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ustomProperty3.bin" ContentType="application/vnd.openxmlformats-officedocument.spreadsheetml.customProperty"/>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7.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ustomProperty4.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ustomProperty5.bin" ContentType="application/vnd.openxmlformats-officedocument.spreadsheetml.customProperty"/>
  <Override PartName="/xl/drawings/drawing19.xml" ContentType="application/vnd.openxmlformats-officedocument.drawing+xml"/>
  <Override PartName="/xl/drawings/drawing20.xml" ContentType="application/vnd.openxmlformats-officedocument.drawing+xml"/>
  <Override PartName="/xl/customProperty6.bin" ContentType="application/vnd.openxmlformats-officedocument.spreadsheetml.customProperty"/>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2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drawings/drawing28.xml" ContentType="application/vnd.openxmlformats-officedocument.drawing+xml"/>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2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drawings/drawing30.xml" ContentType="application/vnd.openxmlformats-officedocument.drawing+xml"/>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customProperty7.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T:\Beverley Blinds Trade\2025 Price Lists\Trade Price List\"/>
    </mc:Choice>
  </mc:AlternateContent>
  <xr:revisionPtr revIDLastSave="0" documentId="13_ncr:1_{EB27FA5B-2741-4904-8971-32B1A42C6C03}" xr6:coauthVersionLast="47" xr6:coauthVersionMax="47" xr10:uidLastSave="{00000000-0000-0000-0000-000000000000}"/>
  <bookViews>
    <workbookView xWindow="-120" yWindow="-120" windowWidth="38640" windowHeight="21120" tabRatio="969" xr2:uid="{023CF43E-5562-45C5-B8C8-ACF54F5D8EBB}"/>
  </bookViews>
  <sheets>
    <sheet name="Sumary" sheetId="28" r:id="rId1"/>
    <sheet name="Compnay Info" sheetId="68" r:id="rId2"/>
    <sheet name="C SlimLine Vertical" sheetId="5" state="veryHidden" r:id="rId3"/>
    <sheet name="D SlimLine Vertical" sheetId="33" state="veryHidden" r:id="rId4"/>
    <sheet name="Index Page" sheetId="128" r:id="rId5"/>
    <sheet name="SlimLine Vertical" sheetId="34" r:id="rId6"/>
    <sheet name="C Vogue Vertical" sheetId="6" state="veryHidden" r:id="rId7"/>
    <sheet name="D Vogue Vertical" sheetId="35" state="veryHidden" r:id="rId8"/>
    <sheet name="C Fabric Only " sheetId="7" state="veryHidden" r:id="rId9"/>
    <sheet name="D Fabric Only" sheetId="37" state="veryHidden" r:id="rId10"/>
    <sheet name="Vogue Vertical" sheetId="121" r:id="rId11"/>
    <sheet name="Fabric Only" sheetId="38" r:id="rId12"/>
    <sheet name="Vertical Fabrics" sheetId="116" r:id="rId13"/>
    <sheet name="C Roller" sheetId="130" state="veryHidden" r:id="rId14"/>
    <sheet name="D Roller" sheetId="90" state="veryHidden" r:id="rId15"/>
    <sheet name="Roller" sheetId="120" r:id="rId16"/>
    <sheet name="Braids,Ploles,etc" sheetId="10" r:id="rId17"/>
    <sheet name="C PF Roller " sheetId="11" state="veryHidden" r:id="rId18"/>
    <sheet name="D PF Roller" sheetId="41" state="veryHidden" r:id="rId19"/>
    <sheet name="PF Roller Std Frame" sheetId="42" r:id="rId20"/>
    <sheet name="C PF Roller Special" sheetId="131" state="veryHidden" r:id="rId21"/>
    <sheet name="D PF Roller Special" sheetId="132" state="veryHidden" r:id="rId22"/>
    <sheet name="PF Roller Special Frame" sheetId="133" r:id="rId23"/>
    <sheet name="Roller Fabrics" sheetId="117" r:id="rId24"/>
    <sheet name="C Dual Shade" sheetId="114" state="veryHidden" r:id="rId25"/>
    <sheet name="D Dual Shade" sheetId="123" state="veryHidden" r:id="rId26"/>
    <sheet name="Dual Shade" sheetId="124" r:id="rId27"/>
    <sheet name="Dual Shade Spec" sheetId="115" r:id="rId28"/>
    <sheet name="C HC Wood &amp; Fuax" sheetId="2" state="veryHidden" r:id="rId29"/>
    <sheet name="D C HC Wood &amp; Fuax" sheetId="88" state="veryHidden" r:id="rId30"/>
    <sheet name="HC Wood &amp; Fuax" sheetId="89" r:id="rId31"/>
    <sheet name="C Infusions Faux Wood" sheetId="72" state="veryHidden" r:id="rId32"/>
    <sheet name="D Infusions Faux Wood" sheetId="107" state="veryHidden" r:id="rId33"/>
    <sheet name="Infusions Faux Wood" sheetId="108" r:id="rId34"/>
    <sheet name="Infusions Spec" sheetId="109" r:id="rId35"/>
    <sheet name="C PF Shutter" sheetId="83" state="veryHidden" r:id="rId36"/>
    <sheet name="D C PF Shutter" sheetId="93" state="veryHidden" r:id="rId37"/>
    <sheet name="PF Shutter" sheetId="94" r:id="rId38"/>
    <sheet name="PF Shutter Spec" sheetId="84" r:id="rId39"/>
    <sheet name="C 25mm Venetian  Std" sheetId="15" state="veryHidden" r:id="rId40"/>
    <sheet name="D 25mm Venetian Std" sheetId="45" state="veryHidden" r:id="rId41"/>
    <sheet name="25mm Venetian Std" sheetId="46" r:id="rId42"/>
    <sheet name="C 25mm Venetian Special " sheetId="99" state="veryHidden" r:id="rId43"/>
    <sheet name="D 25mm Venetian Special" sheetId="100" state="veryHidden" r:id="rId44"/>
    <sheet name="25mm Venetian Special" sheetId="101" r:id="rId45"/>
    <sheet name="C 25mm PF Std Frame" sheetId="65" state="veryHidden" r:id="rId46"/>
    <sheet name="D 25mm PF Std Frame" sheetId="102" state="veryHidden" r:id="rId47"/>
    <sheet name="25mm PF Std Frame" sheetId="103" r:id="rId48"/>
    <sheet name="C 25mm PF Oak Frame" sheetId="17" state="veryHidden" r:id="rId49"/>
    <sheet name="D Cell PF Standard Frame" sheetId="51" state="veryHidden" r:id="rId50"/>
    <sheet name="D 25mm PF Oak Frame" sheetId="104" state="veryHidden" r:id="rId51"/>
    <sheet name="25mm PF Oak Frame" sheetId="105" r:id="rId52"/>
    <sheet name="Venentian Colours" sheetId="106" r:id="rId53"/>
    <sheet name="C Cell PF Standard Frame" sheetId="18" state="veryHidden" r:id="rId54"/>
    <sheet name="PF Pleated Standard Frame" sheetId="52" r:id="rId55"/>
    <sheet name="C Cell PF Special Frame" sheetId="134" state="veryHidden" r:id="rId56"/>
    <sheet name="D Cell PF Special Frame" sheetId="95" state="veryHidden" r:id="rId57"/>
    <sheet name="PF Pleated Special Frame" sheetId="96" r:id="rId58"/>
    <sheet name="Pleated Spec" sheetId="20" r:id="rId59"/>
    <sheet name="C Cell Free Hanging &amp; SkyLight" sheetId="21" state="veryHidden" r:id="rId60"/>
    <sheet name="D Cell Free Hanging &amp; SkyLight" sheetId="97" state="veryHidden" r:id="rId61"/>
    <sheet name="Pleated Free Hanging &amp; SkyLight" sheetId="98" r:id="rId62"/>
    <sheet name="C Freehang Spec" sheetId="127" state="veryHidden" r:id="rId63"/>
    <sheet name="Pleated Freehang Spec" sheetId="22" r:id="rId64"/>
    <sheet name="C Skylight Spec" sheetId="126" state="veryHidden" r:id="rId65"/>
    <sheet name="Pleated Skylight Spec" sheetId="60" r:id="rId66"/>
    <sheet name="Delivery &amp; Info" sheetId="87"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A" localSheetId="15">[1]Sumary!$R$20</definedName>
    <definedName name="_A">[2]Sumary!$R$15</definedName>
    <definedName name="_AA" localSheetId="15">[1]Sumary!$R$19</definedName>
    <definedName name="_AA">[2]Sumary!$R$14</definedName>
    <definedName name="_B" localSheetId="15">[1]Sumary!$R$21</definedName>
    <definedName name="_B">[2]Sumary!$R$16</definedName>
    <definedName name="_C" localSheetId="15">[1]Sumary!$R$22</definedName>
    <definedName name="_C">[2]Sumary!$R$17</definedName>
    <definedName name="_D" localSheetId="15">[1]Sumary!$R$23</definedName>
    <definedName name="_D">[2]Sumary!$R$18</definedName>
    <definedName name="_E" localSheetId="15">[1]Sumary!$R$24</definedName>
    <definedName name="_E">[2]Sumary!$R$19</definedName>
    <definedName name="AA_MarkUp">[1]Sumary!$M$24</definedName>
    <definedName name="AAAMarkUp">[3]Sumary!#REF!</definedName>
    <definedName name="AAMarkUp">[3]Sumary!#REF!</definedName>
    <definedName name="AluminiumSlat" localSheetId="24">[4]Components!$E$9</definedName>
    <definedName name="AluminiumSlat" localSheetId="62">[5]Components!$E$9</definedName>
    <definedName name="AluminiumSlat" localSheetId="64">[6]Components!$E$8</definedName>
    <definedName name="AluminiumSlat" localSheetId="25">[4]Components!$E$9</definedName>
    <definedName name="AluminiumSlat" localSheetId="26">[4]Components!$E$9</definedName>
    <definedName name="AluminiumSlat" localSheetId="27">[4]Components!$E$9</definedName>
    <definedName name="AluminiumSlat">[7]Components!$E$9</definedName>
    <definedName name="Arean25mmSpecialMarkUp">'[8]Arean Trade'!$N$5</definedName>
    <definedName name="Areana25mmVenMarkUp">'[9]Arean Trade'!$N$5</definedName>
    <definedName name="AreanaSpecailVenetianMarkUp">'[8]Arean Trade'!$N$5</definedName>
    <definedName name="AreanPfVenMakUp">'[10]Areana Discounts'!$B$2</definedName>
    <definedName name="Band_A_MarkUp">[3]Sumary!#REF!</definedName>
    <definedName name="Band_AA" localSheetId="24">[11]Sumary!$C$53</definedName>
    <definedName name="Band_AA" localSheetId="25">[11]Sumary!$C$53</definedName>
    <definedName name="Band_AA" localSheetId="26">[11]Sumary!$C$53</definedName>
    <definedName name="Band_AA" localSheetId="27">[11]Sumary!$C$53</definedName>
    <definedName name="Band_AA" localSheetId="10">[12]Sumary!$C$53</definedName>
    <definedName name="Band_AA">[13]Sumary!$C$53</definedName>
    <definedName name="Band_AA_Trade_MarkUp">[3]Sumary!#REF!</definedName>
    <definedName name="Band_AAA" localSheetId="24">[11]Sumary!$C$52</definedName>
    <definedName name="Band_AAA" localSheetId="25">[11]Sumary!$C$52</definedName>
    <definedName name="Band_AAA" localSheetId="26">[11]Sumary!$C$52</definedName>
    <definedName name="Band_AAA" localSheetId="27">[11]Sumary!$C$52</definedName>
    <definedName name="Band_AAA" localSheetId="10">[12]Sumary!$C$52</definedName>
    <definedName name="Band_AAA">[13]Sumary!$C$52</definedName>
    <definedName name="Band_AAA_MarkUp">[3]Sumary!#REF!</definedName>
    <definedName name="Band_B_MarkUp">[3]Sumary!#REF!</definedName>
    <definedName name="Band_C_MarkUp">[3]Sumary!#REF!</definedName>
    <definedName name="Band_D_MarkUp">[3]Sumary!#REF!</definedName>
    <definedName name="Band_E_MarkUp">[3]Sumary!#REF!</definedName>
    <definedName name="BandA" localSheetId="20">[14]Sumary!$R$6</definedName>
    <definedName name="BandA" localSheetId="13">[1]Sumary!$R$9</definedName>
    <definedName name="BandA" localSheetId="21">[14]Sumary!$R$6</definedName>
    <definedName name="BandA" localSheetId="22">[14]Sumary!$R$6</definedName>
    <definedName name="BandA" localSheetId="15">[1]Sumary!$R$9</definedName>
    <definedName name="BandA">[2]Sumary!$R$6</definedName>
    <definedName name="BandA_Fabric" localSheetId="24">[11]Sumary!$C$54</definedName>
    <definedName name="BandA_Fabric" localSheetId="25">[11]Sumary!$C$54</definedName>
    <definedName name="BandA_Fabric" localSheetId="26">[11]Sumary!$C$54</definedName>
    <definedName name="BandA_Fabric" localSheetId="27">[11]Sumary!$C$54</definedName>
    <definedName name="BandA_Fabric" localSheetId="10">[12]Sumary!$C$54</definedName>
    <definedName name="BandA_Fabric">[13]Sumary!$C$54</definedName>
    <definedName name="BandAA" localSheetId="20">[14]Sumary!$R$5</definedName>
    <definedName name="BandAA" localSheetId="13">[1]Sumary!$R$8</definedName>
    <definedName name="BandAA" localSheetId="21">[14]Sumary!$R$5</definedName>
    <definedName name="BandAA" localSheetId="22">[14]Sumary!$R$5</definedName>
    <definedName name="BandAA" localSheetId="15">[1]Sumary!$R$8</definedName>
    <definedName name="BandAA">[2]Sumary!$R$5</definedName>
    <definedName name="BandB" localSheetId="20">[14]Sumary!$R$7</definedName>
    <definedName name="BandB" localSheetId="13">[1]Sumary!$R$10</definedName>
    <definedName name="BandB" localSheetId="21">[14]Sumary!$R$7</definedName>
    <definedName name="BandB" localSheetId="22">[14]Sumary!$R$7</definedName>
    <definedName name="BandB" localSheetId="15">[1]Sumary!$R$10</definedName>
    <definedName name="BandB">[2]Sumary!$R$7</definedName>
    <definedName name="BandC" localSheetId="20">[14]Sumary!$R$8</definedName>
    <definedName name="BandC" localSheetId="13">[1]Sumary!$R$11</definedName>
    <definedName name="BandC" localSheetId="21">[14]Sumary!$R$8</definedName>
    <definedName name="BandC" localSheetId="22">[14]Sumary!$R$8</definedName>
    <definedName name="BandC" localSheetId="15">[1]Sumary!$R$11</definedName>
    <definedName name="BandC">[2]Sumary!$R$8</definedName>
    <definedName name="BandC_Fabric" localSheetId="24">[15]Sumary!$C$42</definedName>
    <definedName name="BandC_Fabric" localSheetId="20">[15]Sumary!$C$42</definedName>
    <definedName name="BandC_Fabric" localSheetId="13">[15]Sumary!$C$42</definedName>
    <definedName name="BandC_Fabric" localSheetId="25">[15]Sumary!$C$42</definedName>
    <definedName name="BandC_Fabric" localSheetId="21">[15]Sumary!$C$42</definedName>
    <definedName name="BandC_Fabric" localSheetId="26">[15]Sumary!$C$42</definedName>
    <definedName name="BandC_Fabric" localSheetId="27">[15]Sumary!$C$42</definedName>
    <definedName name="BandC_Fabric" localSheetId="22">[15]Sumary!$C$42</definedName>
    <definedName name="BandC_Fabric" localSheetId="15">[15]Sumary!$C$42</definedName>
    <definedName name="BandC_Fabric" localSheetId="10">[12]Sumary!$C$56</definedName>
    <definedName name="BandC_Fabric">[13]Sumary!$C$56</definedName>
    <definedName name="BandD" localSheetId="20">[14]Sumary!$R$9</definedName>
    <definedName name="BandD" localSheetId="13">[1]Sumary!$R$12</definedName>
    <definedName name="BandD" localSheetId="21">[14]Sumary!$R$9</definedName>
    <definedName name="BandD" localSheetId="22">[14]Sumary!$R$9</definedName>
    <definedName name="BandD" localSheetId="15">[1]Sumary!$R$12</definedName>
    <definedName name="BandD">[2]Sumary!$R$9</definedName>
    <definedName name="BandD_Fabric" localSheetId="24">[15]Sumary!$C$43</definedName>
    <definedName name="BandD_Fabric" localSheetId="20">[15]Sumary!$C$43</definedName>
    <definedName name="BandD_Fabric" localSheetId="13">[15]Sumary!$C$43</definedName>
    <definedName name="BandD_Fabric" localSheetId="25">[15]Sumary!$C$43</definedName>
    <definedName name="BandD_Fabric" localSheetId="21">[15]Sumary!$C$43</definedName>
    <definedName name="BandD_Fabric" localSheetId="26">[15]Sumary!$C$43</definedName>
    <definedName name="BandD_Fabric" localSheetId="27">[15]Sumary!$C$43</definedName>
    <definedName name="BandD_Fabric" localSheetId="22">[15]Sumary!$C$43</definedName>
    <definedName name="BandD_Fabric" localSheetId="15">[15]Sumary!$C$43</definedName>
    <definedName name="BandD_Fabric" localSheetId="10">[12]Sumary!$C$57</definedName>
    <definedName name="BandD_Fabric">[13]Sumary!$C$57</definedName>
    <definedName name="BandE" localSheetId="20">[14]Sumary!$R$10</definedName>
    <definedName name="BandE" localSheetId="13">[1]Sumary!$R$13</definedName>
    <definedName name="BandE" localSheetId="21">[14]Sumary!$R$10</definedName>
    <definedName name="BandE" localSheetId="22">[14]Sumary!$R$10</definedName>
    <definedName name="BandE" localSheetId="15">[1]Sumary!$R$13</definedName>
    <definedName name="BandE">[2]Sumary!$R$10</definedName>
    <definedName name="BandE_Fabric" localSheetId="24">[11]Sumary!$C$58</definedName>
    <definedName name="BandE_Fabric" localSheetId="25">[11]Sumary!$C$58</definedName>
    <definedName name="BandE_Fabric" localSheetId="26">[11]Sumary!$C$58</definedName>
    <definedName name="BandE_Fabric" localSheetId="27">[11]Sumary!$C$58</definedName>
    <definedName name="BandE_Fabric" localSheetId="10">[12]Sumary!$C$58</definedName>
    <definedName name="BandE_Fabric">[13]Sumary!$C$58</definedName>
    <definedName name="BandVFM" localSheetId="55">[7]Components!$T$3</definedName>
    <definedName name="BandVFM" localSheetId="62">[5]Components!$T$3</definedName>
    <definedName name="BandVFM" localSheetId="64">[6]Components!$T$3</definedName>
    <definedName name="BandVFM">[4]Components!$T$3</definedName>
    <definedName name="BandVFMBO" localSheetId="55">[7]Components!$T$4</definedName>
    <definedName name="BandVFMBO" localSheetId="62">[5]Components!$T$4</definedName>
    <definedName name="BandVFMBO" localSheetId="64">[6]Components!$T$4</definedName>
    <definedName name="BandVFMBO">[4]Components!$T$4</definedName>
    <definedName name="BarrelClamp" localSheetId="64">[6]Components!$E$27</definedName>
    <definedName name="BarrelClamp">[16]Components!$E$27</definedName>
    <definedName name="BlindFabricCost" localSheetId="10">'Vogue Vertical'!#REF!</definedName>
    <definedName name="BlindFabricCost">'[11]SlimLine Costs'!#REF!</definedName>
    <definedName name="BnadB_Fabric" localSheetId="24">[11]Sumary!$C$55</definedName>
    <definedName name="BnadB_Fabric" localSheetId="25">[11]Sumary!$C$55</definedName>
    <definedName name="BnadB_Fabric" localSheetId="26">[11]Sumary!$C$55</definedName>
    <definedName name="BnadB_Fabric" localSheetId="27">[11]Sumary!$C$55</definedName>
    <definedName name="BnadB_Fabric" localSheetId="10">[12]Sumary!$C$55</definedName>
    <definedName name="BnadB_Fabric">[13]Sumary!$C$55</definedName>
    <definedName name="BottomBarInsert" localSheetId="20">[14]Sumary!$D$24</definedName>
    <definedName name="BottomBarInsert" localSheetId="13">[1]Sumary!$D$110</definedName>
    <definedName name="BottomBarInsert" localSheetId="21">[14]Sumary!$D$24</definedName>
    <definedName name="BottomBarInsert" localSheetId="22">[14]Sumary!$D$24</definedName>
    <definedName name="BottomBarInsert">[1]Sumary!$D$108</definedName>
    <definedName name="BottomBarInserts" localSheetId="13">[1]Sumary!$G$22</definedName>
    <definedName name="BottomBarInserts" localSheetId="15">[1]Sumary!$G$22</definedName>
    <definedName name="BottomBarInserts">[2]Sumary!$G$22</definedName>
    <definedName name="BottomBarPlasticNoSew" localSheetId="20">[14]Sumary!$D$22</definedName>
    <definedName name="BottomBarPlasticNoSew" localSheetId="13">[1]Sumary!$D$19</definedName>
    <definedName name="BottomBarPlasticNoSew" localSheetId="21">[14]Sumary!$D$22</definedName>
    <definedName name="BottomBarPlasticNoSew" localSheetId="22">[14]Sumary!$D$22</definedName>
    <definedName name="BottomBarPlasticNoSew" localSheetId="15">[1]Sumary!$D$19</definedName>
    <definedName name="BottomBarPlasticNoSew">[2]Sumary!$D$20</definedName>
    <definedName name="BottomBarsEndCapsPlastic" localSheetId="13">[1]Sumary!$G$24</definedName>
    <definedName name="BottomBarsEndCapsPlastic" localSheetId="15">[1]Sumary!$G$24</definedName>
    <definedName name="BottomBarsEndCapsPlastic">[2]Sumary!$G$24</definedName>
    <definedName name="BottomBarWheight" localSheetId="62">[5]Components!$E$19</definedName>
    <definedName name="BottomBarWheight">[17]Components!$E$19</definedName>
    <definedName name="BottomFrame">[18]Sumary!$G$8</definedName>
    <definedName name="BottomProfile">[14]Sumary!$D$7</definedName>
    <definedName name="BottomWheights">[3]Sumary!$C$8</definedName>
    <definedName name="Bracket_Covers40mm" localSheetId="24">[2]Sumary!$D$68</definedName>
    <definedName name="Bracket_Covers40mm" localSheetId="25">[2]Sumary!$D$68</definedName>
    <definedName name="Bracket_Covers40mm" localSheetId="26">[2]Sumary!$D$68</definedName>
    <definedName name="Bracket_Covers40mm" localSheetId="27">[2]Sumary!$D$68</definedName>
    <definedName name="Bracket_Covers40mm">[1]Sumary!$D$68</definedName>
    <definedName name="BracketMarkUP" localSheetId="10">[12]Sumary!$C$65</definedName>
    <definedName name="BracketMarkUP">[11]Sumary!$C$72</definedName>
    <definedName name="Braid_Standard" localSheetId="13">[1]Sumary!$D$56</definedName>
    <definedName name="Braid_Standard" localSheetId="15">[1]Sumary!$D$56</definedName>
    <definedName name="Braid_Standard">[2]Sumary!$D$56</definedName>
    <definedName name="Braid_Trade_MarkUp">[1]Sumary!$M$29</definedName>
    <definedName name="BrassWasher" localSheetId="62">[5]Components!$E$18</definedName>
    <definedName name="BrassWasher">[17]Components!$E$18</definedName>
    <definedName name="BreakAways" localSheetId="15">[1]Sumary!$G$16</definedName>
    <definedName name="BreakAways">[2]Sumary!$G$16</definedName>
    <definedName name="BridgePieceGrommets" localSheetId="55">[7]Components!$E$11</definedName>
    <definedName name="BridgePieceGrommets" localSheetId="62">[5]Components!$E$11</definedName>
    <definedName name="BridgePieceGrommets">[4]Components!$E$11</definedName>
    <definedName name="Brk_Covers32mm_White" localSheetId="24">[2]Sumary!$D$67</definedName>
    <definedName name="Brk_Covers32mm_White" localSheetId="25">[2]Sumary!$D$67</definedName>
    <definedName name="Brk_Covers32mm_White" localSheetId="26">[2]Sumary!$D$67</definedName>
    <definedName name="Brk_Covers32mm_White" localSheetId="27">[2]Sumary!$D$67</definedName>
    <definedName name="Brk_Covers32mm_White">[1]Sumary!$D$67</definedName>
    <definedName name="Caps" localSheetId="55">[7]Components!$N$23</definedName>
    <definedName name="Caps">[4]Components!$W$27</definedName>
    <definedName name="Carriers" localSheetId="24">[11]Sumary!$C$32</definedName>
    <definedName name="Carriers" localSheetId="25">[11]Sumary!$C$32</definedName>
    <definedName name="Carriers" localSheetId="26">[11]Sumary!$C$32</definedName>
    <definedName name="Carriers" localSheetId="27">[11]Sumary!$C$32</definedName>
    <definedName name="Carriers" localSheetId="10">[12]Sumary!$C$32</definedName>
    <definedName name="Carriers">[13]Sumary!$C$32</definedName>
    <definedName name="ChainlessLabour">[19]Sumary!$C$33</definedName>
    <definedName name="ChainTidy" localSheetId="20">[14]Sumary!$D$11</definedName>
    <definedName name="ChainTidy" localSheetId="21">[14]Sumary!$D$11</definedName>
    <definedName name="ChainTidy" localSheetId="22">[14]Sumary!$D$11</definedName>
    <definedName name="ChainTidy">[18]Sumary!$G$11</definedName>
    <definedName name="Charger" localSheetId="24">[2]Sumary!$D$79</definedName>
    <definedName name="Charger" localSheetId="13">[1]Sumary!$D$80</definedName>
    <definedName name="Charger" localSheetId="25">[2]Sumary!$D$79</definedName>
    <definedName name="Charger" localSheetId="26">[2]Sumary!$D$79</definedName>
    <definedName name="Charger" localSheetId="27">[2]Sumary!$D$79</definedName>
    <definedName name="Charger">[1]Sumary!$D$79</definedName>
    <definedName name="ChargingCable" localSheetId="24">[2]Sumary!$D$80</definedName>
    <definedName name="ChargingCable" localSheetId="13">[1]Sumary!$D$81</definedName>
    <definedName name="ChargingCable" localSheetId="25">[2]Sumary!$D$80</definedName>
    <definedName name="ChargingCable" localSheetId="26">[2]Sumary!$D$80</definedName>
    <definedName name="ChargingCable" localSheetId="27">[2]Sumary!$D$80</definedName>
    <definedName name="ChargingCable">[1]Sumary!$D$80</definedName>
    <definedName name="Child_Safety">[3]Sumary!#REF!</definedName>
    <definedName name="ChildSafety">[3]Sumary!#REF!</definedName>
    <definedName name="Clips" localSheetId="20">[14]Sumary!$D$16</definedName>
    <definedName name="Clips" localSheetId="21">[14]Sumary!$D$16</definedName>
    <definedName name="Clips" localSheetId="22">[14]Sumary!$D$16</definedName>
    <definedName name="Clips">[18]Sumary!$G$15</definedName>
    <definedName name="Constants" localSheetId="10">[12]Sumary!$C$18</definedName>
    <definedName name="Constants">[11]Sumary!$C$18</definedName>
    <definedName name="Constants_per_Blind" localSheetId="20">[14]Sumary!$M$6</definedName>
    <definedName name="Constants_per_Blind" localSheetId="13">[1]Sumary!$M$6</definedName>
    <definedName name="Constants_per_Blind" localSheetId="21">[14]Sumary!$M$6</definedName>
    <definedName name="Constants_per_Blind" localSheetId="22">[14]Sumary!$M$6</definedName>
    <definedName name="Constants_per_Blind" localSheetId="15">[1]Sumary!$M$6</definedName>
    <definedName name="Constants_per_Blind">[2]Sumary!$M$6</definedName>
    <definedName name="ContracMarkUp">[3]Sumary!#REF!</definedName>
    <definedName name="CONTRACT">[3]Sumary!#REF!</definedName>
    <definedName name="ControlSet" localSheetId="20">[14]Sumary!$D$10</definedName>
    <definedName name="ControlSet" localSheetId="21">[14]Sumary!$D$10</definedName>
    <definedName name="ControlSet" localSheetId="22">[14]Sumary!$D$10</definedName>
    <definedName name="ControlSet">[18]Sumary!$D$10</definedName>
    <definedName name="Cord" localSheetId="55">[7]Components!$E$14</definedName>
    <definedName name="Cord" localSheetId="62">[5]Components!$E$14</definedName>
    <definedName name="Cord" localSheetId="64">[6]Components!$E$13</definedName>
    <definedName name="Cord">[4]Components!$E$14</definedName>
    <definedName name="CordLock" localSheetId="62">[5]Components!$E$15</definedName>
    <definedName name="CordLock">[17]Components!$E$15</definedName>
    <definedName name="CordSafetyTassel" localSheetId="62">[5]Components!$E$21</definedName>
    <definedName name="CordSafetyTassel">[17]Components!$E$21</definedName>
    <definedName name="CordSupport" localSheetId="55">[7]Components!$E$16</definedName>
    <definedName name="CordSupport" localSheetId="62">[5]Components!$E$16</definedName>
    <definedName name="CordSupport">[4]Components!$E$16</definedName>
    <definedName name="CornerCover">[14]Sumary!$D$15</definedName>
    <definedName name="Corners" localSheetId="55">[7]Components!$N$22</definedName>
    <definedName name="Corners" localSheetId="20">[14]Sumary!$D$14</definedName>
    <definedName name="Corners" localSheetId="21">[14]Sumary!$D$14</definedName>
    <definedName name="Corners" localSheetId="22">[14]Sumary!$D$14</definedName>
    <definedName name="Corners">[4]Components!$W$26</definedName>
    <definedName name="Cruze70mmFacsiaEndCap" localSheetId="13">[1]Sumary!$D$100</definedName>
    <definedName name="Cruze70mmFacsiaEndCap">[1]Sumary!$D$98</definedName>
    <definedName name="Cruze70mmFascia" localSheetId="13">[1]Sumary!$D$99</definedName>
    <definedName name="Cruze70mmFascia">[1]Sumary!$D$97</definedName>
    <definedName name="CruzeBackBar">[1]Sumary!$D$97</definedName>
    <definedName name="CruzeBackBarCaps">[1]Sumary!$D$98</definedName>
    <definedName name="CruzeFasciaTopFixBrackets" localSheetId="13">[1]Sumary!$D$101</definedName>
    <definedName name="CruzeFasciaTopFixBrackets">[1]Sumary!$D$99</definedName>
    <definedName name="Curve_Cord">[3]Sumary!#REF!</definedName>
    <definedName name="Curve_hd_tilt">[3]Sumary!#REF!</definedName>
    <definedName name="Curve_Tilt_Chain">[3]Sumary!#REF!</definedName>
    <definedName name="Curve_Tit">[3]Sumary!#REF!</definedName>
    <definedName name="CurveContractMarkUp">[3]Sumary!#REF!</definedName>
    <definedName name="Curved_contract_markup">[3]Sumary!#REF!</definedName>
    <definedName name="Curved_Labour">[3]Sumary!#REF!</definedName>
    <definedName name="Curved_retail_markup">[3]Sumary!#REF!</definedName>
    <definedName name="Curved_trade_markup">[3]Sumary!#REF!</definedName>
    <definedName name="CurvedLabour">[3]Sumary!#REF!</definedName>
    <definedName name="CurvedProfile">[14]Sumary!$D$6</definedName>
    <definedName name="CurveRetailMarkUp">[3]Sumary!#REF!</definedName>
    <definedName name="CurveTradeMarkUp">[3]Sumary!#REF!</definedName>
    <definedName name="Cut_Length_Charge" localSheetId="24">[2]Sumary!$M$14</definedName>
    <definedName name="Cut_Length_Charge" localSheetId="20">[14]Sumary!$M$14</definedName>
    <definedName name="Cut_Length_Charge" localSheetId="25">[2]Sumary!$M$14</definedName>
    <definedName name="Cut_Length_Charge" localSheetId="21">[14]Sumary!$M$14</definedName>
    <definedName name="Cut_Length_Charge" localSheetId="26">[2]Sumary!$M$14</definedName>
    <definedName name="Cut_Length_Charge" localSheetId="27">[2]Sumary!$M$14</definedName>
    <definedName name="Cut_Length_Charge" localSheetId="22">[14]Sumary!$M$14</definedName>
    <definedName name="Cut_Length_Charge">[1]Sumary!$M$14</definedName>
    <definedName name="CutCharge">[4]Components!$Q$30</definedName>
    <definedName name="CutLenght" localSheetId="62">[5]Components!#REF!</definedName>
    <definedName name="CutLenght" localSheetId="64">[6]Components!#REF!</definedName>
    <definedName name="CutLenght">[4]Components!$B$37</definedName>
    <definedName name="DecoraFauxWoodProfit">Sumary!#REF!</definedName>
    <definedName name="DecoraStarFuaxDiscount">Sumary!#REF!</definedName>
    <definedName name="DecoraStarWoodDiscount">Sumary!#REF!</definedName>
    <definedName name="DecoraStarWoodProfit">Sumary!#REF!</definedName>
    <definedName name="DoubleSidedTape" localSheetId="55">[7]Components!$E$10</definedName>
    <definedName name="DoubleSidedTape" localSheetId="62">[5]Components!$E$10</definedName>
    <definedName name="DoubleSidedTape" localSheetId="64">[6]Components!$E$9</definedName>
    <definedName name="DoubleSidedTape">[4]Components!$E$10</definedName>
    <definedName name="DualPullLabour" localSheetId="24">[4]Components!$B$36</definedName>
    <definedName name="DualPullLabour" localSheetId="25">[4]Components!$B$36</definedName>
    <definedName name="DualPullLabour" localSheetId="26">[4]Components!$B$36</definedName>
    <definedName name="DualPullLabour" localSheetId="27">[4]Components!$B$36</definedName>
    <definedName name="DualPullLabour">[7]Components!$B$36</definedName>
    <definedName name="DualSaheRollerProfit">Sumary!$C$23</definedName>
    <definedName name="DualShadeDiscount">[20]Sumary!$C$1</definedName>
    <definedName name="DualShadeElectricMarkUp">[20]Sumary!$C$4</definedName>
    <definedName name="DualShadeMarkUp">[20]Sumary!$C$3</definedName>
    <definedName name="DualShadeMotorsProfit">Sumary!$C$24</definedName>
    <definedName name="EclopseBotBarMarkUp">[1]Sumary!$M$44</definedName>
    <definedName name="ElectricMotor" localSheetId="24">[2]Sumary!$D$74</definedName>
    <definedName name="ElectricMotor" localSheetId="25">[2]Sumary!$D$74</definedName>
    <definedName name="ElectricMotor" localSheetId="26">[2]Sumary!$D$74</definedName>
    <definedName name="ElectricMotor" localSheetId="27">[2]Sumary!$D$74</definedName>
    <definedName name="ElectricMotor">[1]Sumary!$D$74</definedName>
    <definedName name="ElectricTradeMarkUp" localSheetId="27">[20]Sumary!$M$31</definedName>
    <definedName name="ElectricTradeMarkUp">[1]Sumary!$M$32</definedName>
    <definedName name="EmbassyDiscount">[21]Sumary!$B$4</definedName>
    <definedName name="EmbassyMarkUp" localSheetId="24">[21]Sumary!$B$5</definedName>
    <definedName name="EmbassyMarkUp" localSheetId="25">[21]Sumary!$B$5</definedName>
    <definedName name="EmbassyMarkUp" localSheetId="26">[21]Sumary!$B$5</definedName>
    <definedName name="EmbassyMarkUp" localSheetId="27">[21]Sumary!$B$5</definedName>
    <definedName name="EmbassyMarkUp">[22]Sumary!$B$5</definedName>
    <definedName name="EndCaps" localSheetId="55">[7]Components!$E$12</definedName>
    <definedName name="EndCaps" localSheetId="62">[5]Components!$E$12</definedName>
    <definedName name="EndCaps" localSheetId="64">[6]Components!$E$11</definedName>
    <definedName name="EndCaps">[4]Components!$E$12</definedName>
    <definedName name="EndSet">[3]Sumary!#REF!</definedName>
    <definedName name="EssenceDiscount">[23]Sumary!$C$4</definedName>
    <definedName name="EvergladeDiscount">[23]Sumary!$C$6</definedName>
    <definedName name="ExpressionsDiscount" localSheetId="24">[24]Sumary!$C$1</definedName>
    <definedName name="ExpressionsDiscount" localSheetId="25">[24]Sumary!$C$1</definedName>
    <definedName name="ExpressionsDiscount" localSheetId="26">[24]Sumary!$C$1</definedName>
    <definedName name="ExpressionsDiscount" localSheetId="27">[24]Sumary!$C$1</definedName>
    <definedName name="ExpressionsDiscount">[23]Sumary!$C$3</definedName>
    <definedName name="ExpressionsMarkUp" localSheetId="24">[24]Sumary!$C$3</definedName>
    <definedName name="ExpressionsMarkUp" localSheetId="25">[24]Sumary!$C$3</definedName>
    <definedName name="ExpressionsMarkUp" localSheetId="26">[24]Sumary!$C$3</definedName>
    <definedName name="ExpressionsMarkUp" localSheetId="27">[24]Sumary!$C$3</definedName>
    <definedName name="ExpressionsMarkUp">[23]Sumary!$C$11</definedName>
    <definedName name="ExtrasMarkUp">[14]Sumary!$B$37</definedName>
    <definedName name="Fabric_Only_MarkUp" localSheetId="24">[3]Sumary!$C$21</definedName>
    <definedName name="Fabric_Only_MarkUp" localSheetId="25">[3]Sumary!$C$21</definedName>
    <definedName name="Fabric_Only_MarkUp" localSheetId="26">[3]Sumary!$C$21</definedName>
    <definedName name="Fabric_Only_MarkUp" localSheetId="27">[3]Sumary!$C$21</definedName>
    <definedName name="Fabric_Only_MarkUp">[19]Sumary!$C$36</definedName>
    <definedName name="Fabric_Wastage_Allowance" localSheetId="20">[14]Sumary!$B$43</definedName>
    <definedName name="Fabric_Wastage_Allowance" localSheetId="13">[1]Sumary!$B$41</definedName>
    <definedName name="Fabric_Wastage_Allowance" localSheetId="21">[14]Sumary!$B$43</definedName>
    <definedName name="Fabric_Wastage_Allowance" localSheetId="22">[14]Sumary!$B$43</definedName>
    <definedName name="Fabric_Wastage_Allowance" localSheetId="15">[1]Sumary!$B$41</definedName>
    <definedName name="Fabric_Wastage_Allowance">[2]Sumary!$B$36</definedName>
    <definedName name="FabricCost">#REF!</definedName>
    <definedName name="FabricOnlyLabour" localSheetId="24">[3]Sumary!$C$24</definedName>
    <definedName name="FabricOnlyLabour" localSheetId="25">[3]Sumary!$C$24</definedName>
    <definedName name="FabricOnlyLabour" localSheetId="26">[3]Sumary!$C$24</definedName>
    <definedName name="FabricOnlyLabour" localSheetId="27">[3]Sumary!$C$24</definedName>
    <definedName name="FabricOnlyLabour">[19]Sumary!$C$32</definedName>
    <definedName name="FabricPocket">[3]Sumary!$C$19</definedName>
    <definedName name="FabricWrap" localSheetId="20">[14]Sumary!$B$46</definedName>
    <definedName name="FabricWrap" localSheetId="13">[1]Sumary!$B$44</definedName>
    <definedName name="FabricWrap" localSheetId="21">[14]Sumary!$B$46</definedName>
    <definedName name="FabricWrap" localSheetId="22">[14]Sumary!$B$46</definedName>
    <definedName name="FabricWrap" localSheetId="15">[1]Sumary!$B$44</definedName>
    <definedName name="FabricWrap">[2]Sumary!$B$39</definedName>
    <definedName name="FaceFixBracket">[11]Sumary!$C$70</definedName>
    <definedName name="FasciaClothCoverProfit">Sumary!$C$20</definedName>
    <definedName name="FasciaCruzeTradeMarkUp">[1]Sumary!$M$39</definedName>
    <definedName name="FasciaLouvTradeMarkUp">[2]Sumary!$M$39</definedName>
    <definedName name="FasciaProfit">Sumary!$C$19</definedName>
    <definedName name="FasciasEclipseTradeMarkUp" localSheetId="13">[1]Sumary!$M$38</definedName>
    <definedName name="FasciasEclipseTradeMarkUp" localSheetId="15">[1]Sumary!$M$38</definedName>
    <definedName name="FasciasEclipseTradeMarkUp">[2]Sumary!$M$38</definedName>
    <definedName name="FFMarkUP" localSheetId="62">[5]Components!$D$28</definedName>
    <definedName name="FFMarkUP">[17]Components!$D$28</definedName>
    <definedName name="Finial_Metal" localSheetId="13">[1]Sumary!$D$64</definedName>
    <definedName name="Finial_Metal" localSheetId="15">[1]Sumary!$D$64</definedName>
    <definedName name="Finial_Metal">[2]Sumary!$D$64</definedName>
    <definedName name="Finial_Wood">[2]Sumary!$D$63</definedName>
    <definedName name="ForestWoodDiscount">[21]Sumary!$B$7</definedName>
    <definedName name="ForestWoodMarkUp" localSheetId="24">[21]Sumary!$B$8</definedName>
    <definedName name="ForestWoodMarkUp" localSheetId="25">[21]Sumary!$B$8</definedName>
    <definedName name="ForestWoodMarkUp" localSheetId="26">[21]Sumary!$B$8</definedName>
    <definedName name="ForestWoodMarkUp" localSheetId="27">[21]Sumary!$B$8</definedName>
    <definedName name="ForestWoodMarkUp">[22]Sumary!$B$8</definedName>
    <definedName name="FreeHangPleatedLargeLabour">[5]Components!$B$36</definedName>
    <definedName name="FullBlindLabour" localSheetId="24">[11]Sumary!$C$48</definedName>
    <definedName name="FullBlindLabour" localSheetId="25">[11]Sumary!$C$48</definedName>
    <definedName name="FullBlindLabour" localSheetId="26">[11]Sumary!$C$48</definedName>
    <definedName name="FullBlindLabour" localSheetId="27">[11]Sumary!$C$48</definedName>
    <definedName name="FullBlindLabour" localSheetId="10">[12]Sumary!$C$48</definedName>
    <definedName name="FullBlindLabour">[13]Sumary!$C$48</definedName>
    <definedName name="GripFixMarkUp">[1]Sumary!$M$40</definedName>
    <definedName name="Handle" localSheetId="55">[7]Components!$N$21</definedName>
    <definedName name="Handle">[4]Components!$W$25</definedName>
    <definedName name="Hangers">[3]Sumary!$C$6</definedName>
    <definedName name="HangersBottomWheights" localSheetId="24">[11]Sumary!$C$33</definedName>
    <definedName name="HangersBottomWheights" localSheetId="25">[11]Sumary!$C$33</definedName>
    <definedName name="HangersBottomWheights" localSheetId="26">[11]Sumary!$C$33</definedName>
    <definedName name="HangersBottomWheights" localSheetId="27">[11]Sumary!$C$33</definedName>
    <definedName name="HangersBottomWheights" localSheetId="10">[12]Sumary!$C$33</definedName>
    <definedName name="HangersBottomWheights">[13]Sumary!$C$33</definedName>
    <definedName name="HardwireMotor">[1]Sumary!$D$76</definedName>
    <definedName name="HcExtarsProfit">Sumary!$C$33</definedName>
    <definedName name="HcExtrasMarkUp" localSheetId="24">[21]Sumary!$B$10</definedName>
    <definedName name="HcExtrasMarkUp" localSheetId="25">[21]Sumary!$B$10</definedName>
    <definedName name="HcExtrasMarkUp" localSheetId="26">[21]Sumary!$B$10</definedName>
    <definedName name="HcExtrasMarkUp" localSheetId="27">[21]Sumary!$B$10</definedName>
    <definedName name="HcExtrasMarkUp">[22]Sumary!$B$10</definedName>
    <definedName name="HcFauxDiscount">Sumary!$B$31</definedName>
    <definedName name="HcFauxProfit">Sumary!$C$31</definedName>
    <definedName name="HcInfudionDiscount">Sumary!$B$34</definedName>
    <definedName name="HcInfusionsDiscount">Sumary!$B$34</definedName>
    <definedName name="HcWoodDiscount">Sumary!$B$32</definedName>
    <definedName name="HcWoodProfit">Sumary!$C$32</definedName>
    <definedName name="Hd_Tilt" localSheetId="24">[3]Sumary!#REF!</definedName>
    <definedName name="Hd_Tilt" localSheetId="25">[3]Sumary!#REF!</definedName>
    <definedName name="Hd_Tilt" localSheetId="26">[3]Sumary!#REF!</definedName>
    <definedName name="Hd_Tilt" localSheetId="27">[3]Sumary!#REF!</definedName>
    <definedName name="Hd_Tilt">[13]Sumary!$C$23</definedName>
    <definedName name="HdOnlyLabour">[3]Sumary!#REF!</definedName>
    <definedName name="HdRailOnlyLabour">[3]Sumary!#REF!</definedName>
    <definedName name="HdTiltStabChain" localSheetId="24">[11]Sumary!$C$26</definedName>
    <definedName name="HdTiltStabChain" localSheetId="25">[11]Sumary!$C$26</definedName>
    <definedName name="HdTiltStabChain" localSheetId="26">[11]Sumary!$C$26</definedName>
    <definedName name="HdTiltStabChain" localSheetId="27">[11]Sumary!$C$26</definedName>
    <definedName name="HdTiltStabChain" localSheetId="10">[12]Sumary!$C$26</definedName>
    <definedName name="HdTiltStabChain">[13]Sumary!$C$26</definedName>
    <definedName name="Head_Rail_Trade_MarkUp">[3]Sumary!#REF!</definedName>
    <definedName name="HeadRail" localSheetId="24">[4]Components!$E$7</definedName>
    <definedName name="HeadRail" localSheetId="62">[5]Components!$E$7</definedName>
    <definedName name="HeadRail" localSheetId="64">[6]Components!$E$6</definedName>
    <definedName name="HeadRail" localSheetId="25">[4]Components!$E$7</definedName>
    <definedName name="HeadRail" localSheetId="26">[4]Components!$E$7</definedName>
    <definedName name="HeadRail" localSheetId="27">[4]Components!$E$7</definedName>
    <definedName name="HeadRail">[7]Components!$E$7</definedName>
    <definedName name="HeadRailCover" localSheetId="55">[7]Components!$E$24</definedName>
    <definedName name="HeadRailCover">[4]Components!$E$24</definedName>
    <definedName name="HeadRailIncTiltRod">[3]Sumary!#REF!</definedName>
    <definedName name="HeadRailLabour" localSheetId="24">[11]Sumary!$C$49</definedName>
    <definedName name="HeadRailLabour" localSheetId="25">[11]Sumary!$C$49</definedName>
    <definedName name="HeadRailLabour" localSheetId="26">[11]Sumary!$C$49</definedName>
    <definedName name="HeadRailLabour" localSheetId="27">[11]Sumary!$C$49</definedName>
    <definedName name="HeadRailLabour" localSheetId="10">[12]Sumary!$C$49</definedName>
    <definedName name="HeadRailLabour">[13]Sumary!$C$49</definedName>
    <definedName name="HighLimit" localSheetId="20">[14]Sumary!$D$45</definedName>
    <definedName name="HighLimit" localSheetId="13">[1]Sumary!$D$43</definedName>
    <definedName name="HighLimit" localSheetId="21">[14]Sumary!$D$45</definedName>
    <definedName name="HighLimit" localSheetId="22">[14]Sumary!$D$45</definedName>
    <definedName name="HighLimit" localSheetId="15">[1]Sumary!$D$43</definedName>
    <definedName name="HighLimit">[2]Sumary!$D$38</definedName>
    <definedName name="HighWastage" localSheetId="20">[14]Sumary!$B$45</definedName>
    <definedName name="HighWastage" localSheetId="13">[1]Sumary!$B$43</definedName>
    <definedName name="HighWastage" localSheetId="21">[14]Sumary!$B$45</definedName>
    <definedName name="HighWastage" localSheetId="22">[14]Sumary!$B$45</definedName>
    <definedName name="HighWastage" localSheetId="15">[1]Sumary!$B$43</definedName>
    <definedName name="HighWastage">[2]Sumary!$B$38</definedName>
    <definedName name="HybridEndCaps" localSheetId="24">[2]Sumary!$C$99</definedName>
    <definedName name="HybridEndCaps" localSheetId="13">[1]Sumary!#REF!</definedName>
    <definedName name="HybridEndCaps" localSheetId="25">[2]Sumary!$C$99</definedName>
    <definedName name="HybridEndCaps" localSheetId="26">[2]Sumary!$C$99</definedName>
    <definedName name="HybridEndCaps" localSheetId="27">[2]Sumary!$C$99</definedName>
    <definedName name="HybridEndCaps" localSheetId="15">[1]Sumary!#REF!</definedName>
    <definedName name="HybridEndCaps">[2]Sumary!$C$115</definedName>
    <definedName name="InfusionsProfit">Sumary!$C$34</definedName>
    <definedName name="IntermediateEndCaps" localSheetId="62">[5]Components!$E$13</definedName>
    <definedName name="IntermediateEndCaps" localSheetId="64">[6]Components!$E$12</definedName>
    <definedName name="IntermediateEndCaps">[17]Components!$E$13</definedName>
    <definedName name="IntermediateHeadRail" localSheetId="62">[5]Components!$E$8</definedName>
    <definedName name="IntermediateHeadRail" localSheetId="64">[6]Components!$E$7</definedName>
    <definedName name="IntermediateHeadRail">[17]Components!$E$8</definedName>
    <definedName name="IrwinsDiscount" localSheetId="55">[7]Components!#REF!</definedName>
    <definedName name="IrwinsDiscount">[4]Components!$N$13</definedName>
    <definedName name="Labour" localSheetId="55">[7]Components!$B$34</definedName>
    <definedName name="Labour" localSheetId="24">[2]Sumary!$M$12</definedName>
    <definedName name="Labour" localSheetId="62">[5]Components!$B$35</definedName>
    <definedName name="Labour" localSheetId="20">[14]Sumary!$M$12</definedName>
    <definedName name="Labour" localSheetId="25">[2]Sumary!$M$12</definedName>
    <definedName name="Labour" localSheetId="21">[14]Sumary!$M$12</definedName>
    <definedName name="Labour" localSheetId="26">[2]Sumary!$M$12</definedName>
    <definedName name="Labour" localSheetId="27">[2]Sumary!$M$12</definedName>
    <definedName name="Labour" localSheetId="22">[14]Sumary!$M$12</definedName>
    <definedName name="Labour">[25]Sumary!$D$29</definedName>
    <definedName name="LabourLarge" localSheetId="24">[4]Components!$B$35</definedName>
    <definedName name="LabourLarge" localSheetId="62">[5]Components!$B$36</definedName>
    <definedName name="LabourLarge" localSheetId="25">[4]Components!$B$35</definedName>
    <definedName name="LabourLarge" localSheetId="26">[4]Components!$B$35</definedName>
    <definedName name="LabourLarge" localSheetId="27">[4]Components!$B$35</definedName>
    <definedName name="LabourLarge">[7]Components!$B$35</definedName>
    <definedName name="LabourRoller">[1]Sumary!$M$12</definedName>
    <definedName name="LabourSkyLight">[6]Components!$B$42</definedName>
    <definedName name="LargeHdExtarLabour">[3]Sumary!#REF!</definedName>
    <definedName name="LargeHdRailExtra">[3]Sumary!#REF!</definedName>
    <definedName name="LayFlayTubing">[14]Sumary!$D$28</definedName>
    <definedName name="LL70mmEndCaps" localSheetId="24">[2]Sumary!$C$96</definedName>
    <definedName name="LL70mmEndCaps" localSheetId="25">[2]Sumary!$C$96</definedName>
    <definedName name="LL70mmEndCaps" localSheetId="26">[2]Sumary!$C$96</definedName>
    <definedName name="LL70mmEndCaps" localSheetId="27">[2]Sumary!$C$96</definedName>
    <definedName name="LL70mmEndCaps">[2]Sumary!$D$112</definedName>
    <definedName name="LL70mmFascia" localSheetId="24">[2]Sumary!$D$95</definedName>
    <definedName name="LL70mmFascia" localSheetId="13">[1]Sumary!$D$123</definedName>
    <definedName name="LL70mmFascia" localSheetId="25">[2]Sumary!$D$95</definedName>
    <definedName name="LL70mmFascia" localSheetId="26">[2]Sumary!$D$95</definedName>
    <definedName name="LL70mmFascia" localSheetId="27">[2]Sumary!$D$95</definedName>
    <definedName name="LL70mmFascia" localSheetId="15">[1]Sumary!$D$121</definedName>
    <definedName name="LL70mmFascia">[2]Sumary!$D$111</definedName>
    <definedName name="LL70mmFasciaChromeCaps">[2]Sumary!$D$97</definedName>
    <definedName name="LLExtensionFFBracket">[2]Sumary!$D$103</definedName>
    <definedName name="LLFasciaFabricCover">[2]Sumary!$D$104</definedName>
    <definedName name="LLGripFix" localSheetId="24">[2]Sumary!$D$106</definedName>
    <definedName name="LLGripFix" localSheetId="13">[1]Sumary!$D$121</definedName>
    <definedName name="LLGripFix" localSheetId="25">[2]Sumary!$D$106</definedName>
    <definedName name="LLGripFix" localSheetId="26">[2]Sumary!$D$106</definedName>
    <definedName name="LLGripFix" localSheetId="27">[2]Sumary!$D$106</definedName>
    <definedName name="LLGripFix" localSheetId="15">[1]Sumary!$D$119</definedName>
    <definedName name="LLGripFix">[2]Sumary!$D$122</definedName>
    <definedName name="LLGripFixChromeCovers" localSheetId="24">[2]Sumary!$D$107</definedName>
    <definedName name="LLGripFixChromeCovers" localSheetId="13">[1]Sumary!$D$122</definedName>
    <definedName name="LLGripFixChromeCovers" localSheetId="25">[2]Sumary!$D$107</definedName>
    <definedName name="LLGripFixChromeCovers" localSheetId="26">[2]Sumary!$D$107</definedName>
    <definedName name="LLGripFixChromeCovers" localSheetId="27">[2]Sumary!$D$107</definedName>
    <definedName name="LLGripFixChromeCovers">[1]Sumary!$D$120</definedName>
    <definedName name="LLHybridCassette" localSheetId="24">[2]Sumary!$D$98</definedName>
    <definedName name="LLHybridCassette" localSheetId="25">[2]Sumary!$D$98</definedName>
    <definedName name="LLHybridCassette" localSheetId="26">[2]Sumary!$D$98</definedName>
    <definedName name="LLHybridCassette" localSheetId="27">[2]Sumary!$D$98</definedName>
    <definedName name="LLHybridCassette">[2]Sumary!$D$114</definedName>
    <definedName name="LLPlainFabricCover">[2]Sumary!$D$105</definedName>
    <definedName name="LLTopFix" localSheetId="24">[2]Sumary!$D$100</definedName>
    <definedName name="LLTopFix" localSheetId="25">[2]Sumary!$D$100</definedName>
    <definedName name="LLTopFix" localSheetId="26">[2]Sumary!$D$100</definedName>
    <definedName name="LLTopFix" localSheetId="27">[2]Sumary!$D$100</definedName>
    <definedName name="LLTopFix">[2]Sumary!$D$116</definedName>
    <definedName name="LLTopFixExtensionBracket">[2]Sumary!$D$101</definedName>
    <definedName name="LooopChain">[14]Sumary!$D$18</definedName>
    <definedName name="LoopChain">[18]Sumary!$G$18</definedName>
    <definedName name="LouvoliteGripFixProfit">Sumary!$C$21</definedName>
    <definedName name="LowLimit" localSheetId="20">[14]Sumary!$D$44</definedName>
    <definedName name="LowLimit" localSheetId="13">[1]Sumary!$D$42</definedName>
    <definedName name="LowLimit" localSheetId="21">[14]Sumary!$D$44</definedName>
    <definedName name="LowLimit" localSheetId="22">[14]Sumary!$D$44</definedName>
    <definedName name="LowLimit" localSheetId="15">[1]Sumary!$D$42</definedName>
    <definedName name="LowLimit">[2]Sumary!$D$37</definedName>
    <definedName name="MagneticSupport">[3]Sumary!#REF!</definedName>
    <definedName name="MagnetSupports" localSheetId="24">[11]Sumary!$C$37</definedName>
    <definedName name="MagnetSupports" localSheetId="25">[11]Sumary!$C$37</definedName>
    <definedName name="MagnetSupports" localSheetId="26">[11]Sumary!$C$37</definedName>
    <definedName name="MagnetSupports" localSheetId="27">[11]Sumary!$C$37</definedName>
    <definedName name="MagnetSupports" localSheetId="10">[12]Sumary!$C$37</definedName>
    <definedName name="MagnetSupports">[13]Sumary!$C$37</definedName>
    <definedName name="MahoganyFrame">[4]Components!$W$23</definedName>
    <definedName name="MarkUp" localSheetId="24">[11]Sumary!$C$63</definedName>
    <definedName name="MarkUp" localSheetId="25">[11]Sumary!$C$63</definedName>
    <definedName name="MarkUp" localSheetId="26">[11]Sumary!$C$63</definedName>
    <definedName name="MarkUp" localSheetId="27">[11]Sumary!$C$63</definedName>
    <definedName name="MarkUp" localSheetId="10">[12]Sumary!$C$63</definedName>
    <definedName name="MarkUp">[25]Sumary!$D$25</definedName>
    <definedName name="Mech_32mm" localSheetId="13">[1]Sumary!$G$10</definedName>
    <definedName name="Mech_32mm" localSheetId="15">[1]Sumary!$G$10</definedName>
    <definedName name="Mech_32mm">[2]Sumary!$G$10</definedName>
    <definedName name="Mech_40mm" localSheetId="13">[1]Sumary!$G$11</definedName>
    <definedName name="Mech_40mm" localSheetId="15">[1]Sumary!$G$11</definedName>
    <definedName name="Mech_40mm">[2]Sumary!$G$11</definedName>
    <definedName name="MedWastage" localSheetId="20">[14]Sumary!$B$44</definedName>
    <definedName name="MedWastage" localSheetId="13">[1]Sumary!$B$42</definedName>
    <definedName name="MedWastage" localSheetId="21">[14]Sumary!$B$44</definedName>
    <definedName name="MedWastage" localSheetId="22">[14]Sumary!$B$44</definedName>
    <definedName name="MedWastage" localSheetId="15">[1]Sumary!$B$42</definedName>
    <definedName name="MedWastage">[2]Sumary!$B$37</definedName>
    <definedName name="Metal_POle" localSheetId="13">[1]Sumary!$D$60</definedName>
    <definedName name="Metal_POle" localSheetId="15">[1]Sumary!$D$60</definedName>
    <definedName name="Metal_POle">[2]Sumary!$D$60</definedName>
    <definedName name="MetalBarMarkUp">[1]Sumary!$M$44</definedName>
    <definedName name="MetalEndCaps" localSheetId="20">[14]Sumary!#REF!</definedName>
    <definedName name="MetalEndCaps" localSheetId="13">[1]Sumary!$D$113</definedName>
    <definedName name="MetalEndCaps" localSheetId="21">[14]Sumary!#REF!</definedName>
    <definedName name="MetalEndCaps" localSheetId="22">[14]Sumary!#REF!</definedName>
    <definedName name="MetalEndCaps" localSheetId="15">[1]Sumary!$D$111</definedName>
    <definedName name="MetalEndCaps">[2]Sumary!$D$25</definedName>
    <definedName name="MetalPull" localSheetId="24">[2]Sumary!$D$53</definedName>
    <definedName name="MetalPull" localSheetId="25">[2]Sumary!$D$53</definedName>
    <definedName name="MetalPull" localSheetId="26">[2]Sumary!$D$53</definedName>
    <definedName name="MetalPull" localSheetId="27">[2]Sumary!$D$53</definedName>
    <definedName name="MetalPull">[1]Sumary!$D$53</definedName>
    <definedName name="MiniHub" localSheetId="24">[2]Sumary!$D$81</definedName>
    <definedName name="MiniHub" localSheetId="13">[1]Sumary!$D$82</definedName>
    <definedName name="MiniHub" localSheetId="25">[2]Sumary!$D$81</definedName>
    <definedName name="MiniHub" localSheetId="26">[2]Sumary!$D$81</definedName>
    <definedName name="MiniHub" localSheetId="27">[2]Sumary!$D$81</definedName>
    <definedName name="MiniHub">[1]Sumary!$D$81</definedName>
    <definedName name="Motor40mm" localSheetId="24">[2]Sumary!$D$75</definedName>
    <definedName name="Motor40mm" localSheetId="25">[2]Sumary!$D$75</definedName>
    <definedName name="Motor40mm" localSheetId="26">[2]Sumary!$D$75</definedName>
    <definedName name="Motor40mm" localSheetId="27">[2]Sumary!$D$75</definedName>
    <definedName name="Motor40mm">[1]Sumary!$D$75</definedName>
    <definedName name="MotorMarkUp" localSheetId="10">[12]Sumary!$C$66</definedName>
    <definedName name="MotorMarkUp">[26]Sumary!$C$66</definedName>
    <definedName name="MtalBottomBarProfit">Sumary!$C$18</definedName>
    <definedName name="MultiRemote" localSheetId="24">[2]Sumary!$D$76</definedName>
    <definedName name="MultiRemote" localSheetId="13">[1]Sumary!$D$77</definedName>
    <definedName name="MultiRemote" localSheetId="25">[2]Sumary!$D$76</definedName>
    <definedName name="MultiRemote" localSheetId="26">[2]Sumary!$D$76</definedName>
    <definedName name="MultiRemote" localSheetId="27">[2]Sumary!$D$76</definedName>
    <definedName name="MultiRemote">[1]Sumary!$D$76</definedName>
    <definedName name="MylarTape">[14]Sumary!$D$23</definedName>
    <definedName name="MylarTapeTop" localSheetId="13">[1]Sumary!$G$21</definedName>
    <definedName name="MylarTapeTop" localSheetId="15">[1]Sumary!$G$21</definedName>
    <definedName name="MylarTapeTop">[2]Sumary!$G$21</definedName>
    <definedName name="Mylay15mm" localSheetId="13">[1]Sumary!$D$117</definedName>
    <definedName name="Mylay15mm">[1]Sumary!$D$115</definedName>
    <definedName name="NoSewBottomBar" localSheetId="13">[1]Sumary!$G$20</definedName>
    <definedName name="NoSewBottomBar" localSheetId="15">[1]Sumary!$G$20</definedName>
    <definedName name="NoSewBottomBar">[2]Sumary!$G$20</definedName>
    <definedName name="Op_Chain_Plastic" localSheetId="13">[1]Sumary!$G$15</definedName>
    <definedName name="Op_Chain_Plastic" localSheetId="15">[1]Sumary!$G$15</definedName>
    <definedName name="Op_Chain_Plastic">[2]Sumary!$G$15</definedName>
    <definedName name="OpertaingHandle" localSheetId="64">[6]Components!$E$28</definedName>
    <definedName name="OpertaingHandle">[16]Components!$E$28</definedName>
    <definedName name="OpExtrasTradeMarkUp" localSheetId="13">[1]Sumary!$M$35</definedName>
    <definedName name="OpExtrasTradeMarkUp" localSheetId="15">[1]Sumary!$M$35</definedName>
    <definedName name="OpExtrasTradeMarkUp">[2]Sumary!$M$35</definedName>
    <definedName name="Packaging">[25]Sumary!$C$23</definedName>
    <definedName name="Packaging_LayFlat" localSheetId="13">[1]Sumary!$G$28</definedName>
    <definedName name="Packaging_LayFlat" localSheetId="15">[1]Sumary!$G$28</definedName>
    <definedName name="Packaging_LayFlat">[2]Sumary!$G$28</definedName>
    <definedName name="PasticEndCaps" localSheetId="20">[14]Sumary!$D$25</definedName>
    <definedName name="PasticEndCaps" localSheetId="13">[1]Sumary!$D$112</definedName>
    <definedName name="PasticEndCaps" localSheetId="21">[14]Sumary!$D$25</definedName>
    <definedName name="PasticEndCaps" localSheetId="22">[14]Sumary!$D$25</definedName>
    <definedName name="PasticEndCaps" localSheetId="15">[1]Sumary!$D$110</definedName>
    <definedName name="PasticEndCaps">[2]Sumary!$D$24</definedName>
    <definedName name="PatternFabricCover" localSheetId="13">[1]Sumary!$D$105</definedName>
    <definedName name="PatternFabricCover">[1]Sumary!$D$103</definedName>
    <definedName name="PClip" localSheetId="13">[1]Sumary!$G$31</definedName>
    <definedName name="PClip" localSheetId="15">[1]Sumary!$G$31</definedName>
    <definedName name="PClip">[2]Sumary!$G$31</definedName>
    <definedName name="PfCellLabour">[7]Components!$B$34</definedName>
    <definedName name="PfCellLabourSp">[7]Components!$B$34</definedName>
    <definedName name="PfDiscount" localSheetId="55">[7]Components!$N$9</definedName>
    <definedName name="PfDiscount">[4]Components!$W$13</definedName>
    <definedName name="PfPleatedDiscount">Sumary!$B$26</definedName>
    <definedName name="PfPleatedProfit">Sumary!$C$26</definedName>
    <definedName name="PfRollerDiscount">Sumary!$B$28</definedName>
    <definedName name="PfRollerLabour">[14]Sumary!$M$12</definedName>
    <definedName name="PfRollerMarkUp">[14]Sumary!$M$23</definedName>
    <definedName name="PfRollerProfit">Sumary!$C$28</definedName>
    <definedName name="PfShutterDiscount">Sumary!$B$29</definedName>
    <definedName name="PfShutterProfit">Sumary!$C$29</definedName>
    <definedName name="PFSMarkUp">[27]PFSBevCost!$K$5</definedName>
    <definedName name="PfSpecialLabour">[7]Components!$B$34</definedName>
    <definedName name="PfVeneatianDiscount">Sumary!$B$27</definedName>
    <definedName name="PfVenetainProfit">Sumary!$C$27</definedName>
    <definedName name="PlainFabricCover" localSheetId="13">[1]Sumary!$D$106</definedName>
    <definedName name="PlainFabricCover">[1]Sumary!$D$104</definedName>
    <definedName name="PlasticGrommet" localSheetId="64">[6]Components!$E$24</definedName>
    <definedName name="PlasticGrommet">[16]Components!$E$24</definedName>
    <definedName name="PleatedBracketsProfit">Sumary!$C$39</definedName>
    <definedName name="PleatedDuallPullProfit">Sumary!$C$42</definedName>
    <definedName name="PleatedFreeHangDiscount">Sumary!$B$38</definedName>
    <definedName name="PleatedFreeHangLabour">[5]Components!$B$35</definedName>
    <definedName name="PleatedFreeHangMarkUp">[5]Components!$B$39</definedName>
    <definedName name="PleatedFreeHangProfit">Sumary!$C$38</definedName>
    <definedName name="PleatedMulityplier" localSheetId="55">[7]Components!$L$4</definedName>
    <definedName name="PleatedMulityplier" localSheetId="62">[5]Components!$L$4</definedName>
    <definedName name="PleatedMulityplier" localSheetId="64">[6]Components!$L$4</definedName>
    <definedName name="PleatedMulityplier">[4]Components!$L$4</definedName>
    <definedName name="PleatedSkyLightProfit">Sumary!$C$40</definedName>
    <definedName name="Pockets" localSheetId="24">[11]Sumary!$C$60</definedName>
    <definedName name="Pockets" localSheetId="25">[11]Sumary!$C$60</definedName>
    <definedName name="Pockets" localSheetId="26">[11]Sumary!$C$60</definedName>
    <definedName name="Pockets" localSheetId="27">[11]Sumary!$C$60</definedName>
    <definedName name="Pockets" localSheetId="10">[12]Sumary!$C$60</definedName>
    <definedName name="Pockets">[13]Sumary!$C$60</definedName>
    <definedName name="PriceIncrease2020">[3]Sumary!#REF!</definedName>
    <definedName name="_xlnm.Print_Area" localSheetId="51">'25mm PF Oak Frame'!$A$1:$I$32</definedName>
    <definedName name="_xlnm.Print_Area" localSheetId="47">'25mm PF Std Frame'!$A$1:$I$32</definedName>
    <definedName name="_xlnm.Print_Area" localSheetId="44">'25mm Venetian Special'!$A$1:$K$62</definedName>
    <definedName name="_xlnm.Print_Area" localSheetId="41">'25mm Venetian Std'!$A$1:$K$62</definedName>
    <definedName name="_xlnm.Print_Area" localSheetId="16">'Braids,Ploles,etc'!$A$1:$L$127</definedName>
    <definedName name="_xlnm.Print_Area" localSheetId="45">'C 25mm PF Std Frame'!$A$1:$I$32</definedName>
    <definedName name="_xlnm.Print_Area" localSheetId="39">'C 25mm Venetian  Std'!$A$1:$K$53</definedName>
    <definedName name="_xlnm.Print_Area" localSheetId="42">'C 25mm Venetian Special '!$A$1:$K$62</definedName>
    <definedName name="_xlnm.Print_Area" localSheetId="59">'C Cell Free Hanging &amp; SkyLight'!$A$1:$S$40</definedName>
    <definedName name="_xlnm.Print_Area" localSheetId="55">'C Cell PF Special Frame'!$A$1:$M$41</definedName>
    <definedName name="_xlnm.Print_Area" localSheetId="62">'C Freehang Spec'!$A$1:$I$50</definedName>
    <definedName name="_xlnm.Print_Area" localSheetId="28">'C HC Wood &amp; Fuax'!$A$1:$Z$70</definedName>
    <definedName name="_xlnm.Print_Area" localSheetId="20">'C PF Roller Special'!$A$1:$P$73</definedName>
    <definedName name="_xlnm.Print_Area" localSheetId="35">'C PF Shutter'!$A$1:$H$46</definedName>
    <definedName name="_xlnm.Print_Area" localSheetId="13">'C Roller'!$A$1:$O$220</definedName>
    <definedName name="_xlnm.Print_Area" localSheetId="64">'C Skylight Spec'!$A$1:$I$50</definedName>
    <definedName name="_xlnm.Print_Area" localSheetId="2">'C SlimLine Vertical'!$A$1:$N$114</definedName>
    <definedName name="_xlnm.Print_Area" localSheetId="6">'C Vogue Vertical'!$A$1:$N$118</definedName>
    <definedName name="_xlnm.Print_Area" localSheetId="1">'Compnay Info'!$A$1:$I$49</definedName>
    <definedName name="_xlnm.Print_Area" localSheetId="46">'D 25mm PF Std Frame'!$A$1:$I$32</definedName>
    <definedName name="_xlnm.Print_Area" localSheetId="43">'D 25mm Venetian Special'!$A$1:$K$62</definedName>
    <definedName name="_xlnm.Print_Area" localSheetId="29">'D C HC Wood &amp; Fuax'!$A$1:$Z$70</definedName>
    <definedName name="_xlnm.Print_Area" localSheetId="36">'D C PF Shutter'!$A$1:$G$46</definedName>
    <definedName name="_xlnm.Print_Area" localSheetId="60">'D Cell Free Hanging &amp; SkyLight'!$A$1:$S$40</definedName>
    <definedName name="_xlnm.Print_Area" localSheetId="21">'D PF Roller Special'!$A$1:$P$73</definedName>
    <definedName name="_xlnm.Print_Area" localSheetId="14">'D Roller'!$A$1:$O$221</definedName>
    <definedName name="_xlnm.Print_Area" localSheetId="66">'Delivery &amp; Info'!$A$1:$J$50</definedName>
    <definedName name="_xlnm.Print_Area" localSheetId="27">'Dual Shade Spec'!$A$1:$I$70</definedName>
    <definedName name="_xlnm.Print_Area" localSheetId="11">'Fabric Only'!$A$1:$I$38</definedName>
    <definedName name="_xlnm.Print_Area" localSheetId="30">'HC Wood &amp; Fuax'!$A$1:$Z$70</definedName>
    <definedName name="_xlnm.Print_Area" localSheetId="4">'Index Page'!$A$1:$F$31</definedName>
    <definedName name="_xlnm.Print_Area" localSheetId="33">'Infusions Faux Wood'!$A$1:$P$41</definedName>
    <definedName name="_xlnm.Print_Area" localSheetId="34">'Infusions Spec'!$A$1:$I$188</definedName>
    <definedName name="_xlnm.Print_Area" localSheetId="54">'PF Pleated Standard Frame'!$A$1:$M$45</definedName>
    <definedName name="_xlnm.Print_Area" localSheetId="22">'PF Roller Special Frame'!$A$1:$P$73</definedName>
    <definedName name="_xlnm.Print_Area" localSheetId="19">'PF Roller Std Frame'!$A$1:$O$73</definedName>
    <definedName name="_xlnm.Print_Area" localSheetId="37">'PF Shutter'!$A$1:$G$46</definedName>
    <definedName name="_xlnm.Print_Area" localSheetId="61">'Pleated Free Hanging &amp; SkyLight'!$A$1:$S$40</definedName>
    <definedName name="_xlnm.Print_Area" localSheetId="65">'Pleated Skylight Spec'!$A$1:$J$50</definedName>
    <definedName name="_xlnm.Print_Area" localSheetId="15">Roller!$A$1:$O$222</definedName>
    <definedName name="_xlnm.Print_Area" localSheetId="23">'Roller Fabrics'!$A$1:$K$172</definedName>
    <definedName name="_xlnm.Print_Area" localSheetId="5">'SlimLine Vertical'!$A$1:$N$114</definedName>
    <definedName name="_xlnm.Print_Area" localSheetId="0">Sumary!$A$1:$J$50</definedName>
    <definedName name="_xlnm.Print_Area" localSheetId="10">'Vogue Vertical'!$A$1:$N$118</definedName>
    <definedName name="PrMo_Trade_MarkUp">[3]Sumary!#REF!</definedName>
    <definedName name="Pro_Mo">#REF!</definedName>
    <definedName name="ProMo_Trade_MarkUp">[3]Sumary!#REF!</definedName>
    <definedName name="PrRollerCutLenghtCharge">[14]Sumary!$M$14</definedName>
    <definedName name="Qty" localSheetId="24">[11]Sumary!$C$35</definedName>
    <definedName name="Qty" localSheetId="25">[11]Sumary!$C$35</definedName>
    <definedName name="Qty" localSheetId="26">[11]Sumary!$C$35</definedName>
    <definedName name="Qty" localSheetId="27">[11]Sumary!$C$35</definedName>
    <definedName name="Qty" localSheetId="10">[12]Sumary!$C$35</definedName>
    <definedName name="Qty">[13]Sumary!$C$35</definedName>
    <definedName name="RemoteWallMount" localSheetId="24">[2]Sumary!$D$78</definedName>
    <definedName name="RemoteWallMount" localSheetId="13">[1]Sumary!$D$79</definedName>
    <definedName name="RemoteWallMount" localSheetId="25">[2]Sumary!$D$78</definedName>
    <definedName name="RemoteWallMount" localSheetId="26">[2]Sumary!$D$78</definedName>
    <definedName name="RemoteWallMount" localSheetId="27">[2]Sumary!$D$78</definedName>
    <definedName name="RemoteWallMount">[1]Sumary!$D$78</definedName>
    <definedName name="RETAIL">[3]Sumary!#REF!</definedName>
    <definedName name="RetailMarkUp" localSheetId="62">[5]Components!#REF!</definedName>
    <definedName name="RetailMarkUp">[17]Components!#REF!</definedName>
    <definedName name="RollerContolSet">[18]Sumary!$G$10</definedName>
    <definedName name="RollerDiscounts">Sumary!$B$14</definedName>
    <definedName name="RollerEctrasProfit">Sumary!$C$16</definedName>
    <definedName name="RollerLabour">[1]Sumary!$M$12</definedName>
    <definedName name="RollerMarkUp" localSheetId="24">[2]Sumary!$M$23</definedName>
    <definedName name="RollerMarkUp" localSheetId="25">[2]Sumary!$M$23</definedName>
    <definedName name="RollerMarkUp" localSheetId="26">[2]Sumary!$M$23</definedName>
    <definedName name="RollerMarkUp" localSheetId="27">[2]Sumary!$M$23</definedName>
    <definedName name="RollerMarkUp">[1]Sumary!$M$23</definedName>
    <definedName name="RollerMotorprofit">Sumary!$C$17</definedName>
    <definedName name="RollerProfit">Sumary!$C$14</definedName>
    <definedName name="RollerScallopsDiscount">Sumary!$B$15</definedName>
    <definedName name="RollerScallopsProfit">Sumary!$C$15</definedName>
    <definedName name="Sacallop_No_Braid_Labour" localSheetId="13">[1]Sumary!$M$15</definedName>
    <definedName name="Sacallop_No_Braid_Labour" localSheetId="15">[1]Sumary!$M$15</definedName>
    <definedName name="Sacallop_No_Braid_Labour">[2]Sumary!$M$15</definedName>
    <definedName name="SafetyLabel" localSheetId="13">[1]Sumary!$G$32</definedName>
    <definedName name="SafetyLabel" localSheetId="15">[1]Sumary!$G$32</definedName>
    <definedName name="SafetyLabel">[2]Sumary!$G$32</definedName>
    <definedName name="Scallop_Labour" localSheetId="13">[1]Sumary!$M$16</definedName>
    <definedName name="Scallop_Labour" localSheetId="15">[1]Sumary!$M$16</definedName>
    <definedName name="Scallop_Labour">[2]Sumary!$M$16</definedName>
    <definedName name="SenseFasciaTopFix" localSheetId="13">[1]Sumary!$D$90</definedName>
    <definedName name="SenseFasciaTopFix" localSheetId="15">[1]Sumary!$D$88</definedName>
    <definedName name="SenseFasciaTopFix">[2]Sumary!$D$88</definedName>
    <definedName name="Senses_Bottom_Bar" localSheetId="13">[1]Sumary!$D$111</definedName>
    <definedName name="Senses_Bottom_Bar" localSheetId="15">[1]Sumary!$D$109</definedName>
    <definedName name="Senses_Bottom_Bar">[2]Sumary!$D$23</definedName>
    <definedName name="SensesCenterSupport">'[18]Material Cost'!#REF!</definedName>
    <definedName name="SensesCentreSupport">[2]Sumary!$D$91</definedName>
    <definedName name="SensesEndCaps">'[18]Material Cost'!#REF!</definedName>
    <definedName name="SensesFaceFix" localSheetId="24">[2]Sumary!$D$89</definedName>
    <definedName name="SensesFaceFix" localSheetId="13">[1]Sumary!$D$91</definedName>
    <definedName name="SensesFaceFix" localSheetId="25">[2]Sumary!$D$89</definedName>
    <definedName name="SensesFaceFix" localSheetId="26">[2]Sumary!$D$89</definedName>
    <definedName name="SensesFaceFix" localSheetId="27">[2]Sumary!$D$89</definedName>
    <definedName name="SensesFaceFix">[1]Sumary!$D$89</definedName>
    <definedName name="SensesFaceFixBrackets">'[18]Material Cost'!#REF!</definedName>
    <definedName name="SensesFascia" localSheetId="13">[1]Sumary!$D$88</definedName>
    <definedName name="SensesFascia" localSheetId="15">[1]Sumary!$D$86</definedName>
    <definedName name="SensesFascia">[2]Sumary!$D$86</definedName>
    <definedName name="SensesFasciaCaps" localSheetId="13">[1]Sumary!$D$89</definedName>
    <definedName name="SensesFasciaCaps" localSheetId="15">[1]Sumary!$D$87</definedName>
    <definedName name="SensesFasciaCaps">[2]Sumary!$D$87</definedName>
    <definedName name="SensesMetalBarMarkUp">[1]Sumary!$M$44</definedName>
    <definedName name="SensesOption">[3]Sumary!#REF!</definedName>
    <definedName name="SensesTopFixBrackets">'[18]Material Cost'!#REF!</definedName>
    <definedName name="SideProfile">[14]Sumary!$D$5</definedName>
    <definedName name="SingleRemote" localSheetId="24">[2]Sumary!$D$77</definedName>
    <definedName name="SingleRemote" localSheetId="13">[1]Sumary!$D$78</definedName>
    <definedName name="SingleRemote" localSheetId="25">[2]Sumary!$D$77</definedName>
    <definedName name="SingleRemote" localSheetId="26">[2]Sumary!$D$77</definedName>
    <definedName name="SingleRemote" localSheetId="27">[2]Sumary!$D$77</definedName>
    <definedName name="SingleRemote">[1]Sumary!$D$77</definedName>
    <definedName name="SkyLifghtExtrasProfit">Sumary!$C$41</definedName>
    <definedName name="SkylightDiscount">Sumary!$B$40</definedName>
    <definedName name="SkylightLabour">[6]Components!$B$41</definedName>
    <definedName name="SkyLightLabourCharge">[6]Components!$B$42</definedName>
    <definedName name="SkyLightLabourLarge">[6]Components!$B$42</definedName>
    <definedName name="SkylightMarkUp">[6]Components!$B$44</definedName>
    <definedName name="SkyLightTradeMarkUo">[6]Components!$B$44</definedName>
    <definedName name="SkylightTradeMarkup">[6]Components!$B$44</definedName>
    <definedName name="SkyLlABOUR">[6]Components!$B$41</definedName>
    <definedName name="SkyLMarkUp">[6]Components!$B$44</definedName>
    <definedName name="SlimLIneDiscount">Sumary!$B$6</definedName>
    <definedName name="SlimLineHeadRaailDiscount">Sumary!$B$7</definedName>
    <definedName name="SlimLineMarkUp">[13]Sumary!$C$63</definedName>
    <definedName name="SlimlineVertiaclHeadRailProfit">Sumary!$C$7</definedName>
    <definedName name="SlimLineVerticalProfit">Sumary!$C$6</definedName>
    <definedName name="SpecailFrameExtra">[14]Sumary!$B$39</definedName>
    <definedName name="SpecilaFrameUpLift">[7]Components!$B$41</definedName>
    <definedName name="Spring" localSheetId="55">[7]Components!$N$20</definedName>
    <definedName name="Spring" localSheetId="64">[6]Components!$E$29</definedName>
    <definedName name="Spring">[4]Components!$W$24</definedName>
    <definedName name="SpringMech" localSheetId="24">[2]Sumary!$D$71</definedName>
    <definedName name="SpringMech" localSheetId="25">[2]Sumary!$D$71</definedName>
    <definedName name="SpringMech" localSheetId="26">[2]Sumary!$D$71</definedName>
    <definedName name="SpringMech" localSheetId="27">[2]Sumary!$D$71</definedName>
    <definedName name="SpringMech">[1]Sumary!$D$71</definedName>
    <definedName name="StabChain" localSheetId="24">[3]Sumary!$C$7</definedName>
    <definedName name="StabChain" localSheetId="25">[3]Sumary!$C$7</definedName>
    <definedName name="StabChain" localSheetId="26">[3]Sumary!$C$7</definedName>
    <definedName name="StabChain" localSheetId="27">[3]Sumary!$C$7</definedName>
    <definedName name="StabChain">[13]Sumary!$C$24</definedName>
    <definedName name="SteepOpChain" localSheetId="24">[2]Sumary!$D$70</definedName>
    <definedName name="SteepOpChain" localSheetId="25">[2]Sumary!$D$70</definedName>
    <definedName name="SteepOpChain" localSheetId="26">[2]Sumary!$D$70</definedName>
    <definedName name="SteepOpChain" localSheetId="27">[2]Sumary!$D$70</definedName>
    <definedName name="SteepOpChain">[1]Sumary!$D$70</definedName>
    <definedName name="Stop_Bar">[3]Sumary!#REF!</definedName>
    <definedName name="StopBar">[3]Sumary!#REF!</definedName>
    <definedName name="Straigh_Braid_Labour" localSheetId="13">[1]Sumary!$M$18</definedName>
    <definedName name="Straigh_Braid_Labour" localSheetId="15">[1]Sumary!$M$18</definedName>
    <definedName name="Straigh_Braid_Labour">[2]Sumary!$M$18</definedName>
    <definedName name="SupplierDiscount" localSheetId="55">[7]Components!$G$3</definedName>
    <definedName name="SupplierDiscount" localSheetId="62">[5]Components!$G$3</definedName>
    <definedName name="SupplierDiscount" localSheetId="64">[6]Components!$G$3</definedName>
    <definedName name="SupplierDiscount">[4]Components!$G$3</definedName>
    <definedName name="SupportWire" localSheetId="64">[6]Components!$E$25</definedName>
    <definedName name="SupportWire">[16]Components!$E$25</definedName>
    <definedName name="TensionProffit">Sumary!$C$43</definedName>
    <definedName name="TF_Brackets" localSheetId="24">[11]Sumary!$C$36</definedName>
    <definedName name="TF_Brackets" localSheetId="25">[11]Sumary!$C$36</definedName>
    <definedName name="TF_Brackets" localSheetId="26">[11]Sumary!$C$36</definedName>
    <definedName name="TF_Brackets" localSheetId="27">[11]Sumary!$C$36</definedName>
    <definedName name="TF_Brackets" localSheetId="10">[12]Sumary!$C$36</definedName>
    <definedName name="TF_Brackets">[13]Sumary!$C$36</definedName>
    <definedName name="Thrust_Washer">[3]Sumary!#REF!</definedName>
    <definedName name="ThrustWasher">[3]Sumary!#REF!</definedName>
    <definedName name="TopFicBrackets">[3]Sumary!#REF!</definedName>
    <definedName name="TopFixBrackets" localSheetId="55">[7]Components!$E$17</definedName>
    <definedName name="TopFixBrackets" localSheetId="62">[5]Components!$E$17</definedName>
    <definedName name="TopFixBrackets" localSheetId="64">[6]Components!$E$16</definedName>
    <definedName name="TopFixBrackets">[4]Components!$E$17</definedName>
    <definedName name="TopFrame">[18]Sumary!$G$6</definedName>
    <definedName name="TotalConstants">[3]Sumary!#REF!</definedName>
    <definedName name="TRADE">[3]Sumary!#REF!</definedName>
    <definedName name="Trade_Braid_Markup">[2]Sumary!$M$26</definedName>
    <definedName name="TradeMarkUo" localSheetId="24">[4]Components!$B$39</definedName>
    <definedName name="TradeMarkUo" localSheetId="62">[5]Components!$B$39</definedName>
    <definedName name="TradeMarkUo" localSheetId="25">[4]Components!$B$39</definedName>
    <definedName name="TradeMarkUo" localSheetId="26">[4]Components!$B$39</definedName>
    <definedName name="TradeMarkUo" localSheetId="27">[4]Components!$B$39</definedName>
    <definedName name="TradeMarkUo">[7]Components!$B$39</definedName>
    <definedName name="TradeMarkUp">[3]Sumary!#REF!</definedName>
    <definedName name="Trucks" localSheetId="10">[12]Sumary!$C$28</definedName>
    <definedName name="Trucks">[11]Sumary!$C$28</definedName>
    <definedName name="Tube25mm" localSheetId="20">[14]Sumary!$D$4</definedName>
    <definedName name="Tube25mm" localSheetId="21">[14]Sumary!$D$4</definedName>
    <definedName name="Tube25mm" localSheetId="22">[14]Sumary!$D$4</definedName>
    <definedName name="Tube25mm">[18]Sumary!$G$7</definedName>
    <definedName name="Tube32" localSheetId="13">[1]Sumary!$G$6</definedName>
    <definedName name="Tube32" localSheetId="15">[1]Sumary!$G$6</definedName>
    <definedName name="Tube32">[2]Sumary!$G$6</definedName>
    <definedName name="Tube40" localSheetId="13">[1]Sumary!$G$7</definedName>
    <definedName name="Tube40" localSheetId="15">[1]Sumary!$G$7</definedName>
    <definedName name="Tube40">[2]Sumary!$G$7</definedName>
    <definedName name="Unishade15BottomBar" localSheetId="13">[1]Sumary!$D$115</definedName>
    <definedName name="Unishade15BottomBar">[1]Sumary!$D$113</definedName>
    <definedName name="Unishade15mmEndCaps" localSheetId="13">[1]Sumary!$D$116</definedName>
    <definedName name="Unishade15mmEndCaps">[1]Sumary!$D$114</definedName>
    <definedName name="UnishadeBottomBarMarkUp">[1]Sumary!$M$45</definedName>
    <definedName name="UniversaEndCaps">[2]Sumary!$D$95</definedName>
    <definedName name="UniversalFascia">[2]Sumary!$D$93</definedName>
    <definedName name="UniversalTopFix">[2]Sumary!$D$97</definedName>
    <definedName name="UrbanDiscount">[23]Sumary!$C$5</definedName>
    <definedName name="Vairarable_On_Drop">[14]Sumary!$M$9</definedName>
    <definedName name="Variable_On_Width" localSheetId="20">[14]Sumary!$M$8</definedName>
    <definedName name="Variable_On_Width" localSheetId="13">[1]Sumary!$M$8</definedName>
    <definedName name="Variable_On_Width" localSheetId="21">[14]Sumary!$M$8</definedName>
    <definedName name="Variable_On_Width" localSheetId="22">[14]Sumary!$M$8</definedName>
    <definedName name="Variable_On_Width" localSheetId="15">[1]Sumary!$M$8</definedName>
    <definedName name="Variable_On_Width">[2]Sumary!$M$8</definedName>
    <definedName name="Vat">[3]Sumary!#REF!</definedName>
    <definedName name="Venaitan25mmProfit">Sumary!$C$36</definedName>
    <definedName name="Venitain25mmDiscount">Sumary!$B$36</definedName>
    <definedName name="VerticalBracketsDiscount">Sumary!$B$8</definedName>
    <definedName name="VerticalBracketsProfit">Sumary!$C$8</definedName>
    <definedName name="VerticalFabricDiscounts">Sumary!$B$12</definedName>
    <definedName name="VerticalFabridProfit">Sumary!$C$12</definedName>
    <definedName name="VogueBlindFabricCost">'[26]Vogue Costs'!#REF!</definedName>
    <definedName name="VougeFullLabour">[12]Sumary!$C$48</definedName>
    <definedName name="VougeHeadRailLabour">[12]Sumary!$C$49</definedName>
    <definedName name="VougeMarkUp">[12]Sumary!$C$63</definedName>
    <definedName name="VougeMotersDiscounts">Sumary!$B$11</definedName>
    <definedName name="VougerMotorsProfit">Sumary!$C$11</definedName>
    <definedName name="VougerVerticalHeadRialProfit">Sumary!$C$10</definedName>
    <definedName name="VougeVerticalDiscount">Sumary!$B$9</definedName>
    <definedName name="VougeVerticalHeadRailDiscount">Sumary!$B$10</definedName>
    <definedName name="VougeVerticalprofit">Sumary!$C$9</definedName>
    <definedName name="Wand">[3]Sumary!#REF!</definedName>
    <definedName name="Wand_Control_Runner" localSheetId="10">[12]Sumary!#REF!</definedName>
    <definedName name="Wand_Control_Runner">[3]Sumary!#REF!</definedName>
    <definedName name="Wand_Rod">[3]Sumary!#REF!</definedName>
    <definedName name="Wand_Runner_Connector">[3]Sumary!#REF!</definedName>
    <definedName name="WandAndHandle" localSheetId="10">[12]Sumary!#REF!</definedName>
    <definedName name="WandAndHandle">[26]Sumary!#REF!</definedName>
    <definedName name="WandControlRunner">[3]Sumary!#REF!</definedName>
    <definedName name="WandHook_Handle_Set">[3]Sumary!#REF!</definedName>
    <definedName name="Wastage" localSheetId="55">[7]Components!$L$6</definedName>
    <definedName name="Wastage" localSheetId="62">[5]Components!$L$6</definedName>
    <definedName name="Wastage" localSheetId="64">[6]Components!$L$6</definedName>
    <definedName name="Wastage">[4]Components!$L$6</definedName>
    <definedName name="WhiteFrame" localSheetId="55">[7]Components!$N$12</definedName>
    <definedName name="WhiteFrame">[4]Components!$W$16</definedName>
    <definedName name="WirelessHub" localSheetId="24">[2]Sumary!$D$82</definedName>
    <definedName name="WirelessHub" localSheetId="13">[1]Sumary!$D$83</definedName>
    <definedName name="WirelessHub" localSheetId="25">[2]Sumary!$D$82</definedName>
    <definedName name="WirelessHub" localSheetId="26">[2]Sumary!$D$82</definedName>
    <definedName name="WirelessHub" localSheetId="27">[2]Sumary!$D$82</definedName>
    <definedName name="WirelessHub">[1]Sumary!$D$82</definedName>
    <definedName name="Wood_Pole">[2]Sumary!$D$59</definedName>
    <definedName name="WoodenPull">[1]Sumary!$D$52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34" l="1"/>
  <c r="E7" i="134" l="1"/>
  <c r="J6" i="134"/>
  <c r="D16" i="134"/>
  <c r="F6" i="134"/>
  <c r="H5" i="134"/>
  <c r="K5" i="134"/>
  <c r="H4" i="134"/>
  <c r="I6" i="134"/>
  <c r="J4" i="134"/>
  <c r="M5" i="134"/>
  <c r="E6" i="134"/>
  <c r="D6" i="134"/>
  <c r="M15" i="134"/>
  <c r="E13" i="134"/>
  <c r="C4" i="134"/>
  <c r="C14" i="134"/>
  <c r="I15" i="134"/>
  <c r="F14" i="134"/>
  <c r="F16" i="134"/>
  <c r="L13" i="134"/>
  <c r="D7" i="134"/>
  <c r="H14" i="134"/>
  <c r="I13" i="134"/>
  <c r="G13" i="134"/>
  <c r="J13" i="134"/>
  <c r="K16" i="134"/>
  <c r="L15" i="134"/>
  <c r="M16" i="134"/>
  <c r="J16" i="134"/>
  <c r="F4" i="134"/>
  <c r="H15" i="134"/>
  <c r="I5" i="134"/>
  <c r="L5" i="134"/>
  <c r="D13" i="134"/>
  <c r="G14" i="134"/>
  <c r="F13" i="134"/>
  <c r="L16" i="134"/>
  <c r="M4" i="134"/>
  <c r="G8" i="134"/>
  <c r="M13" i="134"/>
  <c r="H7" i="134"/>
  <c r="E5" i="134"/>
  <c r="M14" i="134"/>
  <c r="K14" i="134"/>
  <c r="C15" i="134"/>
  <c r="K18" i="134"/>
  <c r="F9" i="134"/>
  <c r="G9" i="134"/>
  <c r="D18" i="134"/>
  <c r="F5" i="134"/>
  <c r="M6" i="134"/>
  <c r="G6" i="134"/>
  <c r="G16" i="134"/>
  <c r="K13" i="134"/>
  <c r="C8" i="134"/>
  <c r="L8" i="134"/>
  <c r="I9" i="134"/>
  <c r="E8" i="134"/>
  <c r="D8" i="134"/>
  <c r="E9" i="134"/>
  <c r="E15" i="134"/>
  <c r="L9" i="134"/>
  <c r="L17" i="134"/>
  <c r="F15" i="134"/>
  <c r="C9" i="134"/>
  <c r="K8" i="134"/>
  <c r="J8" i="134"/>
  <c r="H18" i="134"/>
  <c r="J9" i="134"/>
  <c r="F18" i="134"/>
  <c r="E18" i="134"/>
  <c r="L14" i="134"/>
  <c r="I8" i="134"/>
  <c r="K7" i="134"/>
  <c r="M8" i="134"/>
  <c r="J18" i="134"/>
  <c r="I18" i="134"/>
  <c r="F17" i="134"/>
  <c r="H8" i="134"/>
  <c r="D17" i="134"/>
  <c r="D4" i="134"/>
  <c r="M17" i="134"/>
  <c r="H13" i="134"/>
  <c r="L7" i="134"/>
  <c r="D9" i="134"/>
  <c r="L18" i="134"/>
  <c r="H17" i="134"/>
  <c r="G17" i="134"/>
  <c r="G18" i="134"/>
  <c r="C18" i="134"/>
  <c r="C13" i="134"/>
  <c r="G5" i="134"/>
  <c r="I16" i="134"/>
  <c r="I4" i="134"/>
  <c r="F7" i="134"/>
  <c r="K6" i="134"/>
  <c r="M18" i="134"/>
  <c r="J17" i="134"/>
  <c r="E17" i="134"/>
  <c r="C6" i="134"/>
  <c r="D14" i="134"/>
  <c r="L6" i="134"/>
  <c r="G4" i="134"/>
  <c r="C16" i="134"/>
  <c r="D15" i="134"/>
  <c r="G15" i="134"/>
  <c r="K4" i="134"/>
  <c r="C7" i="134"/>
  <c r="E4" i="134"/>
  <c r="J5" i="134"/>
  <c r="K17" i="134"/>
  <c r="H16" i="134"/>
  <c r="I7" i="134"/>
  <c r="D5" i="134"/>
  <c r="J14" i="134"/>
  <c r="E14" i="134"/>
  <c r="M7" i="134"/>
  <c r="H9" i="134"/>
  <c r="K9" i="134"/>
  <c r="G7" i="134"/>
  <c r="C17" i="134"/>
  <c r="I17" i="134"/>
  <c r="F8" i="134"/>
  <c r="L4" i="134"/>
  <c r="C5" i="134"/>
  <c r="K15" i="134"/>
  <c r="I14" i="134"/>
  <c r="H6" i="134"/>
  <c r="E16" i="134"/>
  <c r="J15" i="134"/>
  <c r="M9" i="134"/>
  <c r="M18" i="95" l="1"/>
  <c r="M18" i="96" s="1"/>
  <c r="I18" i="95"/>
  <c r="I18" i="96" s="1"/>
  <c r="H18" i="95"/>
  <c r="H18" i="96" s="1"/>
  <c r="G18" i="95"/>
  <c r="G18" i="96" s="1"/>
  <c r="F18" i="95"/>
  <c r="F18" i="96" s="1"/>
  <c r="E18" i="95"/>
  <c r="E18" i="96" s="1"/>
  <c r="D18" i="95"/>
  <c r="D18" i="96" s="1"/>
  <c r="C18" i="95"/>
  <c r="C18" i="96" s="1"/>
  <c r="M17" i="95"/>
  <c r="M17" i="96" s="1"/>
  <c r="L17" i="95"/>
  <c r="L17" i="96" s="1"/>
  <c r="K17" i="95"/>
  <c r="K17" i="96" s="1"/>
  <c r="J17" i="95"/>
  <c r="J17" i="96" s="1"/>
  <c r="I17" i="95"/>
  <c r="I17" i="96" s="1"/>
  <c r="H17" i="95"/>
  <c r="H17" i="96" s="1"/>
  <c r="G17" i="95"/>
  <c r="G17" i="96" s="1"/>
  <c r="F17" i="95"/>
  <c r="F17" i="96" s="1"/>
  <c r="E17" i="95"/>
  <c r="E17" i="96" s="1"/>
  <c r="D17" i="95"/>
  <c r="D17" i="96" s="1"/>
  <c r="C17" i="95"/>
  <c r="C17" i="96" s="1"/>
  <c r="M16" i="95"/>
  <c r="M16" i="96" s="1"/>
  <c r="L16" i="95"/>
  <c r="L16" i="96" s="1"/>
  <c r="K16" i="95"/>
  <c r="K16" i="96" s="1"/>
  <c r="J16" i="95"/>
  <c r="J16" i="96" s="1"/>
  <c r="I16" i="95"/>
  <c r="I16" i="96" s="1"/>
  <c r="H16" i="95"/>
  <c r="H16" i="96" s="1"/>
  <c r="G16" i="95"/>
  <c r="G16" i="96" s="1"/>
  <c r="F16" i="95"/>
  <c r="F16" i="96" s="1"/>
  <c r="E16" i="95"/>
  <c r="E16" i="96" s="1"/>
  <c r="D16" i="95"/>
  <c r="D16" i="96" s="1"/>
  <c r="H15" i="95"/>
  <c r="H15" i="96" s="1"/>
  <c r="G15" i="95"/>
  <c r="G15" i="96" s="1"/>
  <c r="F15" i="95"/>
  <c r="F15" i="96" s="1"/>
  <c r="C15" i="95"/>
  <c r="C15" i="96" s="1"/>
  <c r="M14" i="95"/>
  <c r="M14" i="96" s="1"/>
  <c r="L14" i="95"/>
  <c r="L14" i="96" s="1"/>
  <c r="K14" i="95"/>
  <c r="K14" i="96" s="1"/>
  <c r="J14" i="95"/>
  <c r="J14" i="96" s="1"/>
  <c r="I14" i="95"/>
  <c r="I14" i="96" s="1"/>
  <c r="H14" i="95"/>
  <c r="H14" i="96" s="1"/>
  <c r="G14" i="95"/>
  <c r="G14" i="96" s="1"/>
  <c r="F14" i="95"/>
  <c r="F14" i="96" s="1"/>
  <c r="E14" i="95"/>
  <c r="E14" i="96" s="1"/>
  <c r="D14" i="95"/>
  <c r="D14" i="96" s="1"/>
  <c r="C14" i="95"/>
  <c r="C14" i="96" s="1"/>
  <c r="M13" i="95"/>
  <c r="M13" i="96" s="1"/>
  <c r="L13" i="95"/>
  <c r="L13" i="96" s="1"/>
  <c r="K13" i="95"/>
  <c r="K13" i="96" s="1"/>
  <c r="J13" i="95"/>
  <c r="J13" i="96" s="1"/>
  <c r="I13" i="95"/>
  <c r="I13" i="96" s="1"/>
  <c r="H13" i="95"/>
  <c r="H13" i="96" s="1"/>
  <c r="G13" i="95"/>
  <c r="G13" i="96" s="1"/>
  <c r="F13" i="95"/>
  <c r="F13" i="96" s="1"/>
  <c r="E13" i="95"/>
  <c r="E13" i="96" s="1"/>
  <c r="C13" i="95"/>
  <c r="C13" i="96" s="1"/>
  <c r="I9" i="95"/>
  <c r="I9" i="96" s="1"/>
  <c r="H9" i="95"/>
  <c r="H9" i="96" s="1"/>
  <c r="G9" i="95"/>
  <c r="G9" i="96" s="1"/>
  <c r="F9" i="95"/>
  <c r="F9" i="96" s="1"/>
  <c r="E9" i="95"/>
  <c r="E9" i="96" s="1"/>
  <c r="D9" i="95"/>
  <c r="D9" i="96" s="1"/>
  <c r="C9" i="95"/>
  <c r="C9" i="96" s="1"/>
  <c r="M8" i="95"/>
  <c r="M8" i="96" s="1"/>
  <c r="L8" i="95"/>
  <c r="L8" i="96" s="1"/>
  <c r="K8" i="95"/>
  <c r="K8" i="96" s="1"/>
  <c r="J8" i="95"/>
  <c r="J8" i="96" s="1"/>
  <c r="I8" i="95"/>
  <c r="I8" i="96" s="1"/>
  <c r="H8" i="95"/>
  <c r="H8" i="96" s="1"/>
  <c r="G8" i="95"/>
  <c r="G8" i="96" s="1"/>
  <c r="F8" i="95"/>
  <c r="F8" i="96" s="1"/>
  <c r="E8" i="95"/>
  <c r="E8" i="96" s="1"/>
  <c r="D8" i="95"/>
  <c r="D8" i="96" s="1"/>
  <c r="C8" i="95"/>
  <c r="C8" i="96" s="1"/>
  <c r="M7" i="95"/>
  <c r="M7" i="96" s="1"/>
  <c r="L7" i="95"/>
  <c r="L7" i="96" s="1"/>
  <c r="K7" i="95"/>
  <c r="K7" i="96" s="1"/>
  <c r="J7" i="95"/>
  <c r="J7" i="96" s="1"/>
  <c r="I7" i="95"/>
  <c r="I7" i="96" s="1"/>
  <c r="H7" i="95"/>
  <c r="H7" i="96" s="1"/>
  <c r="G7" i="95"/>
  <c r="G7" i="96" s="1"/>
  <c r="F7" i="95"/>
  <c r="F7" i="96" s="1"/>
  <c r="E7" i="95"/>
  <c r="E7" i="96" s="1"/>
  <c r="D7" i="95"/>
  <c r="D7" i="96" s="1"/>
  <c r="L6" i="95"/>
  <c r="L6" i="96" s="1"/>
  <c r="K6" i="95"/>
  <c r="K6" i="96" s="1"/>
  <c r="J6" i="95"/>
  <c r="J6" i="96" s="1"/>
  <c r="I6" i="95"/>
  <c r="I6" i="96" s="1"/>
  <c r="H6" i="95"/>
  <c r="H6" i="96" s="1"/>
  <c r="G6" i="95"/>
  <c r="G6" i="96" s="1"/>
  <c r="F6" i="95"/>
  <c r="F6" i="96" s="1"/>
  <c r="E6" i="95"/>
  <c r="E6" i="96" s="1"/>
  <c r="D6" i="95"/>
  <c r="D6" i="96" s="1"/>
  <c r="C6" i="95"/>
  <c r="C6" i="96" s="1"/>
  <c r="M5" i="95"/>
  <c r="M5" i="96" s="1"/>
  <c r="L5" i="95"/>
  <c r="L5" i="96" s="1"/>
  <c r="K5" i="95"/>
  <c r="K5" i="96" s="1"/>
  <c r="J5" i="95"/>
  <c r="J5" i="96" s="1"/>
  <c r="I5" i="95"/>
  <c r="I5" i="96" s="1"/>
  <c r="H5" i="95"/>
  <c r="H5" i="96" s="1"/>
  <c r="G5" i="95"/>
  <c r="G5" i="96" s="1"/>
  <c r="F5" i="95"/>
  <c r="F5" i="96" s="1"/>
  <c r="E5" i="95"/>
  <c r="E5" i="96" s="1"/>
  <c r="D5" i="95"/>
  <c r="D5" i="96" s="1"/>
  <c r="C5" i="95"/>
  <c r="C5" i="96" s="1"/>
  <c r="M4" i="95"/>
  <c r="M4" i="96" s="1"/>
  <c r="L4" i="95"/>
  <c r="L4" i="96" s="1"/>
  <c r="K4" i="95"/>
  <c r="K4" i="96" s="1"/>
  <c r="J4" i="95"/>
  <c r="J4" i="96" s="1"/>
  <c r="I4" i="95"/>
  <c r="I4" i="96" s="1"/>
  <c r="H4" i="95"/>
  <c r="H4" i="96" s="1"/>
  <c r="G4" i="95"/>
  <c r="G4" i="96" s="1"/>
  <c r="F4" i="95"/>
  <c r="F4" i="96" s="1"/>
  <c r="E4" i="95"/>
  <c r="E4" i="96" s="1"/>
  <c r="C45" i="134"/>
  <c r="C44" i="134"/>
  <c r="M41" i="134"/>
  <c r="L41" i="134"/>
  <c r="K41" i="134"/>
  <c r="J41" i="134"/>
  <c r="I41" i="134"/>
  <c r="H41" i="134"/>
  <c r="G41" i="134"/>
  <c r="F41" i="134"/>
  <c r="E41" i="134"/>
  <c r="D41" i="134"/>
  <c r="C41" i="134"/>
  <c r="M40" i="134"/>
  <c r="L40" i="134"/>
  <c r="K40" i="134"/>
  <c r="J40" i="134"/>
  <c r="I40" i="134"/>
  <c r="H40" i="134"/>
  <c r="G40" i="134"/>
  <c r="F40" i="134"/>
  <c r="E40" i="134"/>
  <c r="D40" i="134"/>
  <c r="C40" i="134"/>
  <c r="M39" i="134"/>
  <c r="L39" i="134"/>
  <c r="K39" i="134"/>
  <c r="J39" i="134"/>
  <c r="I39" i="134"/>
  <c r="H39" i="134"/>
  <c r="G39" i="134"/>
  <c r="F39" i="134"/>
  <c r="E39" i="134"/>
  <c r="D39" i="134"/>
  <c r="C39" i="134"/>
  <c r="L18" i="95"/>
  <c r="L18" i="96" s="1"/>
  <c r="K18" i="95"/>
  <c r="K18" i="96" s="1"/>
  <c r="J18" i="95"/>
  <c r="J18" i="96" s="1"/>
  <c r="B18" i="134"/>
  <c r="B17" i="134"/>
  <c r="C16" i="95"/>
  <c r="C16" i="96" s="1"/>
  <c r="B16" i="134"/>
  <c r="M15" i="95"/>
  <c r="M15" i="96" s="1"/>
  <c r="L15" i="95"/>
  <c r="L15" i="96" s="1"/>
  <c r="K15" i="95"/>
  <c r="K15" i="96" s="1"/>
  <c r="J15" i="95"/>
  <c r="J15" i="96" s="1"/>
  <c r="I15" i="95"/>
  <c r="I15" i="96" s="1"/>
  <c r="E15" i="95"/>
  <c r="E15" i="96" s="1"/>
  <c r="D15" i="95"/>
  <c r="D15" i="96" s="1"/>
  <c r="B15" i="134"/>
  <c r="B14" i="134"/>
  <c r="D13" i="95"/>
  <c r="D13" i="96" s="1"/>
  <c r="B13" i="134"/>
  <c r="M12" i="134"/>
  <c r="L12" i="134"/>
  <c r="K12" i="134"/>
  <c r="J12" i="134"/>
  <c r="I12" i="134"/>
  <c r="H12" i="134"/>
  <c r="G12" i="134"/>
  <c r="F12" i="134"/>
  <c r="E12" i="134"/>
  <c r="D12" i="134"/>
  <c r="C12" i="134"/>
  <c r="M9" i="95"/>
  <c r="M9" i="96" s="1"/>
  <c r="L9" i="95"/>
  <c r="L9" i="96" s="1"/>
  <c r="K9" i="95"/>
  <c r="K9" i="96" s="1"/>
  <c r="J9" i="95"/>
  <c r="J9" i="96" s="1"/>
  <c r="B9" i="134"/>
  <c r="B8" i="134"/>
  <c r="C7" i="95"/>
  <c r="C7" i="96" s="1"/>
  <c r="B7" i="134"/>
  <c r="M6" i="95"/>
  <c r="M6" i="96" s="1"/>
  <c r="B6" i="134"/>
  <c r="B5" i="134"/>
  <c r="D4" i="95"/>
  <c r="D4" i="96" s="1"/>
  <c r="C4" i="95"/>
  <c r="C4" i="96" s="1"/>
  <c r="B4" i="134"/>
  <c r="M3" i="134"/>
  <c r="L3" i="134"/>
  <c r="K3" i="134"/>
  <c r="J3" i="134"/>
  <c r="I3" i="134"/>
  <c r="H3" i="134"/>
  <c r="G3" i="134"/>
  <c r="F3" i="134"/>
  <c r="E3" i="134"/>
  <c r="D3" i="134"/>
  <c r="C3" i="134"/>
  <c r="E72" i="133"/>
  <c r="E71" i="133"/>
  <c r="E70" i="133"/>
  <c r="E69" i="133"/>
  <c r="E68" i="133"/>
  <c r="C66" i="133"/>
  <c r="B66" i="133"/>
  <c r="C65" i="133"/>
  <c r="B65" i="133"/>
  <c r="C64" i="133"/>
  <c r="B64" i="133"/>
  <c r="C63" i="133"/>
  <c r="B63" i="133"/>
  <c r="C62" i="133"/>
  <c r="B62" i="133"/>
  <c r="C61" i="133"/>
  <c r="B61" i="133"/>
  <c r="C60" i="133"/>
  <c r="B60" i="133"/>
  <c r="I59" i="133"/>
  <c r="H59" i="133"/>
  <c r="G59" i="133"/>
  <c r="F59" i="133"/>
  <c r="E59" i="133"/>
  <c r="D59" i="133"/>
  <c r="I58" i="133"/>
  <c r="H58" i="133"/>
  <c r="G58" i="133"/>
  <c r="F58" i="133"/>
  <c r="E58" i="133"/>
  <c r="D58" i="133"/>
  <c r="C55" i="133"/>
  <c r="B55" i="133"/>
  <c r="C54" i="133"/>
  <c r="B54" i="133"/>
  <c r="C53" i="133"/>
  <c r="B53" i="133"/>
  <c r="C52" i="133"/>
  <c r="B52" i="133"/>
  <c r="C51" i="133"/>
  <c r="B51" i="133"/>
  <c r="C50" i="133"/>
  <c r="B50" i="133"/>
  <c r="C49" i="133"/>
  <c r="B49" i="133"/>
  <c r="I48" i="133"/>
  <c r="H48" i="133"/>
  <c r="G48" i="133"/>
  <c r="F48" i="133"/>
  <c r="E48" i="133"/>
  <c r="D48" i="133"/>
  <c r="I47" i="133"/>
  <c r="H47" i="133"/>
  <c r="G47" i="133"/>
  <c r="F47" i="133"/>
  <c r="E47" i="133"/>
  <c r="D47" i="133"/>
  <c r="C44" i="133"/>
  <c r="B44" i="133"/>
  <c r="C43" i="133"/>
  <c r="B43" i="133"/>
  <c r="C42" i="133"/>
  <c r="B42" i="133"/>
  <c r="C41" i="133"/>
  <c r="B41" i="133"/>
  <c r="C40" i="133"/>
  <c r="B40" i="133"/>
  <c r="C39" i="133"/>
  <c r="B39" i="133"/>
  <c r="C38" i="133"/>
  <c r="B38" i="133"/>
  <c r="I37" i="133"/>
  <c r="H37" i="133"/>
  <c r="G37" i="133"/>
  <c r="F37" i="133"/>
  <c r="E37" i="133"/>
  <c r="D37" i="133"/>
  <c r="I36" i="133"/>
  <c r="H36" i="133"/>
  <c r="G36" i="133"/>
  <c r="F36" i="133"/>
  <c r="E36" i="133"/>
  <c r="D36" i="133"/>
  <c r="C33" i="133"/>
  <c r="B33" i="133"/>
  <c r="C32" i="133"/>
  <c r="B32" i="133"/>
  <c r="C31" i="133"/>
  <c r="B31" i="133"/>
  <c r="C30" i="133"/>
  <c r="B30" i="133"/>
  <c r="C29" i="133"/>
  <c r="B29" i="133"/>
  <c r="C28" i="133"/>
  <c r="B28" i="133"/>
  <c r="C27" i="133"/>
  <c r="B27" i="133"/>
  <c r="I26" i="133"/>
  <c r="H26" i="133"/>
  <c r="G26" i="133"/>
  <c r="F26" i="133"/>
  <c r="E26" i="133"/>
  <c r="D26" i="133"/>
  <c r="I25" i="133"/>
  <c r="H25" i="133"/>
  <c r="G25" i="133"/>
  <c r="F25" i="133"/>
  <c r="E25" i="133"/>
  <c r="D25" i="133"/>
  <c r="C22" i="133"/>
  <c r="B22" i="133"/>
  <c r="C21" i="133"/>
  <c r="B21" i="133"/>
  <c r="C20" i="133"/>
  <c r="B20" i="133"/>
  <c r="C19" i="133"/>
  <c r="B19" i="133"/>
  <c r="C18" i="133"/>
  <c r="B18" i="133"/>
  <c r="C17" i="133"/>
  <c r="B17" i="133"/>
  <c r="C16" i="133"/>
  <c r="B16" i="133"/>
  <c r="I15" i="133"/>
  <c r="H15" i="133"/>
  <c r="G15" i="133"/>
  <c r="F15" i="133"/>
  <c r="E15" i="133"/>
  <c r="D15" i="133"/>
  <c r="I14" i="133"/>
  <c r="H14" i="133"/>
  <c r="G14" i="133"/>
  <c r="F14" i="133"/>
  <c r="E14" i="133"/>
  <c r="D14" i="133"/>
  <c r="C11" i="133"/>
  <c r="B11" i="133"/>
  <c r="C10" i="133"/>
  <c r="B10" i="133"/>
  <c r="C9" i="133"/>
  <c r="B9" i="133"/>
  <c r="C8" i="133"/>
  <c r="B8" i="133"/>
  <c r="C7" i="133"/>
  <c r="B7" i="133"/>
  <c r="C6" i="133"/>
  <c r="B6" i="133"/>
  <c r="C5" i="133"/>
  <c r="B5" i="133"/>
  <c r="I4" i="133"/>
  <c r="H4" i="133"/>
  <c r="G4" i="133"/>
  <c r="F4" i="133"/>
  <c r="E4" i="133"/>
  <c r="D4" i="133"/>
  <c r="I3" i="133"/>
  <c r="H3" i="133"/>
  <c r="G3" i="133"/>
  <c r="F3" i="133"/>
  <c r="E3" i="133"/>
  <c r="D3" i="133"/>
  <c r="E72" i="132"/>
  <c r="E71" i="132"/>
  <c r="E70" i="132"/>
  <c r="E69" i="132"/>
  <c r="E68" i="132"/>
  <c r="C66" i="132"/>
  <c r="B66" i="132"/>
  <c r="C65" i="132"/>
  <c r="B65" i="132"/>
  <c r="C64" i="132"/>
  <c r="B64" i="132"/>
  <c r="C63" i="132"/>
  <c r="B63" i="132"/>
  <c r="C62" i="132"/>
  <c r="B62" i="132"/>
  <c r="C61" i="132"/>
  <c r="B61" i="132"/>
  <c r="C60" i="132"/>
  <c r="B60" i="132"/>
  <c r="I59" i="132"/>
  <c r="H59" i="132"/>
  <c r="G59" i="132"/>
  <c r="F59" i="132"/>
  <c r="E59" i="132"/>
  <c r="D59" i="132"/>
  <c r="I58" i="132"/>
  <c r="H58" i="132"/>
  <c r="G58" i="132"/>
  <c r="F58" i="132"/>
  <c r="E58" i="132"/>
  <c r="D58" i="132"/>
  <c r="C55" i="132"/>
  <c r="B55" i="132"/>
  <c r="C54" i="132"/>
  <c r="B54" i="132"/>
  <c r="C53" i="132"/>
  <c r="B53" i="132"/>
  <c r="C52" i="132"/>
  <c r="B52" i="132"/>
  <c r="C51" i="132"/>
  <c r="B51" i="132"/>
  <c r="C50" i="132"/>
  <c r="B50" i="132"/>
  <c r="C49" i="132"/>
  <c r="B49" i="132"/>
  <c r="I48" i="132"/>
  <c r="H48" i="132"/>
  <c r="G48" i="132"/>
  <c r="F48" i="132"/>
  <c r="E48" i="132"/>
  <c r="D48" i="132"/>
  <c r="I47" i="132"/>
  <c r="H47" i="132"/>
  <c r="G47" i="132"/>
  <c r="F47" i="132"/>
  <c r="E47" i="132"/>
  <c r="D47" i="132"/>
  <c r="C44" i="132"/>
  <c r="B44" i="132"/>
  <c r="C43" i="132"/>
  <c r="B43" i="132"/>
  <c r="C42" i="132"/>
  <c r="B42" i="132"/>
  <c r="C41" i="132"/>
  <c r="B41" i="132"/>
  <c r="C40" i="132"/>
  <c r="B40" i="132"/>
  <c r="C39" i="132"/>
  <c r="B39" i="132"/>
  <c r="C38" i="132"/>
  <c r="B38" i="132"/>
  <c r="I37" i="132"/>
  <c r="H37" i="132"/>
  <c r="G37" i="132"/>
  <c r="F37" i="132"/>
  <c r="E37" i="132"/>
  <c r="D37" i="132"/>
  <c r="I36" i="132"/>
  <c r="H36" i="132"/>
  <c r="G36" i="132"/>
  <c r="F36" i="132"/>
  <c r="E36" i="132"/>
  <c r="D36" i="132"/>
  <c r="C33" i="132"/>
  <c r="B33" i="132"/>
  <c r="C32" i="132"/>
  <c r="B32" i="132"/>
  <c r="C31" i="132"/>
  <c r="B31" i="132"/>
  <c r="C30" i="132"/>
  <c r="B30" i="132"/>
  <c r="C29" i="132"/>
  <c r="B29" i="132"/>
  <c r="C28" i="132"/>
  <c r="B28" i="132"/>
  <c r="C27" i="132"/>
  <c r="B27" i="132"/>
  <c r="I26" i="132"/>
  <c r="H26" i="132"/>
  <c r="G26" i="132"/>
  <c r="F26" i="132"/>
  <c r="E26" i="132"/>
  <c r="D26" i="132"/>
  <c r="I25" i="132"/>
  <c r="H25" i="132"/>
  <c r="G25" i="132"/>
  <c r="F25" i="132"/>
  <c r="E25" i="132"/>
  <c r="D25" i="132"/>
  <c r="C22" i="132"/>
  <c r="B22" i="132"/>
  <c r="C21" i="132"/>
  <c r="B21" i="132"/>
  <c r="C20" i="132"/>
  <c r="B20" i="132"/>
  <c r="C19" i="132"/>
  <c r="B19" i="132"/>
  <c r="C18" i="132"/>
  <c r="B18" i="132"/>
  <c r="C17" i="132"/>
  <c r="B17" i="132"/>
  <c r="C16" i="132"/>
  <c r="B16" i="132"/>
  <c r="I15" i="132"/>
  <c r="H15" i="132"/>
  <c r="G15" i="132"/>
  <c r="F15" i="132"/>
  <c r="E15" i="132"/>
  <c r="D15" i="132"/>
  <c r="I14" i="132"/>
  <c r="H14" i="132"/>
  <c r="G14" i="132"/>
  <c r="F14" i="132"/>
  <c r="E14" i="132"/>
  <c r="D14" i="132"/>
  <c r="C11" i="132"/>
  <c r="B11" i="132"/>
  <c r="C10" i="132"/>
  <c r="B10" i="132"/>
  <c r="C9" i="132"/>
  <c r="B9" i="132"/>
  <c r="C8" i="132"/>
  <c r="B8" i="132"/>
  <c r="C7" i="132"/>
  <c r="B7" i="132"/>
  <c r="C6" i="132"/>
  <c r="B6" i="132"/>
  <c r="C5" i="132"/>
  <c r="B5" i="132"/>
  <c r="I4" i="132"/>
  <c r="H4" i="132"/>
  <c r="G4" i="132"/>
  <c r="F4" i="132"/>
  <c r="E4" i="132"/>
  <c r="D4" i="132"/>
  <c r="I3" i="132"/>
  <c r="H3" i="132"/>
  <c r="G3" i="132"/>
  <c r="F3" i="132"/>
  <c r="E3" i="132"/>
  <c r="D3" i="132"/>
  <c r="E72" i="131"/>
  <c r="E71" i="131"/>
  <c r="E70" i="131"/>
  <c r="E69" i="131"/>
  <c r="E68" i="131"/>
  <c r="C66" i="131"/>
  <c r="B66" i="131"/>
  <c r="C65" i="131"/>
  <c r="B65" i="131"/>
  <c r="C64" i="131"/>
  <c r="B64" i="131"/>
  <c r="C63" i="131"/>
  <c r="B63" i="131"/>
  <c r="C62" i="131"/>
  <c r="B62" i="131"/>
  <c r="C61" i="131"/>
  <c r="B61" i="131"/>
  <c r="C60" i="131"/>
  <c r="B60" i="131"/>
  <c r="I59" i="131"/>
  <c r="H59" i="131"/>
  <c r="G59" i="131"/>
  <c r="F59" i="131"/>
  <c r="E59" i="131"/>
  <c r="D59" i="131"/>
  <c r="I58" i="131"/>
  <c r="H58" i="131"/>
  <c r="G58" i="131"/>
  <c r="F58" i="131"/>
  <c r="E58" i="131"/>
  <c r="D58" i="131"/>
  <c r="C55" i="131"/>
  <c r="B55" i="131"/>
  <c r="C54" i="131"/>
  <c r="B54" i="131"/>
  <c r="C53" i="131"/>
  <c r="B53" i="131"/>
  <c r="C52" i="131"/>
  <c r="B52" i="131"/>
  <c r="C51" i="131"/>
  <c r="B51" i="131"/>
  <c r="C50" i="131"/>
  <c r="B50" i="131"/>
  <c r="C49" i="131"/>
  <c r="B49" i="131"/>
  <c r="I48" i="131"/>
  <c r="H48" i="131"/>
  <c r="G48" i="131"/>
  <c r="F48" i="131"/>
  <c r="E48" i="131"/>
  <c r="D48" i="131"/>
  <c r="I47" i="131"/>
  <c r="H47" i="131"/>
  <c r="G47" i="131"/>
  <c r="F47" i="131"/>
  <c r="E47" i="131"/>
  <c r="D47" i="131"/>
  <c r="C44" i="131"/>
  <c r="B44" i="131"/>
  <c r="C43" i="131"/>
  <c r="B43" i="131"/>
  <c r="C42" i="131"/>
  <c r="B42" i="131"/>
  <c r="C41" i="131"/>
  <c r="B41" i="131"/>
  <c r="C40" i="131"/>
  <c r="B40" i="131"/>
  <c r="C39" i="131"/>
  <c r="B39" i="131"/>
  <c r="C38" i="131"/>
  <c r="B38" i="131"/>
  <c r="I37" i="131"/>
  <c r="H37" i="131"/>
  <c r="G37" i="131"/>
  <c r="F37" i="131"/>
  <c r="E37" i="131"/>
  <c r="D37" i="131"/>
  <c r="I36" i="131"/>
  <c r="H36" i="131"/>
  <c r="G36" i="131"/>
  <c r="F36" i="131"/>
  <c r="E36" i="131"/>
  <c r="D36" i="131"/>
  <c r="C33" i="131"/>
  <c r="B33" i="131"/>
  <c r="C32" i="131"/>
  <c r="B32" i="131"/>
  <c r="C31" i="131"/>
  <c r="B31" i="131"/>
  <c r="C30" i="131"/>
  <c r="B30" i="131"/>
  <c r="C29" i="131"/>
  <c r="B29" i="131"/>
  <c r="C28" i="131"/>
  <c r="B28" i="131"/>
  <c r="C27" i="131"/>
  <c r="B27" i="131"/>
  <c r="I26" i="131"/>
  <c r="H26" i="131"/>
  <c r="G26" i="131"/>
  <c r="F26" i="131"/>
  <c r="E26" i="131"/>
  <c r="D26" i="131"/>
  <c r="I25" i="131"/>
  <c r="H25" i="131"/>
  <c r="G25" i="131"/>
  <c r="F25" i="131"/>
  <c r="E25" i="131"/>
  <c r="D25" i="131"/>
  <c r="C22" i="131"/>
  <c r="B22" i="131"/>
  <c r="C21" i="131"/>
  <c r="B21" i="131"/>
  <c r="C20" i="131"/>
  <c r="B20" i="131"/>
  <c r="C19" i="131"/>
  <c r="B19" i="131"/>
  <c r="C18" i="131"/>
  <c r="B18" i="131"/>
  <c r="C17" i="131"/>
  <c r="B17" i="131"/>
  <c r="C16" i="131"/>
  <c r="B16" i="131"/>
  <c r="I15" i="131"/>
  <c r="H15" i="131"/>
  <c r="G15" i="131"/>
  <c r="F15" i="131"/>
  <c r="E15" i="131"/>
  <c r="D15" i="131"/>
  <c r="I14" i="131"/>
  <c r="H14" i="131"/>
  <c r="G14" i="131"/>
  <c r="F14" i="131"/>
  <c r="E14" i="131"/>
  <c r="D14" i="131"/>
  <c r="C11" i="131"/>
  <c r="B11" i="131"/>
  <c r="C10" i="131"/>
  <c r="B10" i="131"/>
  <c r="C9" i="131"/>
  <c r="B9" i="131"/>
  <c r="C8" i="131"/>
  <c r="B8" i="131"/>
  <c r="C7" i="131"/>
  <c r="B7" i="131"/>
  <c r="C6" i="131"/>
  <c r="B6" i="131"/>
  <c r="C5" i="131"/>
  <c r="B5" i="131"/>
  <c r="I4" i="131"/>
  <c r="H4" i="131"/>
  <c r="G4" i="131"/>
  <c r="F4" i="131"/>
  <c r="E4" i="131"/>
  <c r="D4" i="131"/>
  <c r="I3" i="131"/>
  <c r="H3" i="131"/>
  <c r="G3" i="131"/>
  <c r="F3" i="131"/>
  <c r="E3" i="131"/>
  <c r="D3" i="131"/>
  <c r="E72" i="11"/>
  <c r="E72" i="41" s="1"/>
  <c r="E72" i="42" s="1"/>
  <c r="E71" i="11"/>
  <c r="E71" i="41" s="1"/>
  <c r="E71" i="42" s="1"/>
  <c r="E70" i="11"/>
  <c r="E70" i="41" s="1"/>
  <c r="E70" i="42" s="1"/>
  <c r="E69" i="11"/>
  <c r="E69" i="41" s="1"/>
  <c r="E69" i="42" s="1"/>
  <c r="E68" i="11"/>
  <c r="E68" i="41" s="1"/>
  <c r="E68" i="42" s="1"/>
  <c r="C209" i="130" l="1"/>
  <c r="C210" i="90" s="1"/>
  <c r="I207" i="130"/>
  <c r="I208" i="90" s="1"/>
  <c r="H207" i="130"/>
  <c r="H208" i="90" s="1"/>
  <c r="G207" i="130"/>
  <c r="G208" i="90" s="1"/>
  <c r="F207" i="130"/>
  <c r="F208" i="90" s="1"/>
  <c r="E207" i="130"/>
  <c r="E208" i="90" s="1"/>
  <c r="D207" i="130"/>
  <c r="D208" i="90" s="1"/>
  <c r="C207" i="130"/>
  <c r="C208" i="90" s="1"/>
  <c r="I206" i="130"/>
  <c r="H206" i="130"/>
  <c r="G206" i="130"/>
  <c r="F206" i="130"/>
  <c r="E206" i="130"/>
  <c r="D206" i="130"/>
  <c r="C206" i="130"/>
  <c r="O201" i="130"/>
  <c r="O202" i="90" s="1"/>
  <c r="N201" i="130"/>
  <c r="N202" i="90" s="1"/>
  <c r="M201" i="130"/>
  <c r="M202" i="90" s="1"/>
  <c r="L201" i="130"/>
  <c r="L202" i="90" s="1"/>
  <c r="K201" i="130"/>
  <c r="K202" i="90" s="1"/>
  <c r="J201" i="130"/>
  <c r="J202" i="90" s="1"/>
  <c r="I201" i="130"/>
  <c r="I202" i="90" s="1"/>
  <c r="H201" i="130"/>
  <c r="H202" i="90" s="1"/>
  <c r="G201" i="130"/>
  <c r="G202" i="90" s="1"/>
  <c r="F201" i="130"/>
  <c r="F202" i="90" s="1"/>
  <c r="E201" i="130"/>
  <c r="E202" i="90" s="1"/>
  <c r="D201" i="130"/>
  <c r="D202" i="90" s="1"/>
  <c r="C201" i="130"/>
  <c r="C202" i="90" s="1"/>
  <c r="O200" i="130"/>
  <c r="N200" i="130"/>
  <c r="M200" i="130"/>
  <c r="L200" i="130"/>
  <c r="K200" i="130"/>
  <c r="J200" i="130"/>
  <c r="I200" i="130"/>
  <c r="H200" i="130"/>
  <c r="G200" i="130"/>
  <c r="F200" i="130"/>
  <c r="E200" i="130"/>
  <c r="D200" i="130"/>
  <c r="C200" i="130"/>
  <c r="D195" i="130"/>
  <c r="D196" i="90" s="1"/>
  <c r="D194" i="130"/>
  <c r="D195" i="90" s="1"/>
  <c r="D193" i="130"/>
  <c r="D194" i="90" s="1"/>
  <c r="D192" i="130"/>
  <c r="D193" i="90" s="1"/>
  <c r="O190" i="130"/>
  <c r="O191" i="90" s="1"/>
  <c r="N190" i="130"/>
  <c r="N191" i="90" s="1"/>
  <c r="M190" i="130"/>
  <c r="M191" i="90" s="1"/>
  <c r="L190" i="130"/>
  <c r="L191" i="90" s="1"/>
  <c r="K190" i="130"/>
  <c r="K191" i="90" s="1"/>
  <c r="J190" i="130"/>
  <c r="J191" i="90" s="1"/>
  <c r="I190" i="130"/>
  <c r="I191" i="90" s="1"/>
  <c r="H190" i="130"/>
  <c r="H191" i="90" s="1"/>
  <c r="G190" i="130"/>
  <c r="G191" i="90" s="1"/>
  <c r="F190" i="130"/>
  <c r="F191" i="90" s="1"/>
  <c r="E190" i="130"/>
  <c r="E191" i="90" s="1"/>
  <c r="D190" i="130"/>
  <c r="D191" i="90" s="1"/>
  <c r="C190" i="130"/>
  <c r="C191" i="90" s="1"/>
  <c r="O189" i="130"/>
  <c r="N189" i="130"/>
  <c r="M189" i="130"/>
  <c r="L189" i="130"/>
  <c r="K189" i="130"/>
  <c r="J189" i="130"/>
  <c r="I189" i="130"/>
  <c r="H189" i="130"/>
  <c r="G189" i="130"/>
  <c r="F189" i="130"/>
  <c r="E189" i="130"/>
  <c r="D189" i="130"/>
  <c r="C189" i="130"/>
  <c r="O185" i="130"/>
  <c r="O186" i="90" s="1"/>
  <c r="N185" i="130"/>
  <c r="N186" i="90" s="1"/>
  <c r="M185" i="130"/>
  <c r="M186" i="90" s="1"/>
  <c r="L185" i="130"/>
  <c r="L186" i="90" s="1"/>
  <c r="K185" i="130"/>
  <c r="K186" i="90" s="1"/>
  <c r="J185" i="130"/>
  <c r="J186" i="90" s="1"/>
  <c r="I185" i="130"/>
  <c r="I186" i="90" s="1"/>
  <c r="H185" i="130"/>
  <c r="H186" i="90" s="1"/>
  <c r="G185" i="130"/>
  <c r="G186" i="90" s="1"/>
  <c r="F185" i="130"/>
  <c r="F186" i="90" s="1"/>
  <c r="E185" i="130"/>
  <c r="E186" i="90" s="1"/>
  <c r="D185" i="130"/>
  <c r="D186" i="90" s="1"/>
  <c r="C185" i="130"/>
  <c r="C186" i="90" s="1"/>
  <c r="C179" i="130"/>
  <c r="C180" i="90" s="1"/>
  <c r="C178" i="130"/>
  <c r="C179" i="90" s="1"/>
  <c r="O176" i="130"/>
  <c r="O177" i="90" s="1"/>
  <c r="N176" i="130"/>
  <c r="N177" i="90" s="1"/>
  <c r="M176" i="130"/>
  <c r="M177" i="90" s="1"/>
  <c r="L176" i="130"/>
  <c r="L177" i="90" s="1"/>
  <c r="K176" i="130"/>
  <c r="K177" i="90" s="1"/>
  <c r="J176" i="130"/>
  <c r="J177" i="90" s="1"/>
  <c r="I176" i="130"/>
  <c r="I177" i="90" s="1"/>
  <c r="H176" i="130"/>
  <c r="H177" i="90" s="1"/>
  <c r="G176" i="130"/>
  <c r="G177" i="90" s="1"/>
  <c r="F176" i="130"/>
  <c r="F177" i="90" s="1"/>
  <c r="E176" i="130"/>
  <c r="E177" i="90" s="1"/>
  <c r="D176" i="130"/>
  <c r="D177" i="90" s="1"/>
  <c r="C176" i="130"/>
  <c r="C177" i="90" s="1"/>
  <c r="O175" i="130"/>
  <c r="N175" i="130"/>
  <c r="M175" i="130"/>
  <c r="L175" i="130"/>
  <c r="K175" i="130"/>
  <c r="J175" i="130"/>
  <c r="I175" i="130"/>
  <c r="H175" i="130"/>
  <c r="G175" i="130"/>
  <c r="F175" i="130"/>
  <c r="E175" i="130"/>
  <c r="D175" i="130"/>
  <c r="C175" i="130"/>
  <c r="B175" i="130"/>
  <c r="A174" i="130"/>
  <c r="O170" i="130"/>
  <c r="O171" i="90" s="1"/>
  <c r="N170" i="130"/>
  <c r="N171" i="90" s="1"/>
  <c r="M170" i="130"/>
  <c r="M171" i="90" s="1"/>
  <c r="L170" i="130"/>
  <c r="L171" i="90" s="1"/>
  <c r="K170" i="130"/>
  <c r="K171" i="90" s="1"/>
  <c r="J170" i="130"/>
  <c r="J171" i="90" s="1"/>
  <c r="I170" i="130"/>
  <c r="I171" i="90" s="1"/>
  <c r="H170" i="130"/>
  <c r="H171" i="90" s="1"/>
  <c r="G170" i="130"/>
  <c r="G171" i="90" s="1"/>
  <c r="F170" i="130"/>
  <c r="F171" i="90" s="1"/>
  <c r="E170" i="130"/>
  <c r="E171" i="90" s="1"/>
  <c r="D170" i="130"/>
  <c r="D171" i="90" s="1"/>
  <c r="C170" i="130"/>
  <c r="C171" i="90" s="1"/>
  <c r="O169" i="130"/>
  <c r="N169" i="130"/>
  <c r="M169" i="130"/>
  <c r="L169" i="130"/>
  <c r="K169" i="130"/>
  <c r="J169" i="130"/>
  <c r="I169" i="130"/>
  <c r="H169" i="130"/>
  <c r="G169" i="130"/>
  <c r="F169" i="130"/>
  <c r="E169" i="130"/>
  <c r="D169" i="130"/>
  <c r="C169" i="130"/>
  <c r="M146" i="130"/>
  <c r="L146" i="130"/>
  <c r="K146" i="130"/>
  <c r="J146" i="130"/>
  <c r="I146" i="130"/>
  <c r="H146" i="130"/>
  <c r="G146" i="130"/>
  <c r="F146" i="130"/>
  <c r="E146" i="130"/>
  <c r="D146" i="130"/>
  <c r="C146" i="130"/>
  <c r="B146" i="130"/>
  <c r="M145" i="130"/>
  <c r="L145" i="130"/>
  <c r="K145" i="130"/>
  <c r="J145" i="130"/>
  <c r="I145" i="130"/>
  <c r="H145" i="130"/>
  <c r="G145" i="130"/>
  <c r="F145" i="130"/>
  <c r="E145" i="130"/>
  <c r="D145" i="130"/>
  <c r="C145" i="130"/>
  <c r="B145" i="130"/>
  <c r="M141" i="130"/>
  <c r="L141" i="130"/>
  <c r="K141" i="130"/>
  <c r="J141" i="130"/>
  <c r="I141" i="130"/>
  <c r="H141" i="130"/>
  <c r="G141" i="130"/>
  <c r="F141" i="130"/>
  <c r="E141" i="130"/>
  <c r="D141" i="130"/>
  <c r="C141" i="130"/>
  <c r="B141" i="130"/>
  <c r="M140" i="130"/>
  <c r="L140" i="130"/>
  <c r="K140" i="130"/>
  <c r="J140" i="130"/>
  <c r="I140" i="130"/>
  <c r="H140" i="130"/>
  <c r="G140" i="130"/>
  <c r="F140" i="130"/>
  <c r="E140" i="130"/>
  <c r="D140" i="130"/>
  <c r="C140" i="130"/>
  <c r="B140" i="130"/>
  <c r="M137" i="130"/>
  <c r="L137" i="130"/>
  <c r="K137" i="130"/>
  <c r="J137" i="130"/>
  <c r="I137" i="130"/>
  <c r="H137" i="130"/>
  <c r="G137" i="130"/>
  <c r="F137" i="130"/>
  <c r="E137" i="130"/>
  <c r="D137" i="130"/>
  <c r="C137" i="130"/>
  <c r="B137" i="130"/>
  <c r="M136" i="130"/>
  <c r="L136" i="130"/>
  <c r="K136" i="130"/>
  <c r="J136" i="130"/>
  <c r="I136" i="130"/>
  <c r="H136" i="130"/>
  <c r="G136" i="130"/>
  <c r="F136" i="130"/>
  <c r="E136" i="130"/>
  <c r="D136" i="130"/>
  <c r="C136" i="130"/>
  <c r="B136" i="130"/>
  <c r="M135" i="130"/>
  <c r="L135" i="130"/>
  <c r="K135" i="130"/>
  <c r="J135" i="130"/>
  <c r="I135" i="130"/>
  <c r="H135" i="130"/>
  <c r="G135" i="130"/>
  <c r="F135" i="130"/>
  <c r="E135" i="130"/>
  <c r="D135" i="130"/>
  <c r="C135" i="130"/>
  <c r="B135" i="130"/>
  <c r="M131" i="130"/>
  <c r="L131" i="130"/>
  <c r="K131" i="130"/>
  <c r="J131" i="130"/>
  <c r="I131" i="130"/>
  <c r="H131" i="130"/>
  <c r="G131" i="130"/>
  <c r="F131" i="130"/>
  <c r="E131" i="130"/>
  <c r="D131" i="130"/>
  <c r="C131" i="130"/>
  <c r="B131" i="130"/>
  <c r="M130" i="130"/>
  <c r="L130" i="130"/>
  <c r="K130" i="130"/>
  <c r="J130" i="130"/>
  <c r="I130" i="130"/>
  <c r="H130" i="130"/>
  <c r="G130" i="130"/>
  <c r="F130" i="130"/>
  <c r="E130" i="130"/>
  <c r="D130" i="130"/>
  <c r="C130" i="130"/>
  <c r="B130" i="130"/>
  <c r="O101" i="130"/>
  <c r="O101" i="90" s="1"/>
  <c r="N101" i="130"/>
  <c r="N101" i="90" s="1"/>
  <c r="M101" i="130"/>
  <c r="M101" i="90" s="1"/>
  <c r="L101" i="130"/>
  <c r="L101" i="90" s="1"/>
  <c r="K101" i="130"/>
  <c r="K101" i="90" s="1"/>
  <c r="J101" i="130"/>
  <c r="J101" i="90" s="1"/>
  <c r="I101" i="130"/>
  <c r="I101" i="90" s="1"/>
  <c r="H101" i="130"/>
  <c r="H101" i="90" s="1"/>
  <c r="G101" i="130"/>
  <c r="G101" i="90" s="1"/>
  <c r="F101" i="130"/>
  <c r="F101" i="90" s="1"/>
  <c r="E101" i="130"/>
  <c r="E101" i="90" s="1"/>
  <c r="D101" i="130"/>
  <c r="D101" i="90" s="1"/>
  <c r="C101" i="130"/>
  <c r="B101" i="130"/>
  <c r="O100" i="130"/>
  <c r="O100" i="90" s="1"/>
  <c r="N100" i="130"/>
  <c r="N100" i="90" s="1"/>
  <c r="M100" i="130"/>
  <c r="M100" i="90" s="1"/>
  <c r="L100" i="130"/>
  <c r="L100" i="90" s="1"/>
  <c r="K100" i="130"/>
  <c r="K100" i="90" s="1"/>
  <c r="J100" i="130"/>
  <c r="J100" i="90" s="1"/>
  <c r="I100" i="130"/>
  <c r="I100" i="90" s="1"/>
  <c r="H100" i="130"/>
  <c r="H100" i="90" s="1"/>
  <c r="G100" i="130"/>
  <c r="G100" i="90" s="1"/>
  <c r="F100" i="130"/>
  <c r="F100" i="90" s="1"/>
  <c r="E100" i="130"/>
  <c r="E100" i="90" s="1"/>
  <c r="D100" i="130"/>
  <c r="D100" i="90" s="1"/>
  <c r="C100" i="130"/>
  <c r="B100" i="130"/>
  <c r="O99" i="130"/>
  <c r="O99" i="90" s="1"/>
  <c r="N99" i="130"/>
  <c r="N99" i="90" s="1"/>
  <c r="M99" i="130"/>
  <c r="M99" i="90" s="1"/>
  <c r="L99" i="130"/>
  <c r="L99" i="90" s="1"/>
  <c r="K99" i="130"/>
  <c r="K99" i="90" s="1"/>
  <c r="J99" i="130"/>
  <c r="J99" i="90" s="1"/>
  <c r="I99" i="130"/>
  <c r="I99" i="90" s="1"/>
  <c r="H99" i="130"/>
  <c r="H99" i="90" s="1"/>
  <c r="G99" i="130"/>
  <c r="G99" i="90" s="1"/>
  <c r="F99" i="130"/>
  <c r="F99" i="90" s="1"/>
  <c r="E99" i="130"/>
  <c r="E99" i="90" s="1"/>
  <c r="D99" i="130"/>
  <c r="D99" i="90" s="1"/>
  <c r="C99" i="130"/>
  <c r="B99" i="130"/>
  <c r="O98" i="130"/>
  <c r="O98" i="90" s="1"/>
  <c r="N98" i="130"/>
  <c r="N98" i="90" s="1"/>
  <c r="M98" i="130"/>
  <c r="M98" i="90" s="1"/>
  <c r="L98" i="130"/>
  <c r="L98" i="90" s="1"/>
  <c r="K98" i="130"/>
  <c r="K98" i="90" s="1"/>
  <c r="J98" i="130"/>
  <c r="J98" i="90" s="1"/>
  <c r="I98" i="130"/>
  <c r="I98" i="90" s="1"/>
  <c r="H98" i="130"/>
  <c r="H98" i="90" s="1"/>
  <c r="G98" i="130"/>
  <c r="G98" i="90" s="1"/>
  <c r="F98" i="130"/>
  <c r="F98" i="90" s="1"/>
  <c r="E98" i="130"/>
  <c r="E98" i="90" s="1"/>
  <c r="D98" i="130"/>
  <c r="D98" i="90" s="1"/>
  <c r="C98" i="130"/>
  <c r="B98" i="130"/>
  <c r="O97" i="130"/>
  <c r="O97" i="90" s="1"/>
  <c r="N97" i="130"/>
  <c r="N97" i="90" s="1"/>
  <c r="M97" i="130"/>
  <c r="M97" i="90" s="1"/>
  <c r="L97" i="130"/>
  <c r="L97" i="90" s="1"/>
  <c r="K97" i="130"/>
  <c r="K97" i="90" s="1"/>
  <c r="J97" i="130"/>
  <c r="J97" i="90" s="1"/>
  <c r="I97" i="130"/>
  <c r="I97" i="90" s="1"/>
  <c r="H97" i="130"/>
  <c r="H97" i="90" s="1"/>
  <c r="G97" i="130"/>
  <c r="G97" i="90" s="1"/>
  <c r="F97" i="130"/>
  <c r="F97" i="90" s="1"/>
  <c r="E97" i="130"/>
  <c r="E97" i="90" s="1"/>
  <c r="D97" i="130"/>
  <c r="D97" i="90" s="1"/>
  <c r="C97" i="130"/>
  <c r="B97" i="130"/>
  <c r="O96" i="130"/>
  <c r="O96" i="90" s="1"/>
  <c r="N96" i="130"/>
  <c r="N96" i="90" s="1"/>
  <c r="M96" i="130"/>
  <c r="M96" i="90" s="1"/>
  <c r="L96" i="130"/>
  <c r="L96" i="90" s="1"/>
  <c r="K96" i="130"/>
  <c r="K96" i="90" s="1"/>
  <c r="J96" i="130"/>
  <c r="J96" i="90" s="1"/>
  <c r="I96" i="130"/>
  <c r="I96" i="90" s="1"/>
  <c r="H96" i="130"/>
  <c r="H96" i="90" s="1"/>
  <c r="G96" i="130"/>
  <c r="G96" i="90" s="1"/>
  <c r="F96" i="130"/>
  <c r="F96" i="90" s="1"/>
  <c r="E96" i="130"/>
  <c r="E96" i="90" s="1"/>
  <c r="D96" i="130"/>
  <c r="D96" i="90" s="1"/>
  <c r="C96" i="130"/>
  <c r="B96" i="130"/>
  <c r="O95" i="130"/>
  <c r="O95" i="90" s="1"/>
  <c r="N95" i="130"/>
  <c r="N95" i="90" s="1"/>
  <c r="M95" i="130"/>
  <c r="M95" i="90" s="1"/>
  <c r="L95" i="130"/>
  <c r="L95" i="90" s="1"/>
  <c r="K95" i="130"/>
  <c r="K95" i="90" s="1"/>
  <c r="J95" i="130"/>
  <c r="J95" i="90" s="1"/>
  <c r="I95" i="130"/>
  <c r="I95" i="90" s="1"/>
  <c r="H95" i="130"/>
  <c r="H95" i="90" s="1"/>
  <c r="G95" i="130"/>
  <c r="G95" i="90" s="1"/>
  <c r="F95" i="130"/>
  <c r="F95" i="90" s="1"/>
  <c r="E95" i="130"/>
  <c r="E95" i="90" s="1"/>
  <c r="D95" i="130"/>
  <c r="D95" i="90" s="1"/>
  <c r="C95" i="130"/>
  <c r="B95" i="130"/>
  <c r="O94" i="130"/>
  <c r="O94" i="90" s="1"/>
  <c r="N94" i="130"/>
  <c r="N94" i="90" s="1"/>
  <c r="M94" i="130"/>
  <c r="M94" i="90" s="1"/>
  <c r="L94" i="130"/>
  <c r="L94" i="90" s="1"/>
  <c r="K94" i="130"/>
  <c r="K94" i="90" s="1"/>
  <c r="J94" i="130"/>
  <c r="J94" i="90" s="1"/>
  <c r="I94" i="130"/>
  <c r="I94" i="90" s="1"/>
  <c r="H94" i="130"/>
  <c r="H94" i="90" s="1"/>
  <c r="G94" i="130"/>
  <c r="G94" i="90" s="1"/>
  <c r="F94" i="130"/>
  <c r="F94" i="90" s="1"/>
  <c r="E94" i="130"/>
  <c r="E94" i="90" s="1"/>
  <c r="D94" i="130"/>
  <c r="D94" i="90" s="1"/>
  <c r="C94" i="130"/>
  <c r="B94" i="130"/>
  <c r="O93" i="130"/>
  <c r="O93" i="90" s="1"/>
  <c r="N93" i="130"/>
  <c r="N93" i="90" s="1"/>
  <c r="M93" i="130"/>
  <c r="M93" i="90" s="1"/>
  <c r="L93" i="130"/>
  <c r="L93" i="90" s="1"/>
  <c r="K93" i="130"/>
  <c r="K93" i="90" s="1"/>
  <c r="J93" i="130"/>
  <c r="J93" i="90" s="1"/>
  <c r="I93" i="130"/>
  <c r="I93" i="90" s="1"/>
  <c r="H93" i="130"/>
  <c r="H93" i="90" s="1"/>
  <c r="G93" i="130"/>
  <c r="G93" i="90" s="1"/>
  <c r="F93" i="130"/>
  <c r="F93" i="90" s="1"/>
  <c r="E93" i="130"/>
  <c r="E93" i="90" s="1"/>
  <c r="D93" i="130"/>
  <c r="D93" i="90" s="1"/>
  <c r="C93" i="130"/>
  <c r="B93" i="130"/>
  <c r="O92" i="130"/>
  <c r="O92" i="90" s="1"/>
  <c r="N92" i="130"/>
  <c r="N92" i="90" s="1"/>
  <c r="M92" i="130"/>
  <c r="M92" i="90" s="1"/>
  <c r="L92" i="130"/>
  <c r="L92" i="90" s="1"/>
  <c r="K92" i="130"/>
  <c r="K92" i="90" s="1"/>
  <c r="J92" i="130"/>
  <c r="J92" i="90" s="1"/>
  <c r="I92" i="130"/>
  <c r="I92" i="90" s="1"/>
  <c r="H92" i="130"/>
  <c r="H92" i="90" s="1"/>
  <c r="G92" i="130"/>
  <c r="G92" i="90" s="1"/>
  <c r="F92" i="130"/>
  <c r="F92" i="90" s="1"/>
  <c r="E92" i="130"/>
  <c r="E92" i="90" s="1"/>
  <c r="D92" i="130"/>
  <c r="D92" i="90" s="1"/>
  <c r="C92" i="130"/>
  <c r="B92" i="130"/>
  <c r="O91" i="130"/>
  <c r="O91" i="90" s="1"/>
  <c r="N91" i="130"/>
  <c r="N91" i="90" s="1"/>
  <c r="M91" i="130"/>
  <c r="M91" i="90" s="1"/>
  <c r="L91" i="130"/>
  <c r="L91" i="90" s="1"/>
  <c r="K91" i="130"/>
  <c r="K91" i="90" s="1"/>
  <c r="J91" i="130"/>
  <c r="J91" i="90" s="1"/>
  <c r="I91" i="130"/>
  <c r="I91" i="90" s="1"/>
  <c r="H91" i="130"/>
  <c r="H91" i="90" s="1"/>
  <c r="G91" i="130"/>
  <c r="G91" i="90" s="1"/>
  <c r="F91" i="130"/>
  <c r="F91" i="90" s="1"/>
  <c r="E91" i="130"/>
  <c r="E91" i="90" s="1"/>
  <c r="D91" i="130"/>
  <c r="D91" i="90" s="1"/>
  <c r="C91" i="130"/>
  <c r="B91" i="130"/>
  <c r="O90" i="130"/>
  <c r="O90" i="90" s="1"/>
  <c r="N90" i="130"/>
  <c r="N90" i="90" s="1"/>
  <c r="M90" i="130"/>
  <c r="M90" i="90" s="1"/>
  <c r="L90" i="130"/>
  <c r="L90" i="90" s="1"/>
  <c r="K90" i="130"/>
  <c r="K90" i="90" s="1"/>
  <c r="J90" i="130"/>
  <c r="J90" i="90" s="1"/>
  <c r="I90" i="130"/>
  <c r="I90" i="90" s="1"/>
  <c r="H90" i="130"/>
  <c r="H90" i="90" s="1"/>
  <c r="G90" i="130"/>
  <c r="G90" i="90" s="1"/>
  <c r="F90" i="130"/>
  <c r="F90" i="90" s="1"/>
  <c r="E90" i="130"/>
  <c r="E90" i="90" s="1"/>
  <c r="D90" i="130"/>
  <c r="D90" i="90" s="1"/>
  <c r="C90" i="130"/>
  <c r="B90" i="130"/>
  <c r="O89" i="130"/>
  <c r="N89" i="130"/>
  <c r="M89" i="130"/>
  <c r="L89" i="130"/>
  <c r="K89" i="130"/>
  <c r="J89" i="130"/>
  <c r="I89" i="130"/>
  <c r="H89" i="130"/>
  <c r="G89" i="130"/>
  <c r="F89" i="130"/>
  <c r="E89" i="130"/>
  <c r="D89" i="130"/>
  <c r="O88" i="130"/>
  <c r="N88" i="130"/>
  <c r="M88" i="130"/>
  <c r="L88" i="130"/>
  <c r="K88" i="130"/>
  <c r="J88" i="130"/>
  <c r="I88" i="130"/>
  <c r="H88" i="130"/>
  <c r="G88" i="130"/>
  <c r="F88" i="130"/>
  <c r="E88" i="130"/>
  <c r="D88" i="130"/>
  <c r="O84" i="130"/>
  <c r="O84" i="90" s="1"/>
  <c r="N84" i="130"/>
  <c r="N84" i="90" s="1"/>
  <c r="M84" i="130"/>
  <c r="M84" i="90" s="1"/>
  <c r="L84" i="130"/>
  <c r="L84" i="90" s="1"/>
  <c r="K84" i="130"/>
  <c r="K84" i="90" s="1"/>
  <c r="J84" i="130"/>
  <c r="J84" i="90" s="1"/>
  <c r="I84" i="130"/>
  <c r="I84" i="90" s="1"/>
  <c r="H84" i="130"/>
  <c r="H84" i="90" s="1"/>
  <c r="G84" i="130"/>
  <c r="G84" i="90" s="1"/>
  <c r="F84" i="130"/>
  <c r="F84" i="90" s="1"/>
  <c r="E84" i="130"/>
  <c r="E84" i="90" s="1"/>
  <c r="D84" i="130"/>
  <c r="D84" i="90" s="1"/>
  <c r="C84" i="130"/>
  <c r="B84" i="130"/>
  <c r="O83" i="130"/>
  <c r="O83" i="90" s="1"/>
  <c r="N83" i="130"/>
  <c r="N83" i="90" s="1"/>
  <c r="M83" i="130"/>
  <c r="M83" i="90" s="1"/>
  <c r="L83" i="130"/>
  <c r="L83" i="90" s="1"/>
  <c r="K83" i="130"/>
  <c r="K83" i="90" s="1"/>
  <c r="J83" i="130"/>
  <c r="J83" i="90" s="1"/>
  <c r="I83" i="130"/>
  <c r="I83" i="90" s="1"/>
  <c r="H83" i="130"/>
  <c r="H83" i="90" s="1"/>
  <c r="G83" i="130"/>
  <c r="G83" i="90" s="1"/>
  <c r="F83" i="130"/>
  <c r="F83" i="90" s="1"/>
  <c r="E83" i="130"/>
  <c r="E83" i="90" s="1"/>
  <c r="D83" i="130"/>
  <c r="D83" i="90" s="1"/>
  <c r="C83" i="130"/>
  <c r="B83" i="130"/>
  <c r="O82" i="130"/>
  <c r="O82" i="90" s="1"/>
  <c r="N82" i="130"/>
  <c r="N82" i="90" s="1"/>
  <c r="M82" i="130"/>
  <c r="M82" i="90" s="1"/>
  <c r="L82" i="130"/>
  <c r="L82" i="90" s="1"/>
  <c r="K82" i="130"/>
  <c r="K82" i="90" s="1"/>
  <c r="J82" i="130"/>
  <c r="J82" i="90" s="1"/>
  <c r="I82" i="130"/>
  <c r="I82" i="90" s="1"/>
  <c r="H82" i="130"/>
  <c r="H82" i="90" s="1"/>
  <c r="G82" i="130"/>
  <c r="G82" i="90" s="1"/>
  <c r="F82" i="130"/>
  <c r="F82" i="90" s="1"/>
  <c r="E82" i="130"/>
  <c r="E82" i="90" s="1"/>
  <c r="D82" i="130"/>
  <c r="D82" i="90" s="1"/>
  <c r="C82" i="130"/>
  <c r="B82" i="130"/>
  <c r="O81" i="130"/>
  <c r="O81" i="90" s="1"/>
  <c r="N81" i="130"/>
  <c r="N81" i="90" s="1"/>
  <c r="M81" i="130"/>
  <c r="M81" i="90" s="1"/>
  <c r="L81" i="130"/>
  <c r="L81" i="90" s="1"/>
  <c r="K81" i="130"/>
  <c r="K81" i="90" s="1"/>
  <c r="J81" i="130"/>
  <c r="J81" i="90" s="1"/>
  <c r="I81" i="130"/>
  <c r="I81" i="90" s="1"/>
  <c r="H81" i="130"/>
  <c r="H81" i="90" s="1"/>
  <c r="G81" i="130"/>
  <c r="G81" i="90" s="1"/>
  <c r="F81" i="130"/>
  <c r="F81" i="90" s="1"/>
  <c r="E81" i="130"/>
  <c r="E81" i="90" s="1"/>
  <c r="D81" i="130"/>
  <c r="D81" i="90" s="1"/>
  <c r="C81" i="130"/>
  <c r="B81" i="130"/>
  <c r="O80" i="130"/>
  <c r="O80" i="90" s="1"/>
  <c r="N80" i="130"/>
  <c r="N80" i="90" s="1"/>
  <c r="M80" i="130"/>
  <c r="M80" i="90" s="1"/>
  <c r="L80" i="130"/>
  <c r="L80" i="90" s="1"/>
  <c r="K80" i="130"/>
  <c r="K80" i="90" s="1"/>
  <c r="J80" i="130"/>
  <c r="J80" i="90" s="1"/>
  <c r="I80" i="130"/>
  <c r="I80" i="90" s="1"/>
  <c r="H80" i="130"/>
  <c r="H80" i="90" s="1"/>
  <c r="G80" i="130"/>
  <c r="G80" i="90" s="1"/>
  <c r="F80" i="130"/>
  <c r="F80" i="90" s="1"/>
  <c r="E80" i="130"/>
  <c r="E80" i="90" s="1"/>
  <c r="D80" i="130"/>
  <c r="D80" i="90" s="1"/>
  <c r="C80" i="130"/>
  <c r="B80" i="130"/>
  <c r="O79" i="130"/>
  <c r="O79" i="90" s="1"/>
  <c r="N79" i="130"/>
  <c r="N79" i="90" s="1"/>
  <c r="M79" i="130"/>
  <c r="M79" i="90" s="1"/>
  <c r="L79" i="130"/>
  <c r="L79" i="90" s="1"/>
  <c r="K79" i="130"/>
  <c r="K79" i="90" s="1"/>
  <c r="J79" i="130"/>
  <c r="J79" i="90" s="1"/>
  <c r="I79" i="130"/>
  <c r="I79" i="90" s="1"/>
  <c r="H79" i="130"/>
  <c r="H79" i="90" s="1"/>
  <c r="G79" i="130"/>
  <c r="G79" i="90" s="1"/>
  <c r="F79" i="130"/>
  <c r="F79" i="90" s="1"/>
  <c r="E79" i="130"/>
  <c r="E79" i="90" s="1"/>
  <c r="D79" i="130"/>
  <c r="D79" i="90" s="1"/>
  <c r="C79" i="130"/>
  <c r="B79" i="130"/>
  <c r="O78" i="130"/>
  <c r="O78" i="90" s="1"/>
  <c r="N78" i="130"/>
  <c r="N78" i="90" s="1"/>
  <c r="M78" i="130"/>
  <c r="M78" i="90" s="1"/>
  <c r="L78" i="130"/>
  <c r="L78" i="90" s="1"/>
  <c r="K78" i="130"/>
  <c r="K78" i="90" s="1"/>
  <c r="J78" i="130"/>
  <c r="J78" i="90" s="1"/>
  <c r="I78" i="130"/>
  <c r="I78" i="90" s="1"/>
  <c r="H78" i="130"/>
  <c r="H78" i="90" s="1"/>
  <c r="G78" i="130"/>
  <c r="G78" i="90" s="1"/>
  <c r="F78" i="130"/>
  <c r="F78" i="90" s="1"/>
  <c r="E78" i="130"/>
  <c r="E78" i="90" s="1"/>
  <c r="D78" i="130"/>
  <c r="D78" i="90" s="1"/>
  <c r="C78" i="130"/>
  <c r="B78" i="130"/>
  <c r="O77" i="130"/>
  <c r="O77" i="90" s="1"/>
  <c r="N77" i="130"/>
  <c r="N77" i="90" s="1"/>
  <c r="M77" i="130"/>
  <c r="M77" i="90" s="1"/>
  <c r="L77" i="130"/>
  <c r="L77" i="90" s="1"/>
  <c r="K77" i="130"/>
  <c r="K77" i="90" s="1"/>
  <c r="J77" i="130"/>
  <c r="J77" i="90" s="1"/>
  <c r="I77" i="130"/>
  <c r="I77" i="90" s="1"/>
  <c r="H77" i="130"/>
  <c r="H77" i="90" s="1"/>
  <c r="G77" i="130"/>
  <c r="G77" i="90" s="1"/>
  <c r="F77" i="130"/>
  <c r="F77" i="90" s="1"/>
  <c r="E77" i="130"/>
  <c r="E77" i="90" s="1"/>
  <c r="D77" i="130"/>
  <c r="D77" i="90" s="1"/>
  <c r="C77" i="130"/>
  <c r="B77" i="130"/>
  <c r="O76" i="130"/>
  <c r="O76" i="90" s="1"/>
  <c r="N76" i="130"/>
  <c r="N76" i="90" s="1"/>
  <c r="M76" i="130"/>
  <c r="M76" i="90" s="1"/>
  <c r="L76" i="130"/>
  <c r="L76" i="90" s="1"/>
  <c r="K76" i="130"/>
  <c r="K76" i="90" s="1"/>
  <c r="J76" i="130"/>
  <c r="J76" i="90" s="1"/>
  <c r="I76" i="130"/>
  <c r="I76" i="90" s="1"/>
  <c r="H76" i="130"/>
  <c r="H76" i="90" s="1"/>
  <c r="G76" i="130"/>
  <c r="G76" i="90" s="1"/>
  <c r="F76" i="130"/>
  <c r="F76" i="90" s="1"/>
  <c r="E76" i="130"/>
  <c r="E76" i="90" s="1"/>
  <c r="D76" i="130"/>
  <c r="D76" i="90" s="1"/>
  <c r="C76" i="130"/>
  <c r="B76" i="130"/>
  <c r="O75" i="130"/>
  <c r="O75" i="90" s="1"/>
  <c r="N75" i="130"/>
  <c r="N75" i="90" s="1"/>
  <c r="M75" i="130"/>
  <c r="M75" i="90" s="1"/>
  <c r="L75" i="130"/>
  <c r="L75" i="90" s="1"/>
  <c r="K75" i="130"/>
  <c r="K75" i="90" s="1"/>
  <c r="J75" i="130"/>
  <c r="J75" i="90" s="1"/>
  <c r="I75" i="130"/>
  <c r="I75" i="90" s="1"/>
  <c r="H75" i="130"/>
  <c r="H75" i="90" s="1"/>
  <c r="G75" i="130"/>
  <c r="G75" i="90" s="1"/>
  <c r="F75" i="130"/>
  <c r="F75" i="90" s="1"/>
  <c r="E75" i="130"/>
  <c r="E75" i="90" s="1"/>
  <c r="D75" i="130"/>
  <c r="D75" i="90" s="1"/>
  <c r="C75" i="130"/>
  <c r="B75" i="130"/>
  <c r="O74" i="130"/>
  <c r="O74" i="90" s="1"/>
  <c r="N74" i="130"/>
  <c r="N74" i="90" s="1"/>
  <c r="M74" i="130"/>
  <c r="M74" i="90" s="1"/>
  <c r="L74" i="130"/>
  <c r="L74" i="90" s="1"/>
  <c r="K74" i="130"/>
  <c r="K74" i="90" s="1"/>
  <c r="J74" i="130"/>
  <c r="J74" i="90" s="1"/>
  <c r="I74" i="130"/>
  <c r="I74" i="90" s="1"/>
  <c r="H74" i="130"/>
  <c r="H74" i="90" s="1"/>
  <c r="G74" i="130"/>
  <c r="G74" i="90" s="1"/>
  <c r="F74" i="130"/>
  <c r="F74" i="90" s="1"/>
  <c r="E74" i="130"/>
  <c r="E74" i="90" s="1"/>
  <c r="D74" i="130"/>
  <c r="D74" i="90" s="1"/>
  <c r="C74" i="130"/>
  <c r="B74" i="130"/>
  <c r="O73" i="130"/>
  <c r="O73" i="90" s="1"/>
  <c r="N73" i="130"/>
  <c r="N73" i="90" s="1"/>
  <c r="M73" i="130"/>
  <c r="M73" i="90" s="1"/>
  <c r="L73" i="130"/>
  <c r="L73" i="90" s="1"/>
  <c r="K73" i="130"/>
  <c r="K73" i="90" s="1"/>
  <c r="J73" i="130"/>
  <c r="J73" i="90" s="1"/>
  <c r="I73" i="130"/>
  <c r="I73" i="90" s="1"/>
  <c r="H73" i="130"/>
  <c r="H73" i="90" s="1"/>
  <c r="G73" i="130"/>
  <c r="G73" i="90" s="1"/>
  <c r="F73" i="130"/>
  <c r="F73" i="90" s="1"/>
  <c r="E73" i="130"/>
  <c r="E73" i="90" s="1"/>
  <c r="D73" i="130"/>
  <c r="D73" i="90" s="1"/>
  <c r="C73" i="130"/>
  <c r="B73" i="130"/>
  <c r="O72" i="130"/>
  <c r="N72" i="130"/>
  <c r="M72" i="130"/>
  <c r="L72" i="130"/>
  <c r="K72" i="130"/>
  <c r="J72" i="130"/>
  <c r="I72" i="130"/>
  <c r="H72" i="130"/>
  <c r="G72" i="130"/>
  <c r="F72" i="130"/>
  <c r="E72" i="130"/>
  <c r="D72" i="130"/>
  <c r="O71" i="130"/>
  <c r="N71" i="130"/>
  <c r="M71" i="130"/>
  <c r="L71" i="130"/>
  <c r="K71" i="130"/>
  <c r="J71" i="130"/>
  <c r="I71" i="130"/>
  <c r="H71" i="130"/>
  <c r="G71" i="130"/>
  <c r="F71" i="130"/>
  <c r="E71" i="130"/>
  <c r="D71" i="130"/>
  <c r="O67" i="130"/>
  <c r="O67" i="90" s="1"/>
  <c r="N67" i="130"/>
  <c r="N67" i="90" s="1"/>
  <c r="M67" i="130"/>
  <c r="M67" i="90" s="1"/>
  <c r="L67" i="130"/>
  <c r="L67" i="90" s="1"/>
  <c r="K67" i="130"/>
  <c r="K67" i="90" s="1"/>
  <c r="J67" i="130"/>
  <c r="J67" i="90" s="1"/>
  <c r="I67" i="130"/>
  <c r="I67" i="90" s="1"/>
  <c r="H67" i="130"/>
  <c r="H67" i="90" s="1"/>
  <c r="G67" i="130"/>
  <c r="G67" i="90" s="1"/>
  <c r="F67" i="130"/>
  <c r="F67" i="90" s="1"/>
  <c r="E67" i="130"/>
  <c r="E67" i="90" s="1"/>
  <c r="D67" i="130"/>
  <c r="D67" i="90" s="1"/>
  <c r="C67" i="130"/>
  <c r="B67" i="130"/>
  <c r="O66" i="130"/>
  <c r="O66" i="90" s="1"/>
  <c r="N66" i="130"/>
  <c r="N66" i="90" s="1"/>
  <c r="M66" i="130"/>
  <c r="M66" i="90" s="1"/>
  <c r="L66" i="130"/>
  <c r="L66" i="90" s="1"/>
  <c r="K66" i="130"/>
  <c r="K66" i="90" s="1"/>
  <c r="J66" i="130"/>
  <c r="J66" i="90" s="1"/>
  <c r="I66" i="130"/>
  <c r="I66" i="90" s="1"/>
  <c r="H66" i="130"/>
  <c r="H66" i="90" s="1"/>
  <c r="G66" i="130"/>
  <c r="G66" i="90" s="1"/>
  <c r="F66" i="130"/>
  <c r="F66" i="90" s="1"/>
  <c r="E66" i="130"/>
  <c r="E66" i="90" s="1"/>
  <c r="D66" i="130"/>
  <c r="D66" i="90" s="1"/>
  <c r="C66" i="130"/>
  <c r="B66" i="130"/>
  <c r="O65" i="130"/>
  <c r="O65" i="90" s="1"/>
  <c r="N65" i="130"/>
  <c r="N65" i="90" s="1"/>
  <c r="M65" i="130"/>
  <c r="M65" i="90" s="1"/>
  <c r="L65" i="130"/>
  <c r="L65" i="90" s="1"/>
  <c r="K65" i="130"/>
  <c r="K65" i="90" s="1"/>
  <c r="J65" i="130"/>
  <c r="J65" i="90" s="1"/>
  <c r="I65" i="130"/>
  <c r="I65" i="90" s="1"/>
  <c r="H65" i="130"/>
  <c r="H65" i="90" s="1"/>
  <c r="G65" i="130"/>
  <c r="G65" i="90" s="1"/>
  <c r="F65" i="130"/>
  <c r="F65" i="90" s="1"/>
  <c r="E65" i="130"/>
  <c r="E65" i="90" s="1"/>
  <c r="D65" i="130"/>
  <c r="D65" i="90" s="1"/>
  <c r="C65" i="130"/>
  <c r="B65" i="130"/>
  <c r="O64" i="130"/>
  <c r="O64" i="90" s="1"/>
  <c r="N64" i="130"/>
  <c r="N64" i="90" s="1"/>
  <c r="M64" i="130"/>
  <c r="M64" i="90" s="1"/>
  <c r="L64" i="130"/>
  <c r="L64" i="90" s="1"/>
  <c r="K64" i="130"/>
  <c r="K64" i="90" s="1"/>
  <c r="J64" i="130"/>
  <c r="J64" i="90" s="1"/>
  <c r="I64" i="130"/>
  <c r="I64" i="90" s="1"/>
  <c r="H64" i="130"/>
  <c r="H64" i="90" s="1"/>
  <c r="G64" i="130"/>
  <c r="G64" i="90" s="1"/>
  <c r="F64" i="130"/>
  <c r="F64" i="90" s="1"/>
  <c r="E64" i="130"/>
  <c r="E64" i="90" s="1"/>
  <c r="D64" i="130"/>
  <c r="D64" i="90" s="1"/>
  <c r="C64" i="130"/>
  <c r="B64" i="130"/>
  <c r="O63" i="130"/>
  <c r="O63" i="90" s="1"/>
  <c r="N63" i="130"/>
  <c r="N63" i="90" s="1"/>
  <c r="M63" i="130"/>
  <c r="M63" i="90" s="1"/>
  <c r="L63" i="130"/>
  <c r="L63" i="90" s="1"/>
  <c r="K63" i="130"/>
  <c r="K63" i="90" s="1"/>
  <c r="J63" i="130"/>
  <c r="J63" i="90" s="1"/>
  <c r="I63" i="130"/>
  <c r="I63" i="90" s="1"/>
  <c r="H63" i="130"/>
  <c r="H63" i="90" s="1"/>
  <c r="G63" i="130"/>
  <c r="G63" i="90" s="1"/>
  <c r="F63" i="130"/>
  <c r="F63" i="90" s="1"/>
  <c r="E63" i="130"/>
  <c r="E63" i="90" s="1"/>
  <c r="D63" i="130"/>
  <c r="D63" i="90" s="1"/>
  <c r="C63" i="130"/>
  <c r="B63" i="130"/>
  <c r="O62" i="130"/>
  <c r="O62" i="90" s="1"/>
  <c r="N62" i="130"/>
  <c r="N62" i="90" s="1"/>
  <c r="M62" i="130"/>
  <c r="M62" i="90" s="1"/>
  <c r="L62" i="130"/>
  <c r="L62" i="90" s="1"/>
  <c r="K62" i="130"/>
  <c r="K62" i="90" s="1"/>
  <c r="J62" i="130"/>
  <c r="J62" i="90" s="1"/>
  <c r="I62" i="130"/>
  <c r="I62" i="90" s="1"/>
  <c r="H62" i="130"/>
  <c r="H62" i="90" s="1"/>
  <c r="G62" i="130"/>
  <c r="G62" i="90" s="1"/>
  <c r="F62" i="130"/>
  <c r="F62" i="90" s="1"/>
  <c r="E62" i="130"/>
  <c r="E62" i="90" s="1"/>
  <c r="D62" i="130"/>
  <c r="D62" i="90" s="1"/>
  <c r="C62" i="130"/>
  <c r="B62" i="130"/>
  <c r="O61" i="130"/>
  <c r="O61" i="90" s="1"/>
  <c r="N61" i="130"/>
  <c r="N61" i="90" s="1"/>
  <c r="M61" i="130"/>
  <c r="M61" i="90" s="1"/>
  <c r="L61" i="130"/>
  <c r="L61" i="90" s="1"/>
  <c r="K61" i="130"/>
  <c r="K61" i="90" s="1"/>
  <c r="J61" i="130"/>
  <c r="J61" i="90" s="1"/>
  <c r="I61" i="130"/>
  <c r="I61" i="90" s="1"/>
  <c r="H61" i="130"/>
  <c r="H61" i="90" s="1"/>
  <c r="G61" i="130"/>
  <c r="G61" i="90" s="1"/>
  <c r="F61" i="130"/>
  <c r="F61" i="90" s="1"/>
  <c r="E61" i="130"/>
  <c r="E61" i="90" s="1"/>
  <c r="D61" i="130"/>
  <c r="D61" i="90" s="1"/>
  <c r="C61" i="130"/>
  <c r="B61" i="130"/>
  <c r="O60" i="130"/>
  <c r="O60" i="90" s="1"/>
  <c r="N60" i="130"/>
  <c r="N60" i="90" s="1"/>
  <c r="M60" i="130"/>
  <c r="M60" i="90" s="1"/>
  <c r="L60" i="130"/>
  <c r="L60" i="90" s="1"/>
  <c r="K60" i="130"/>
  <c r="K60" i="90" s="1"/>
  <c r="J60" i="130"/>
  <c r="J60" i="90" s="1"/>
  <c r="I60" i="130"/>
  <c r="I60" i="90" s="1"/>
  <c r="H60" i="130"/>
  <c r="H60" i="90" s="1"/>
  <c r="G60" i="130"/>
  <c r="G60" i="90" s="1"/>
  <c r="F60" i="130"/>
  <c r="F60" i="90" s="1"/>
  <c r="E60" i="130"/>
  <c r="E60" i="90" s="1"/>
  <c r="D60" i="130"/>
  <c r="D60" i="90" s="1"/>
  <c r="C60" i="130"/>
  <c r="B60" i="130"/>
  <c r="O59" i="130"/>
  <c r="O59" i="90" s="1"/>
  <c r="N59" i="130"/>
  <c r="N59" i="90" s="1"/>
  <c r="M59" i="130"/>
  <c r="M59" i="90" s="1"/>
  <c r="L59" i="130"/>
  <c r="L59" i="90" s="1"/>
  <c r="K59" i="130"/>
  <c r="K59" i="90" s="1"/>
  <c r="J59" i="130"/>
  <c r="J59" i="90" s="1"/>
  <c r="I59" i="130"/>
  <c r="I59" i="90" s="1"/>
  <c r="H59" i="130"/>
  <c r="H59" i="90" s="1"/>
  <c r="G59" i="130"/>
  <c r="G59" i="90" s="1"/>
  <c r="F59" i="130"/>
  <c r="F59" i="90" s="1"/>
  <c r="E59" i="130"/>
  <c r="E59" i="90" s="1"/>
  <c r="D59" i="130"/>
  <c r="D59" i="90" s="1"/>
  <c r="C59" i="130"/>
  <c r="B59" i="130"/>
  <c r="O58" i="130"/>
  <c r="O58" i="90" s="1"/>
  <c r="N58" i="130"/>
  <c r="N58" i="90" s="1"/>
  <c r="M58" i="130"/>
  <c r="M58" i="90" s="1"/>
  <c r="L58" i="130"/>
  <c r="L58" i="90" s="1"/>
  <c r="K58" i="130"/>
  <c r="K58" i="90" s="1"/>
  <c r="J58" i="130"/>
  <c r="J58" i="90" s="1"/>
  <c r="I58" i="130"/>
  <c r="I58" i="90" s="1"/>
  <c r="H58" i="130"/>
  <c r="H58" i="90" s="1"/>
  <c r="G58" i="130"/>
  <c r="G58" i="90" s="1"/>
  <c r="F58" i="130"/>
  <c r="F58" i="90" s="1"/>
  <c r="E58" i="130"/>
  <c r="E58" i="90" s="1"/>
  <c r="D58" i="130"/>
  <c r="D58" i="90" s="1"/>
  <c r="C58" i="130"/>
  <c r="B58" i="130"/>
  <c r="O57" i="130"/>
  <c r="O57" i="90" s="1"/>
  <c r="N57" i="130"/>
  <c r="N57" i="90" s="1"/>
  <c r="M57" i="130"/>
  <c r="M57" i="90" s="1"/>
  <c r="L57" i="130"/>
  <c r="L57" i="90" s="1"/>
  <c r="K57" i="130"/>
  <c r="K57" i="90" s="1"/>
  <c r="J57" i="130"/>
  <c r="J57" i="90" s="1"/>
  <c r="I57" i="130"/>
  <c r="I57" i="90" s="1"/>
  <c r="H57" i="130"/>
  <c r="H57" i="90" s="1"/>
  <c r="G57" i="130"/>
  <c r="G57" i="90" s="1"/>
  <c r="F57" i="130"/>
  <c r="F57" i="90" s="1"/>
  <c r="E57" i="130"/>
  <c r="E57" i="90" s="1"/>
  <c r="D57" i="130"/>
  <c r="D57" i="90" s="1"/>
  <c r="C57" i="130"/>
  <c r="B57" i="130"/>
  <c r="O56" i="130"/>
  <c r="O56" i="90" s="1"/>
  <c r="N56" i="130"/>
  <c r="N56" i="90" s="1"/>
  <c r="M56" i="130"/>
  <c r="M56" i="90" s="1"/>
  <c r="L56" i="130"/>
  <c r="L56" i="90" s="1"/>
  <c r="K56" i="130"/>
  <c r="K56" i="90" s="1"/>
  <c r="J56" i="130"/>
  <c r="J56" i="90" s="1"/>
  <c r="I56" i="130"/>
  <c r="I56" i="90" s="1"/>
  <c r="H56" i="130"/>
  <c r="H56" i="90" s="1"/>
  <c r="G56" i="130"/>
  <c r="G56" i="90" s="1"/>
  <c r="F56" i="130"/>
  <c r="F56" i="90" s="1"/>
  <c r="E56" i="130"/>
  <c r="E56" i="90" s="1"/>
  <c r="D56" i="130"/>
  <c r="D56" i="90" s="1"/>
  <c r="C56" i="130"/>
  <c r="B56" i="130"/>
  <c r="O55" i="130"/>
  <c r="N55" i="130"/>
  <c r="M55" i="130"/>
  <c r="L55" i="130"/>
  <c r="K55" i="130"/>
  <c r="J55" i="130"/>
  <c r="I55" i="130"/>
  <c r="H55" i="130"/>
  <c r="G55" i="130"/>
  <c r="F55" i="130"/>
  <c r="E55" i="130"/>
  <c r="D55" i="130"/>
  <c r="O54" i="130"/>
  <c r="N54" i="130"/>
  <c r="M54" i="130"/>
  <c r="L54" i="130"/>
  <c r="K54" i="130"/>
  <c r="J54" i="130"/>
  <c r="I54" i="130"/>
  <c r="H54" i="130"/>
  <c r="G54" i="130"/>
  <c r="F54" i="130"/>
  <c r="E54" i="130"/>
  <c r="D54" i="130"/>
  <c r="O50" i="130"/>
  <c r="O50" i="90" s="1"/>
  <c r="N50" i="130"/>
  <c r="N50" i="90" s="1"/>
  <c r="M50" i="130"/>
  <c r="M50" i="90" s="1"/>
  <c r="L50" i="130"/>
  <c r="L50" i="90" s="1"/>
  <c r="K50" i="130"/>
  <c r="K50" i="90" s="1"/>
  <c r="J50" i="130"/>
  <c r="J50" i="90" s="1"/>
  <c r="I50" i="130"/>
  <c r="I50" i="90" s="1"/>
  <c r="H50" i="130"/>
  <c r="H50" i="90" s="1"/>
  <c r="G50" i="130"/>
  <c r="G50" i="90" s="1"/>
  <c r="F50" i="130"/>
  <c r="F50" i="90" s="1"/>
  <c r="E50" i="130"/>
  <c r="E50" i="90" s="1"/>
  <c r="D50" i="130"/>
  <c r="D50" i="90" s="1"/>
  <c r="C50" i="130"/>
  <c r="B50" i="130"/>
  <c r="O49" i="130"/>
  <c r="O49" i="90" s="1"/>
  <c r="N49" i="130"/>
  <c r="N49" i="90" s="1"/>
  <c r="M49" i="130"/>
  <c r="M49" i="90" s="1"/>
  <c r="L49" i="130"/>
  <c r="L49" i="90" s="1"/>
  <c r="K49" i="130"/>
  <c r="K49" i="90" s="1"/>
  <c r="J49" i="130"/>
  <c r="J49" i="90" s="1"/>
  <c r="I49" i="130"/>
  <c r="I49" i="90" s="1"/>
  <c r="H49" i="130"/>
  <c r="H49" i="90" s="1"/>
  <c r="G49" i="130"/>
  <c r="G49" i="90" s="1"/>
  <c r="F49" i="130"/>
  <c r="F49" i="90" s="1"/>
  <c r="E49" i="130"/>
  <c r="E49" i="90" s="1"/>
  <c r="D49" i="130"/>
  <c r="D49" i="90" s="1"/>
  <c r="C49" i="130"/>
  <c r="B49" i="130"/>
  <c r="O48" i="130"/>
  <c r="O48" i="90" s="1"/>
  <c r="N48" i="130"/>
  <c r="N48" i="90" s="1"/>
  <c r="M48" i="130"/>
  <c r="M48" i="90" s="1"/>
  <c r="L48" i="130"/>
  <c r="L48" i="90" s="1"/>
  <c r="K48" i="130"/>
  <c r="K48" i="90" s="1"/>
  <c r="J48" i="130"/>
  <c r="J48" i="90" s="1"/>
  <c r="I48" i="130"/>
  <c r="I48" i="90" s="1"/>
  <c r="H48" i="130"/>
  <c r="H48" i="90" s="1"/>
  <c r="G48" i="130"/>
  <c r="G48" i="90" s="1"/>
  <c r="F48" i="130"/>
  <c r="F48" i="90" s="1"/>
  <c r="E48" i="130"/>
  <c r="E48" i="90" s="1"/>
  <c r="D48" i="130"/>
  <c r="D48" i="90" s="1"/>
  <c r="C48" i="130"/>
  <c r="B48" i="130"/>
  <c r="O47" i="130"/>
  <c r="O47" i="90" s="1"/>
  <c r="N47" i="130"/>
  <c r="N47" i="90" s="1"/>
  <c r="M47" i="130"/>
  <c r="M47" i="90" s="1"/>
  <c r="L47" i="130"/>
  <c r="L47" i="90" s="1"/>
  <c r="K47" i="130"/>
  <c r="K47" i="90" s="1"/>
  <c r="J47" i="130"/>
  <c r="J47" i="90" s="1"/>
  <c r="I47" i="130"/>
  <c r="I47" i="90" s="1"/>
  <c r="H47" i="130"/>
  <c r="H47" i="90" s="1"/>
  <c r="G47" i="130"/>
  <c r="G47" i="90" s="1"/>
  <c r="F47" i="130"/>
  <c r="F47" i="90" s="1"/>
  <c r="E47" i="130"/>
  <c r="E47" i="90" s="1"/>
  <c r="D47" i="130"/>
  <c r="D47" i="90" s="1"/>
  <c r="C47" i="130"/>
  <c r="B47" i="130"/>
  <c r="O46" i="130"/>
  <c r="O46" i="90" s="1"/>
  <c r="N46" i="130"/>
  <c r="N46" i="90" s="1"/>
  <c r="M46" i="130"/>
  <c r="M46" i="90" s="1"/>
  <c r="L46" i="130"/>
  <c r="L46" i="90" s="1"/>
  <c r="K46" i="130"/>
  <c r="K46" i="90" s="1"/>
  <c r="J46" i="130"/>
  <c r="J46" i="90" s="1"/>
  <c r="I46" i="130"/>
  <c r="I46" i="90" s="1"/>
  <c r="H46" i="130"/>
  <c r="H46" i="90" s="1"/>
  <c r="G46" i="130"/>
  <c r="G46" i="90" s="1"/>
  <c r="F46" i="130"/>
  <c r="F46" i="90" s="1"/>
  <c r="E46" i="130"/>
  <c r="E46" i="90" s="1"/>
  <c r="D46" i="130"/>
  <c r="D46" i="90" s="1"/>
  <c r="C46" i="130"/>
  <c r="B46" i="130"/>
  <c r="O45" i="130"/>
  <c r="O45" i="90" s="1"/>
  <c r="N45" i="130"/>
  <c r="N45" i="90" s="1"/>
  <c r="M45" i="130"/>
  <c r="M45" i="90" s="1"/>
  <c r="L45" i="130"/>
  <c r="L45" i="90" s="1"/>
  <c r="K45" i="130"/>
  <c r="K45" i="90" s="1"/>
  <c r="J45" i="130"/>
  <c r="J45" i="90" s="1"/>
  <c r="I45" i="130"/>
  <c r="I45" i="90" s="1"/>
  <c r="H45" i="130"/>
  <c r="H45" i="90" s="1"/>
  <c r="G45" i="130"/>
  <c r="G45" i="90" s="1"/>
  <c r="F45" i="130"/>
  <c r="F45" i="90" s="1"/>
  <c r="E45" i="130"/>
  <c r="E45" i="90" s="1"/>
  <c r="D45" i="130"/>
  <c r="D45" i="90" s="1"/>
  <c r="C45" i="130"/>
  <c r="B45" i="130"/>
  <c r="O44" i="130"/>
  <c r="O44" i="90" s="1"/>
  <c r="N44" i="130"/>
  <c r="N44" i="90" s="1"/>
  <c r="M44" i="130"/>
  <c r="M44" i="90" s="1"/>
  <c r="L44" i="130"/>
  <c r="L44" i="90" s="1"/>
  <c r="K44" i="130"/>
  <c r="K44" i="90" s="1"/>
  <c r="J44" i="130"/>
  <c r="J44" i="90" s="1"/>
  <c r="I44" i="130"/>
  <c r="I44" i="90" s="1"/>
  <c r="H44" i="130"/>
  <c r="H44" i="90" s="1"/>
  <c r="G44" i="130"/>
  <c r="G44" i="90" s="1"/>
  <c r="F44" i="130"/>
  <c r="F44" i="90" s="1"/>
  <c r="E44" i="130"/>
  <c r="E44" i="90" s="1"/>
  <c r="D44" i="130"/>
  <c r="D44" i="90" s="1"/>
  <c r="C44" i="130"/>
  <c r="B44" i="130"/>
  <c r="O43" i="130"/>
  <c r="O43" i="90" s="1"/>
  <c r="N43" i="130"/>
  <c r="N43" i="90" s="1"/>
  <c r="M43" i="130"/>
  <c r="M43" i="90" s="1"/>
  <c r="L43" i="130"/>
  <c r="L43" i="90" s="1"/>
  <c r="K43" i="130"/>
  <c r="K43" i="90" s="1"/>
  <c r="J43" i="130"/>
  <c r="J43" i="90" s="1"/>
  <c r="I43" i="130"/>
  <c r="I43" i="90" s="1"/>
  <c r="H43" i="130"/>
  <c r="H43" i="90" s="1"/>
  <c r="G43" i="130"/>
  <c r="G43" i="90" s="1"/>
  <c r="F43" i="130"/>
  <c r="F43" i="90" s="1"/>
  <c r="E43" i="130"/>
  <c r="E43" i="90" s="1"/>
  <c r="D43" i="130"/>
  <c r="D43" i="90" s="1"/>
  <c r="C43" i="130"/>
  <c r="B43" i="130"/>
  <c r="O42" i="130"/>
  <c r="O42" i="90" s="1"/>
  <c r="N42" i="130"/>
  <c r="N42" i="90" s="1"/>
  <c r="M42" i="130"/>
  <c r="M42" i="90" s="1"/>
  <c r="L42" i="130"/>
  <c r="L42" i="90" s="1"/>
  <c r="K42" i="130"/>
  <c r="K42" i="90" s="1"/>
  <c r="J42" i="130"/>
  <c r="J42" i="90" s="1"/>
  <c r="I42" i="130"/>
  <c r="I42" i="90" s="1"/>
  <c r="H42" i="130"/>
  <c r="H42" i="90" s="1"/>
  <c r="G42" i="130"/>
  <c r="G42" i="90" s="1"/>
  <c r="F42" i="130"/>
  <c r="F42" i="90" s="1"/>
  <c r="E42" i="130"/>
  <c r="E42" i="90" s="1"/>
  <c r="D42" i="130"/>
  <c r="D42" i="90" s="1"/>
  <c r="C42" i="130"/>
  <c r="B42" i="130"/>
  <c r="O41" i="130"/>
  <c r="O41" i="90" s="1"/>
  <c r="N41" i="130"/>
  <c r="N41" i="90" s="1"/>
  <c r="M41" i="130"/>
  <c r="M41" i="90" s="1"/>
  <c r="L41" i="130"/>
  <c r="L41" i="90" s="1"/>
  <c r="K41" i="130"/>
  <c r="K41" i="90" s="1"/>
  <c r="J41" i="130"/>
  <c r="J41" i="90" s="1"/>
  <c r="I41" i="130"/>
  <c r="I41" i="90" s="1"/>
  <c r="H41" i="130"/>
  <c r="H41" i="90" s="1"/>
  <c r="G41" i="130"/>
  <c r="G41" i="90" s="1"/>
  <c r="F41" i="130"/>
  <c r="F41" i="90" s="1"/>
  <c r="E41" i="130"/>
  <c r="E41" i="90" s="1"/>
  <c r="D41" i="130"/>
  <c r="D41" i="90" s="1"/>
  <c r="C41" i="130"/>
  <c r="B41" i="130"/>
  <c r="O40" i="130"/>
  <c r="O40" i="90" s="1"/>
  <c r="N40" i="130"/>
  <c r="N40" i="90" s="1"/>
  <c r="M40" i="130"/>
  <c r="M40" i="90" s="1"/>
  <c r="L40" i="130"/>
  <c r="L40" i="90" s="1"/>
  <c r="K40" i="130"/>
  <c r="K40" i="90" s="1"/>
  <c r="J40" i="130"/>
  <c r="J40" i="90" s="1"/>
  <c r="I40" i="130"/>
  <c r="I40" i="90" s="1"/>
  <c r="H40" i="130"/>
  <c r="H40" i="90" s="1"/>
  <c r="G40" i="130"/>
  <c r="G40" i="90" s="1"/>
  <c r="F40" i="130"/>
  <c r="F40" i="90" s="1"/>
  <c r="E40" i="130"/>
  <c r="E40" i="90" s="1"/>
  <c r="D40" i="130"/>
  <c r="D40" i="90" s="1"/>
  <c r="C40" i="130"/>
  <c r="B40" i="130"/>
  <c r="O39" i="130"/>
  <c r="O39" i="90" s="1"/>
  <c r="N39" i="130"/>
  <c r="N39" i="90" s="1"/>
  <c r="M39" i="130"/>
  <c r="M39" i="90" s="1"/>
  <c r="L39" i="130"/>
  <c r="L39" i="90" s="1"/>
  <c r="K39" i="130"/>
  <c r="K39" i="90" s="1"/>
  <c r="J39" i="130"/>
  <c r="J39" i="90" s="1"/>
  <c r="I39" i="130"/>
  <c r="I39" i="90" s="1"/>
  <c r="H39" i="130"/>
  <c r="H39" i="90" s="1"/>
  <c r="G39" i="130"/>
  <c r="G39" i="90" s="1"/>
  <c r="F39" i="130"/>
  <c r="F39" i="90" s="1"/>
  <c r="E39" i="130"/>
  <c r="E39" i="90" s="1"/>
  <c r="D39" i="130"/>
  <c r="D39" i="90" s="1"/>
  <c r="C39" i="130"/>
  <c r="B39" i="130"/>
  <c r="O38" i="130"/>
  <c r="N38" i="130"/>
  <c r="M38" i="130"/>
  <c r="L38" i="130"/>
  <c r="K38" i="130"/>
  <c r="J38" i="130"/>
  <c r="I38" i="130"/>
  <c r="H38" i="130"/>
  <c r="G38" i="130"/>
  <c r="F38" i="130"/>
  <c r="E38" i="130"/>
  <c r="D38" i="130"/>
  <c r="O37" i="130"/>
  <c r="N37" i="130"/>
  <c r="M37" i="130"/>
  <c r="L37" i="130"/>
  <c r="K37" i="130"/>
  <c r="J37" i="130"/>
  <c r="I37" i="130"/>
  <c r="H37" i="130"/>
  <c r="G37" i="130"/>
  <c r="F37" i="130"/>
  <c r="E37" i="130"/>
  <c r="D37" i="130"/>
  <c r="O33" i="130"/>
  <c r="O33" i="90" s="1"/>
  <c r="N33" i="130"/>
  <c r="N33" i="90" s="1"/>
  <c r="M33" i="130"/>
  <c r="M33" i="90" s="1"/>
  <c r="L33" i="130"/>
  <c r="L33" i="90" s="1"/>
  <c r="K33" i="130"/>
  <c r="K33" i="90" s="1"/>
  <c r="J33" i="130"/>
  <c r="J33" i="90" s="1"/>
  <c r="I33" i="130"/>
  <c r="I33" i="90" s="1"/>
  <c r="H33" i="130"/>
  <c r="H33" i="90" s="1"/>
  <c r="G33" i="130"/>
  <c r="G33" i="90" s="1"/>
  <c r="F33" i="130"/>
  <c r="F33" i="90" s="1"/>
  <c r="E33" i="130"/>
  <c r="E33" i="90" s="1"/>
  <c r="D33" i="130"/>
  <c r="D33" i="90" s="1"/>
  <c r="C33" i="130"/>
  <c r="B33" i="130"/>
  <c r="O32" i="130"/>
  <c r="O32" i="90" s="1"/>
  <c r="N32" i="130"/>
  <c r="N32" i="90" s="1"/>
  <c r="M32" i="130"/>
  <c r="M32" i="90" s="1"/>
  <c r="L32" i="130"/>
  <c r="L32" i="90" s="1"/>
  <c r="K32" i="130"/>
  <c r="K32" i="90" s="1"/>
  <c r="J32" i="130"/>
  <c r="J32" i="90" s="1"/>
  <c r="I32" i="130"/>
  <c r="I32" i="90" s="1"/>
  <c r="H32" i="130"/>
  <c r="H32" i="90" s="1"/>
  <c r="G32" i="130"/>
  <c r="G32" i="90" s="1"/>
  <c r="F32" i="130"/>
  <c r="F32" i="90" s="1"/>
  <c r="E32" i="130"/>
  <c r="E32" i="90" s="1"/>
  <c r="D32" i="130"/>
  <c r="D32" i="90" s="1"/>
  <c r="C32" i="130"/>
  <c r="B32" i="130"/>
  <c r="O31" i="130"/>
  <c r="O31" i="90" s="1"/>
  <c r="N31" i="130"/>
  <c r="N31" i="90" s="1"/>
  <c r="M31" i="130"/>
  <c r="M31" i="90" s="1"/>
  <c r="L31" i="130"/>
  <c r="L31" i="90" s="1"/>
  <c r="K31" i="130"/>
  <c r="K31" i="90" s="1"/>
  <c r="J31" i="130"/>
  <c r="J31" i="90" s="1"/>
  <c r="I31" i="130"/>
  <c r="I31" i="90" s="1"/>
  <c r="H31" i="130"/>
  <c r="H31" i="90" s="1"/>
  <c r="G31" i="130"/>
  <c r="G31" i="90" s="1"/>
  <c r="F31" i="130"/>
  <c r="F31" i="90" s="1"/>
  <c r="E31" i="130"/>
  <c r="E31" i="90" s="1"/>
  <c r="D31" i="130"/>
  <c r="D31" i="90" s="1"/>
  <c r="C31" i="130"/>
  <c r="B31" i="130"/>
  <c r="O30" i="130"/>
  <c r="O30" i="90" s="1"/>
  <c r="N30" i="130"/>
  <c r="N30" i="90" s="1"/>
  <c r="M30" i="130"/>
  <c r="M30" i="90" s="1"/>
  <c r="L30" i="130"/>
  <c r="L30" i="90" s="1"/>
  <c r="K30" i="130"/>
  <c r="K30" i="90" s="1"/>
  <c r="J30" i="130"/>
  <c r="J30" i="90" s="1"/>
  <c r="I30" i="130"/>
  <c r="I30" i="90" s="1"/>
  <c r="H30" i="130"/>
  <c r="H30" i="90" s="1"/>
  <c r="G30" i="130"/>
  <c r="G30" i="90" s="1"/>
  <c r="F30" i="130"/>
  <c r="F30" i="90" s="1"/>
  <c r="E30" i="130"/>
  <c r="E30" i="90" s="1"/>
  <c r="D30" i="130"/>
  <c r="D30" i="90" s="1"/>
  <c r="C30" i="130"/>
  <c r="B30" i="130"/>
  <c r="O29" i="130"/>
  <c r="O29" i="90" s="1"/>
  <c r="N29" i="130"/>
  <c r="N29" i="90" s="1"/>
  <c r="M29" i="130"/>
  <c r="M29" i="90" s="1"/>
  <c r="L29" i="130"/>
  <c r="L29" i="90" s="1"/>
  <c r="K29" i="130"/>
  <c r="K29" i="90" s="1"/>
  <c r="J29" i="130"/>
  <c r="J29" i="90" s="1"/>
  <c r="I29" i="130"/>
  <c r="I29" i="90" s="1"/>
  <c r="H29" i="130"/>
  <c r="H29" i="90" s="1"/>
  <c r="G29" i="130"/>
  <c r="G29" i="90" s="1"/>
  <c r="F29" i="130"/>
  <c r="F29" i="90" s="1"/>
  <c r="E29" i="130"/>
  <c r="E29" i="90" s="1"/>
  <c r="D29" i="130"/>
  <c r="D29" i="90" s="1"/>
  <c r="C29" i="130"/>
  <c r="B29" i="130"/>
  <c r="O28" i="130"/>
  <c r="O28" i="90" s="1"/>
  <c r="N28" i="130"/>
  <c r="N28" i="90" s="1"/>
  <c r="M28" i="130"/>
  <c r="M28" i="90" s="1"/>
  <c r="L28" i="130"/>
  <c r="L28" i="90" s="1"/>
  <c r="K28" i="130"/>
  <c r="K28" i="90" s="1"/>
  <c r="J28" i="130"/>
  <c r="J28" i="90" s="1"/>
  <c r="I28" i="130"/>
  <c r="I28" i="90" s="1"/>
  <c r="H28" i="130"/>
  <c r="H28" i="90" s="1"/>
  <c r="G28" i="130"/>
  <c r="G28" i="90" s="1"/>
  <c r="F28" i="130"/>
  <c r="F28" i="90" s="1"/>
  <c r="E28" i="130"/>
  <c r="E28" i="90" s="1"/>
  <c r="D28" i="130"/>
  <c r="D28" i="90" s="1"/>
  <c r="C28" i="130"/>
  <c r="B28" i="130"/>
  <c r="O27" i="130"/>
  <c r="O27" i="90" s="1"/>
  <c r="N27" i="130"/>
  <c r="N27" i="90" s="1"/>
  <c r="M27" i="130"/>
  <c r="M27" i="90" s="1"/>
  <c r="L27" i="130"/>
  <c r="L27" i="90" s="1"/>
  <c r="K27" i="130"/>
  <c r="K27" i="90" s="1"/>
  <c r="J27" i="130"/>
  <c r="J27" i="90" s="1"/>
  <c r="I27" i="130"/>
  <c r="I27" i="90" s="1"/>
  <c r="H27" i="130"/>
  <c r="H27" i="90" s="1"/>
  <c r="G27" i="130"/>
  <c r="G27" i="90" s="1"/>
  <c r="F27" i="130"/>
  <c r="F27" i="90" s="1"/>
  <c r="E27" i="130"/>
  <c r="E27" i="90" s="1"/>
  <c r="D27" i="130"/>
  <c r="D27" i="90" s="1"/>
  <c r="C27" i="130"/>
  <c r="B27" i="130"/>
  <c r="O26" i="130"/>
  <c r="O26" i="90" s="1"/>
  <c r="N26" i="130"/>
  <c r="N26" i="90" s="1"/>
  <c r="M26" i="130"/>
  <c r="M26" i="90" s="1"/>
  <c r="L26" i="130"/>
  <c r="L26" i="90" s="1"/>
  <c r="K26" i="130"/>
  <c r="K26" i="90" s="1"/>
  <c r="J26" i="130"/>
  <c r="J26" i="90" s="1"/>
  <c r="I26" i="130"/>
  <c r="I26" i="90" s="1"/>
  <c r="H26" i="130"/>
  <c r="H26" i="90" s="1"/>
  <c r="G26" i="130"/>
  <c r="G26" i="90" s="1"/>
  <c r="F26" i="130"/>
  <c r="F26" i="90" s="1"/>
  <c r="E26" i="130"/>
  <c r="E26" i="90" s="1"/>
  <c r="D26" i="130"/>
  <c r="D26" i="90" s="1"/>
  <c r="C26" i="130"/>
  <c r="B26" i="130"/>
  <c r="O25" i="130"/>
  <c r="O25" i="90" s="1"/>
  <c r="N25" i="130"/>
  <c r="N25" i="90" s="1"/>
  <c r="M25" i="130"/>
  <c r="M25" i="90" s="1"/>
  <c r="L25" i="130"/>
  <c r="L25" i="90" s="1"/>
  <c r="K25" i="130"/>
  <c r="K25" i="90" s="1"/>
  <c r="J25" i="130"/>
  <c r="J25" i="90" s="1"/>
  <c r="I25" i="130"/>
  <c r="I25" i="90" s="1"/>
  <c r="H25" i="130"/>
  <c r="H25" i="90" s="1"/>
  <c r="G25" i="130"/>
  <c r="G25" i="90" s="1"/>
  <c r="F25" i="130"/>
  <c r="F25" i="90" s="1"/>
  <c r="E25" i="130"/>
  <c r="E25" i="90" s="1"/>
  <c r="D25" i="130"/>
  <c r="D25" i="90" s="1"/>
  <c r="C25" i="130"/>
  <c r="B25" i="130"/>
  <c r="O24" i="130"/>
  <c r="O24" i="90" s="1"/>
  <c r="N24" i="130"/>
  <c r="N24" i="90" s="1"/>
  <c r="M24" i="130"/>
  <c r="M24" i="90" s="1"/>
  <c r="L24" i="130"/>
  <c r="L24" i="90" s="1"/>
  <c r="K24" i="130"/>
  <c r="K24" i="90" s="1"/>
  <c r="J24" i="130"/>
  <c r="J24" i="90" s="1"/>
  <c r="I24" i="130"/>
  <c r="I24" i="90" s="1"/>
  <c r="H24" i="130"/>
  <c r="H24" i="90" s="1"/>
  <c r="G24" i="130"/>
  <c r="G24" i="90" s="1"/>
  <c r="F24" i="130"/>
  <c r="F24" i="90" s="1"/>
  <c r="E24" i="130"/>
  <c r="E24" i="90" s="1"/>
  <c r="D24" i="130"/>
  <c r="D24" i="90" s="1"/>
  <c r="C24" i="130"/>
  <c r="B24" i="130"/>
  <c r="O23" i="130"/>
  <c r="O23" i="90" s="1"/>
  <c r="N23" i="130"/>
  <c r="N23" i="90" s="1"/>
  <c r="M23" i="130"/>
  <c r="M23" i="90" s="1"/>
  <c r="L23" i="130"/>
  <c r="L23" i="90" s="1"/>
  <c r="K23" i="130"/>
  <c r="K23" i="90" s="1"/>
  <c r="J23" i="130"/>
  <c r="J23" i="90" s="1"/>
  <c r="I23" i="130"/>
  <c r="I23" i="90" s="1"/>
  <c r="H23" i="130"/>
  <c r="H23" i="90" s="1"/>
  <c r="G23" i="130"/>
  <c r="G23" i="90" s="1"/>
  <c r="F23" i="130"/>
  <c r="F23" i="90" s="1"/>
  <c r="E23" i="130"/>
  <c r="E23" i="90" s="1"/>
  <c r="D23" i="130"/>
  <c r="D23" i="90" s="1"/>
  <c r="C23" i="130"/>
  <c r="B23" i="130"/>
  <c r="O22" i="130"/>
  <c r="O22" i="90" s="1"/>
  <c r="N22" i="130"/>
  <c r="N22" i="90" s="1"/>
  <c r="M22" i="130"/>
  <c r="M22" i="90" s="1"/>
  <c r="L22" i="130"/>
  <c r="L22" i="90" s="1"/>
  <c r="K22" i="130"/>
  <c r="K22" i="90" s="1"/>
  <c r="J22" i="130"/>
  <c r="J22" i="90" s="1"/>
  <c r="I22" i="130"/>
  <c r="I22" i="90" s="1"/>
  <c r="H22" i="130"/>
  <c r="H22" i="90" s="1"/>
  <c r="G22" i="130"/>
  <c r="G22" i="90" s="1"/>
  <c r="F22" i="130"/>
  <c r="F22" i="90" s="1"/>
  <c r="E22" i="130"/>
  <c r="E22" i="90" s="1"/>
  <c r="D22" i="130"/>
  <c r="D22" i="90" s="1"/>
  <c r="C22" i="130"/>
  <c r="B22" i="130"/>
  <c r="O21" i="130"/>
  <c r="N21" i="130"/>
  <c r="M21" i="130"/>
  <c r="L21" i="130"/>
  <c r="K21" i="130"/>
  <c r="J21" i="130"/>
  <c r="I21" i="130"/>
  <c r="H21" i="130"/>
  <c r="G21" i="130"/>
  <c r="F21" i="130"/>
  <c r="E21" i="130"/>
  <c r="D21" i="130"/>
  <c r="O20" i="130"/>
  <c r="N20" i="130"/>
  <c r="M20" i="130"/>
  <c r="L20" i="130"/>
  <c r="K20" i="130"/>
  <c r="J20" i="130"/>
  <c r="I20" i="130"/>
  <c r="H20" i="130"/>
  <c r="G20" i="130"/>
  <c r="F20" i="130"/>
  <c r="E20" i="130"/>
  <c r="D20" i="130"/>
  <c r="O16" i="130"/>
  <c r="O16" i="90" s="1"/>
  <c r="N16" i="130"/>
  <c r="N16" i="90" s="1"/>
  <c r="M16" i="130"/>
  <c r="M16" i="90" s="1"/>
  <c r="L16" i="130"/>
  <c r="L16" i="90" s="1"/>
  <c r="K16" i="130"/>
  <c r="K16" i="90" s="1"/>
  <c r="J16" i="130"/>
  <c r="J16" i="90" s="1"/>
  <c r="I16" i="130"/>
  <c r="I16" i="90" s="1"/>
  <c r="H16" i="130"/>
  <c r="H16" i="90" s="1"/>
  <c r="G16" i="130"/>
  <c r="G16" i="90" s="1"/>
  <c r="F16" i="130"/>
  <c r="F16" i="90" s="1"/>
  <c r="E16" i="130"/>
  <c r="E16" i="90" s="1"/>
  <c r="D16" i="130"/>
  <c r="D16" i="90" s="1"/>
  <c r="C16" i="130"/>
  <c r="B16" i="130"/>
  <c r="O15" i="130"/>
  <c r="O15" i="90" s="1"/>
  <c r="N15" i="130"/>
  <c r="N15" i="90" s="1"/>
  <c r="M15" i="130"/>
  <c r="M15" i="90" s="1"/>
  <c r="L15" i="130"/>
  <c r="L15" i="90" s="1"/>
  <c r="K15" i="130"/>
  <c r="K15" i="90" s="1"/>
  <c r="J15" i="130"/>
  <c r="J15" i="90" s="1"/>
  <c r="I15" i="130"/>
  <c r="I15" i="90" s="1"/>
  <c r="H15" i="130"/>
  <c r="H15" i="90" s="1"/>
  <c r="G15" i="130"/>
  <c r="G15" i="90" s="1"/>
  <c r="F15" i="130"/>
  <c r="F15" i="90" s="1"/>
  <c r="E15" i="130"/>
  <c r="E15" i="90" s="1"/>
  <c r="D15" i="130"/>
  <c r="D15" i="90" s="1"/>
  <c r="C15" i="130"/>
  <c r="B15" i="130"/>
  <c r="O14" i="130"/>
  <c r="O14" i="90" s="1"/>
  <c r="N14" i="130"/>
  <c r="N14" i="90" s="1"/>
  <c r="M14" i="130"/>
  <c r="M14" i="90" s="1"/>
  <c r="L14" i="130"/>
  <c r="L14" i="90" s="1"/>
  <c r="K14" i="130"/>
  <c r="K14" i="90" s="1"/>
  <c r="J14" i="130"/>
  <c r="J14" i="90" s="1"/>
  <c r="I14" i="130"/>
  <c r="I14" i="90" s="1"/>
  <c r="H14" i="130"/>
  <c r="H14" i="90" s="1"/>
  <c r="G14" i="130"/>
  <c r="G14" i="90" s="1"/>
  <c r="F14" i="130"/>
  <c r="F14" i="90" s="1"/>
  <c r="E14" i="130"/>
  <c r="E14" i="90" s="1"/>
  <c r="D14" i="130"/>
  <c r="D14" i="90" s="1"/>
  <c r="C14" i="130"/>
  <c r="B14" i="130"/>
  <c r="O13" i="130"/>
  <c r="O13" i="90" s="1"/>
  <c r="N13" i="130"/>
  <c r="N13" i="90" s="1"/>
  <c r="M13" i="130"/>
  <c r="M13" i="90" s="1"/>
  <c r="L13" i="130"/>
  <c r="L13" i="90" s="1"/>
  <c r="K13" i="130"/>
  <c r="K13" i="90" s="1"/>
  <c r="J13" i="130"/>
  <c r="J13" i="90" s="1"/>
  <c r="I13" i="130"/>
  <c r="I13" i="90" s="1"/>
  <c r="H13" i="130"/>
  <c r="H13" i="90" s="1"/>
  <c r="G13" i="130"/>
  <c r="G13" i="90" s="1"/>
  <c r="F13" i="130"/>
  <c r="F13" i="90" s="1"/>
  <c r="E13" i="130"/>
  <c r="E13" i="90" s="1"/>
  <c r="D13" i="130"/>
  <c r="D13" i="90" s="1"/>
  <c r="C13" i="130"/>
  <c r="B13" i="130"/>
  <c r="O12" i="130"/>
  <c r="O12" i="90" s="1"/>
  <c r="N12" i="130"/>
  <c r="N12" i="90" s="1"/>
  <c r="M12" i="130"/>
  <c r="M12" i="90" s="1"/>
  <c r="L12" i="130"/>
  <c r="L12" i="90" s="1"/>
  <c r="K12" i="130"/>
  <c r="K12" i="90" s="1"/>
  <c r="J12" i="130"/>
  <c r="J12" i="90" s="1"/>
  <c r="I12" i="130"/>
  <c r="I12" i="90" s="1"/>
  <c r="H12" i="130"/>
  <c r="H12" i="90" s="1"/>
  <c r="G12" i="130"/>
  <c r="G12" i="90" s="1"/>
  <c r="F12" i="130"/>
  <c r="F12" i="90" s="1"/>
  <c r="E12" i="130"/>
  <c r="E12" i="90" s="1"/>
  <c r="D12" i="130"/>
  <c r="D12" i="90" s="1"/>
  <c r="C12" i="130"/>
  <c r="B12" i="130"/>
  <c r="O11" i="130"/>
  <c r="O11" i="90" s="1"/>
  <c r="N11" i="130"/>
  <c r="N11" i="90" s="1"/>
  <c r="M11" i="130"/>
  <c r="M11" i="90" s="1"/>
  <c r="L11" i="130"/>
  <c r="L11" i="90" s="1"/>
  <c r="K11" i="130"/>
  <c r="K11" i="90" s="1"/>
  <c r="J11" i="130"/>
  <c r="J11" i="90" s="1"/>
  <c r="I11" i="130"/>
  <c r="I11" i="90" s="1"/>
  <c r="H11" i="130"/>
  <c r="H11" i="90" s="1"/>
  <c r="G11" i="130"/>
  <c r="G11" i="90" s="1"/>
  <c r="F11" i="130"/>
  <c r="F11" i="90" s="1"/>
  <c r="E11" i="130"/>
  <c r="E11" i="90" s="1"/>
  <c r="D11" i="130"/>
  <c r="D11" i="90" s="1"/>
  <c r="C11" i="130"/>
  <c r="B11" i="130"/>
  <c r="O10" i="130"/>
  <c r="O10" i="90" s="1"/>
  <c r="N10" i="130"/>
  <c r="N10" i="90" s="1"/>
  <c r="M10" i="130"/>
  <c r="M10" i="90" s="1"/>
  <c r="L10" i="130"/>
  <c r="L10" i="90" s="1"/>
  <c r="K10" i="130"/>
  <c r="K10" i="90" s="1"/>
  <c r="J10" i="130"/>
  <c r="J10" i="90" s="1"/>
  <c r="I10" i="130"/>
  <c r="I10" i="90" s="1"/>
  <c r="H10" i="130"/>
  <c r="H10" i="90" s="1"/>
  <c r="G10" i="130"/>
  <c r="G10" i="90" s="1"/>
  <c r="F10" i="130"/>
  <c r="F10" i="90" s="1"/>
  <c r="E10" i="130"/>
  <c r="E10" i="90" s="1"/>
  <c r="D10" i="130"/>
  <c r="D10" i="90" s="1"/>
  <c r="C10" i="130"/>
  <c r="B10" i="130"/>
  <c r="O9" i="130"/>
  <c r="O9" i="90" s="1"/>
  <c r="N9" i="130"/>
  <c r="N9" i="90" s="1"/>
  <c r="M9" i="130"/>
  <c r="M9" i="90" s="1"/>
  <c r="L9" i="130"/>
  <c r="L9" i="90" s="1"/>
  <c r="K9" i="130"/>
  <c r="K9" i="90" s="1"/>
  <c r="J9" i="130"/>
  <c r="J9" i="90" s="1"/>
  <c r="I9" i="130"/>
  <c r="I9" i="90" s="1"/>
  <c r="H9" i="130"/>
  <c r="H9" i="90" s="1"/>
  <c r="G9" i="130"/>
  <c r="G9" i="90" s="1"/>
  <c r="F9" i="130"/>
  <c r="F9" i="90" s="1"/>
  <c r="E9" i="130"/>
  <c r="E9" i="90" s="1"/>
  <c r="D9" i="130"/>
  <c r="D9" i="90" s="1"/>
  <c r="C9" i="130"/>
  <c r="B9" i="130"/>
  <c r="O8" i="130"/>
  <c r="O8" i="90" s="1"/>
  <c r="N8" i="130"/>
  <c r="N8" i="90" s="1"/>
  <c r="M8" i="130"/>
  <c r="M8" i="90" s="1"/>
  <c r="L8" i="130"/>
  <c r="L8" i="90" s="1"/>
  <c r="K8" i="130"/>
  <c r="K8" i="90" s="1"/>
  <c r="J8" i="130"/>
  <c r="J8" i="90" s="1"/>
  <c r="I8" i="130"/>
  <c r="I8" i="90" s="1"/>
  <c r="H8" i="130"/>
  <c r="H8" i="90" s="1"/>
  <c r="G8" i="130"/>
  <c r="G8" i="90" s="1"/>
  <c r="F8" i="130"/>
  <c r="F8" i="90" s="1"/>
  <c r="E8" i="130"/>
  <c r="E8" i="90" s="1"/>
  <c r="D8" i="130"/>
  <c r="D8" i="90" s="1"/>
  <c r="C8" i="130"/>
  <c r="B8" i="130"/>
  <c r="O7" i="130"/>
  <c r="O7" i="90" s="1"/>
  <c r="N7" i="130"/>
  <c r="N7" i="90" s="1"/>
  <c r="M7" i="130"/>
  <c r="M7" i="90" s="1"/>
  <c r="L7" i="130"/>
  <c r="L7" i="90" s="1"/>
  <c r="K7" i="130"/>
  <c r="K7" i="90" s="1"/>
  <c r="J7" i="130"/>
  <c r="J7" i="90" s="1"/>
  <c r="I7" i="130"/>
  <c r="I7" i="90" s="1"/>
  <c r="H7" i="130"/>
  <c r="H7" i="90" s="1"/>
  <c r="G7" i="130"/>
  <c r="G7" i="90" s="1"/>
  <c r="F7" i="130"/>
  <c r="F7" i="90" s="1"/>
  <c r="E7" i="130"/>
  <c r="E7" i="90" s="1"/>
  <c r="D7" i="130"/>
  <c r="D7" i="90" s="1"/>
  <c r="C7" i="130"/>
  <c r="B7" i="130"/>
  <c r="O6" i="130"/>
  <c r="O6" i="90" s="1"/>
  <c r="N6" i="130"/>
  <c r="N6" i="90" s="1"/>
  <c r="M6" i="130"/>
  <c r="M6" i="90" s="1"/>
  <c r="L6" i="130"/>
  <c r="L6" i="90" s="1"/>
  <c r="K6" i="130"/>
  <c r="K6" i="90" s="1"/>
  <c r="J6" i="130"/>
  <c r="J6" i="90" s="1"/>
  <c r="I6" i="130"/>
  <c r="I6" i="90" s="1"/>
  <c r="H6" i="130"/>
  <c r="H6" i="90" s="1"/>
  <c r="G6" i="130"/>
  <c r="G6" i="90" s="1"/>
  <c r="F6" i="130"/>
  <c r="F6" i="90" s="1"/>
  <c r="E6" i="130"/>
  <c r="E6" i="90" s="1"/>
  <c r="D6" i="130"/>
  <c r="D6" i="90" s="1"/>
  <c r="C6" i="130"/>
  <c r="B6" i="130"/>
  <c r="O5" i="130"/>
  <c r="O5" i="90" s="1"/>
  <c r="N5" i="130"/>
  <c r="N5" i="90" s="1"/>
  <c r="M5" i="130"/>
  <c r="M5" i="90" s="1"/>
  <c r="L5" i="130"/>
  <c r="L5" i="90" s="1"/>
  <c r="K5" i="130"/>
  <c r="K5" i="90" s="1"/>
  <c r="J5" i="130"/>
  <c r="J5" i="90" s="1"/>
  <c r="I5" i="130"/>
  <c r="I5" i="90" s="1"/>
  <c r="H5" i="130"/>
  <c r="H5" i="90" s="1"/>
  <c r="G5" i="130"/>
  <c r="G5" i="90" s="1"/>
  <c r="F5" i="130"/>
  <c r="F5" i="90" s="1"/>
  <c r="E5" i="130"/>
  <c r="E5" i="90" s="1"/>
  <c r="D5" i="130"/>
  <c r="D5" i="90" s="1"/>
  <c r="C5" i="130"/>
  <c r="B5" i="130"/>
  <c r="O4" i="130"/>
  <c r="N4" i="130"/>
  <c r="M4" i="130"/>
  <c r="L4" i="130"/>
  <c r="K4" i="130"/>
  <c r="J4" i="130"/>
  <c r="I4" i="130"/>
  <c r="H4" i="130"/>
  <c r="G4" i="130"/>
  <c r="F4" i="130"/>
  <c r="E4" i="130"/>
  <c r="D4" i="130"/>
  <c r="O3" i="130"/>
  <c r="N3" i="130"/>
  <c r="M3" i="130"/>
  <c r="L3" i="130"/>
  <c r="K3" i="130"/>
  <c r="J3" i="130"/>
  <c r="I3" i="130"/>
  <c r="H3" i="130"/>
  <c r="G3" i="130"/>
  <c r="F3" i="130"/>
  <c r="E3" i="130"/>
  <c r="D3" i="130"/>
  <c r="O201" i="90"/>
  <c r="N201" i="90"/>
  <c r="M201" i="90"/>
  <c r="L201" i="90"/>
  <c r="K201" i="90"/>
  <c r="J201" i="90"/>
  <c r="I201" i="90"/>
  <c r="H201" i="90"/>
  <c r="G201" i="90"/>
  <c r="F201" i="90"/>
  <c r="E201" i="90"/>
  <c r="D201" i="90"/>
  <c r="C201" i="90"/>
  <c r="O202" i="120"/>
  <c r="N202" i="120"/>
  <c r="M202" i="120"/>
  <c r="L202" i="120"/>
  <c r="K202" i="120"/>
  <c r="J202" i="120"/>
  <c r="I202" i="120"/>
  <c r="H202" i="120"/>
  <c r="G202" i="120"/>
  <c r="F202" i="120"/>
  <c r="E202" i="120"/>
  <c r="D202" i="120"/>
  <c r="C202" i="120"/>
  <c r="D203" i="120" l="1"/>
  <c r="E203" i="120"/>
  <c r="G203" i="120"/>
  <c r="O203" i="120"/>
  <c r="N203" i="120"/>
  <c r="I203" i="120" l="1"/>
  <c r="J203" i="120"/>
  <c r="L203" i="120"/>
  <c r="M203" i="120"/>
  <c r="H203" i="120"/>
  <c r="K203" i="120"/>
  <c r="C203" i="120"/>
  <c r="F203" i="120"/>
  <c r="H29" i="22" l="1"/>
  <c r="E29" i="22"/>
  <c r="I46" i="127"/>
  <c r="I46" i="22" s="1"/>
  <c r="G46" i="127"/>
  <c r="G46" i="22" s="1"/>
  <c r="D46" i="127"/>
  <c r="D46" i="22" s="1"/>
  <c r="H32" i="60" l="1"/>
  <c r="E32" i="60"/>
  <c r="I46" i="126"/>
  <c r="I46" i="60" s="1"/>
  <c r="F46" i="126"/>
  <c r="F46" i="60" s="1"/>
  <c r="D46" i="126"/>
  <c r="D46" i="60" s="1"/>
  <c r="I43" i="126"/>
  <c r="I43" i="60" s="1"/>
  <c r="G43" i="126"/>
  <c r="G43" i="60" s="1"/>
  <c r="I43" i="123" l="1"/>
  <c r="I43" i="124" s="1"/>
  <c r="I42" i="123"/>
  <c r="I42" i="124" s="1"/>
  <c r="I41" i="123"/>
  <c r="I41" i="124" s="1"/>
  <c r="L35" i="123" l="1"/>
  <c r="L35" i="124" s="1"/>
  <c r="K35" i="123"/>
  <c r="K35" i="124" s="1"/>
  <c r="J35" i="123"/>
  <c r="J35" i="124" s="1"/>
  <c r="I35" i="123"/>
  <c r="I35" i="124" s="1"/>
  <c r="H35" i="123"/>
  <c r="H35" i="124" s="1"/>
  <c r="G35" i="123"/>
  <c r="G35" i="124" s="1"/>
  <c r="F35" i="123"/>
  <c r="F35" i="124" s="1"/>
  <c r="E35" i="123"/>
  <c r="E35" i="124" s="1"/>
  <c r="D35" i="123"/>
  <c r="D35" i="124" s="1"/>
  <c r="C35" i="123"/>
  <c r="C35" i="124" s="1"/>
  <c r="L34" i="123"/>
  <c r="L34" i="124" s="1"/>
  <c r="K34" i="123"/>
  <c r="K34" i="124" s="1"/>
  <c r="J34" i="123"/>
  <c r="J34" i="124" s="1"/>
  <c r="I34" i="123"/>
  <c r="I34" i="124" s="1"/>
  <c r="H34" i="123"/>
  <c r="H34" i="124" s="1"/>
  <c r="G34" i="123"/>
  <c r="G34" i="124" s="1"/>
  <c r="F34" i="123"/>
  <c r="F34" i="124" s="1"/>
  <c r="E34" i="123"/>
  <c r="E34" i="124" s="1"/>
  <c r="D34" i="123"/>
  <c r="D34" i="124" s="1"/>
  <c r="C34" i="123"/>
  <c r="C34" i="124" s="1"/>
  <c r="L33" i="123"/>
  <c r="L33" i="124" s="1"/>
  <c r="K33" i="123"/>
  <c r="K33" i="124" s="1"/>
  <c r="J33" i="123"/>
  <c r="J33" i="124" s="1"/>
  <c r="I33" i="123"/>
  <c r="I33" i="124" s="1"/>
  <c r="H33" i="123"/>
  <c r="H33" i="124" s="1"/>
  <c r="G33" i="123"/>
  <c r="G33" i="124" s="1"/>
  <c r="F33" i="123"/>
  <c r="F33" i="124" s="1"/>
  <c r="E33" i="123"/>
  <c r="E33" i="124" s="1"/>
  <c r="D33" i="123"/>
  <c r="D33" i="124" s="1"/>
  <c r="C33" i="123"/>
  <c r="C33" i="124" s="1"/>
  <c r="L32" i="123"/>
  <c r="L32" i="124" s="1"/>
  <c r="K32" i="123"/>
  <c r="K32" i="124" s="1"/>
  <c r="J32" i="123"/>
  <c r="J32" i="124" s="1"/>
  <c r="I32" i="123"/>
  <c r="I32" i="124" s="1"/>
  <c r="H32" i="123"/>
  <c r="H32" i="124" s="1"/>
  <c r="G32" i="123"/>
  <c r="G32" i="124" s="1"/>
  <c r="F32" i="123"/>
  <c r="F32" i="124" s="1"/>
  <c r="E32" i="123"/>
  <c r="E32" i="124" s="1"/>
  <c r="D32" i="123"/>
  <c r="D32" i="124" s="1"/>
  <c r="C32" i="123"/>
  <c r="C32" i="124" s="1"/>
  <c r="L31" i="123"/>
  <c r="L31" i="124" s="1"/>
  <c r="K31" i="123"/>
  <c r="K31" i="124" s="1"/>
  <c r="J31" i="123"/>
  <c r="J31" i="124" s="1"/>
  <c r="I31" i="123"/>
  <c r="I31" i="124" s="1"/>
  <c r="H31" i="123"/>
  <c r="H31" i="124" s="1"/>
  <c r="G31" i="123"/>
  <c r="G31" i="124" s="1"/>
  <c r="F31" i="123"/>
  <c r="F31" i="124" s="1"/>
  <c r="E31" i="123"/>
  <c r="E31" i="124" s="1"/>
  <c r="D31" i="123"/>
  <c r="D31" i="124" s="1"/>
  <c r="C31" i="123"/>
  <c r="C31" i="124" s="1"/>
  <c r="L30" i="123"/>
  <c r="L30" i="124" s="1"/>
  <c r="K30" i="123"/>
  <c r="K30" i="124" s="1"/>
  <c r="J30" i="123"/>
  <c r="J30" i="124" s="1"/>
  <c r="I30" i="123"/>
  <c r="I30" i="124" s="1"/>
  <c r="H30" i="123"/>
  <c r="H30" i="124" s="1"/>
  <c r="G30" i="123"/>
  <c r="G30" i="124" s="1"/>
  <c r="F30" i="123"/>
  <c r="F30" i="124" s="1"/>
  <c r="E30" i="123"/>
  <c r="E30" i="124" s="1"/>
  <c r="D30" i="123"/>
  <c r="D30" i="124" s="1"/>
  <c r="C30" i="123"/>
  <c r="C30" i="124" s="1"/>
  <c r="L29" i="123"/>
  <c r="L29" i="124" s="1"/>
  <c r="K29" i="123"/>
  <c r="K29" i="124" s="1"/>
  <c r="J29" i="123"/>
  <c r="J29" i="124" s="1"/>
  <c r="I29" i="123"/>
  <c r="I29" i="124" s="1"/>
  <c r="H29" i="123"/>
  <c r="H29" i="124" s="1"/>
  <c r="G29" i="123"/>
  <c r="G29" i="124" s="1"/>
  <c r="F29" i="123"/>
  <c r="F29" i="124" s="1"/>
  <c r="E29" i="123"/>
  <c r="E29" i="124" s="1"/>
  <c r="D29" i="123"/>
  <c r="D29" i="124" s="1"/>
  <c r="C29" i="123"/>
  <c r="C29" i="124" s="1"/>
  <c r="L28" i="123"/>
  <c r="L28" i="124" s="1"/>
  <c r="K28" i="123"/>
  <c r="K28" i="124" s="1"/>
  <c r="J28" i="123"/>
  <c r="J28" i="124" s="1"/>
  <c r="I28" i="123"/>
  <c r="I28" i="124" s="1"/>
  <c r="H28" i="123"/>
  <c r="H28" i="124" s="1"/>
  <c r="G28" i="123"/>
  <c r="G28" i="124" s="1"/>
  <c r="F28" i="123"/>
  <c r="F28" i="124" s="1"/>
  <c r="E28" i="123"/>
  <c r="E28" i="124" s="1"/>
  <c r="D28" i="123"/>
  <c r="D28" i="124" s="1"/>
  <c r="C28" i="123"/>
  <c r="C28" i="124" s="1"/>
  <c r="L23" i="123"/>
  <c r="L23" i="124" s="1"/>
  <c r="K23" i="123"/>
  <c r="K23" i="124" s="1"/>
  <c r="J23" i="123"/>
  <c r="J23" i="124" s="1"/>
  <c r="I23" i="123"/>
  <c r="I23" i="124" s="1"/>
  <c r="H23" i="123"/>
  <c r="H23" i="124" s="1"/>
  <c r="G23" i="123"/>
  <c r="G23" i="124" s="1"/>
  <c r="F23" i="123"/>
  <c r="F23" i="124" s="1"/>
  <c r="E23" i="123"/>
  <c r="E23" i="124" s="1"/>
  <c r="D23" i="123"/>
  <c r="D23" i="124" s="1"/>
  <c r="C23" i="123"/>
  <c r="C23" i="124" s="1"/>
  <c r="L22" i="123"/>
  <c r="L22" i="124" s="1"/>
  <c r="K22" i="123"/>
  <c r="K22" i="124" s="1"/>
  <c r="J22" i="123"/>
  <c r="J22" i="124" s="1"/>
  <c r="I22" i="123"/>
  <c r="I22" i="124" s="1"/>
  <c r="H22" i="123"/>
  <c r="H22" i="124" s="1"/>
  <c r="G22" i="123"/>
  <c r="G22" i="124" s="1"/>
  <c r="F22" i="123"/>
  <c r="F22" i="124" s="1"/>
  <c r="E22" i="123"/>
  <c r="E22" i="124" s="1"/>
  <c r="D22" i="123"/>
  <c r="D22" i="124" s="1"/>
  <c r="C22" i="123"/>
  <c r="C22" i="124" s="1"/>
  <c r="L21" i="123"/>
  <c r="L21" i="124" s="1"/>
  <c r="K21" i="123"/>
  <c r="K21" i="124" s="1"/>
  <c r="J21" i="123"/>
  <c r="J21" i="124" s="1"/>
  <c r="I21" i="123"/>
  <c r="I21" i="124" s="1"/>
  <c r="H21" i="123"/>
  <c r="H21" i="124" s="1"/>
  <c r="G21" i="123"/>
  <c r="G21" i="124" s="1"/>
  <c r="F21" i="123"/>
  <c r="F21" i="124" s="1"/>
  <c r="E21" i="123"/>
  <c r="E21" i="124" s="1"/>
  <c r="D21" i="123"/>
  <c r="D21" i="124" s="1"/>
  <c r="C21" i="123"/>
  <c r="C21" i="124" s="1"/>
  <c r="L20" i="123"/>
  <c r="L20" i="124" s="1"/>
  <c r="K20" i="123"/>
  <c r="K20" i="124" s="1"/>
  <c r="J20" i="123"/>
  <c r="J20" i="124" s="1"/>
  <c r="I20" i="123"/>
  <c r="I20" i="124" s="1"/>
  <c r="H20" i="123"/>
  <c r="H20" i="124" s="1"/>
  <c r="G20" i="123"/>
  <c r="G20" i="124" s="1"/>
  <c r="F20" i="123"/>
  <c r="F20" i="124" s="1"/>
  <c r="E20" i="123"/>
  <c r="E20" i="124" s="1"/>
  <c r="D20" i="123"/>
  <c r="D20" i="124" s="1"/>
  <c r="C20" i="123"/>
  <c r="C20" i="124" s="1"/>
  <c r="L19" i="123"/>
  <c r="L19" i="124" s="1"/>
  <c r="K19" i="123"/>
  <c r="K19" i="124" s="1"/>
  <c r="J19" i="123"/>
  <c r="J19" i="124" s="1"/>
  <c r="I19" i="123"/>
  <c r="I19" i="124" s="1"/>
  <c r="H19" i="123"/>
  <c r="H19" i="124" s="1"/>
  <c r="G19" i="123"/>
  <c r="G19" i="124" s="1"/>
  <c r="F19" i="123"/>
  <c r="F19" i="124" s="1"/>
  <c r="E19" i="123"/>
  <c r="E19" i="124" s="1"/>
  <c r="D19" i="123"/>
  <c r="D19" i="124" s="1"/>
  <c r="C19" i="123"/>
  <c r="C19" i="124" s="1"/>
  <c r="L18" i="123"/>
  <c r="L18" i="124" s="1"/>
  <c r="K18" i="123"/>
  <c r="K18" i="124" s="1"/>
  <c r="J18" i="123"/>
  <c r="J18" i="124" s="1"/>
  <c r="I18" i="123"/>
  <c r="I18" i="124" s="1"/>
  <c r="H18" i="123"/>
  <c r="H18" i="124" s="1"/>
  <c r="G18" i="123"/>
  <c r="G18" i="124" s="1"/>
  <c r="F18" i="123"/>
  <c r="F18" i="124" s="1"/>
  <c r="E18" i="123"/>
  <c r="E18" i="124" s="1"/>
  <c r="D18" i="123"/>
  <c r="D18" i="124" s="1"/>
  <c r="C18" i="123"/>
  <c r="C18" i="124" s="1"/>
  <c r="L17" i="123"/>
  <c r="L17" i="124" s="1"/>
  <c r="K17" i="123"/>
  <c r="K17" i="124" s="1"/>
  <c r="J17" i="123"/>
  <c r="J17" i="124" s="1"/>
  <c r="I17" i="123"/>
  <c r="I17" i="124" s="1"/>
  <c r="H17" i="123"/>
  <c r="H17" i="124" s="1"/>
  <c r="G17" i="123"/>
  <c r="G17" i="124" s="1"/>
  <c r="F17" i="123"/>
  <c r="F17" i="124" s="1"/>
  <c r="E17" i="123"/>
  <c r="E17" i="124" s="1"/>
  <c r="D17" i="123"/>
  <c r="D17" i="124" s="1"/>
  <c r="C17" i="123"/>
  <c r="C17" i="124" s="1"/>
  <c r="L16" i="123"/>
  <c r="L16" i="124" s="1"/>
  <c r="K16" i="123"/>
  <c r="K16" i="124" s="1"/>
  <c r="J16" i="123"/>
  <c r="J16" i="124" s="1"/>
  <c r="I16" i="123"/>
  <c r="I16" i="124" s="1"/>
  <c r="H16" i="123"/>
  <c r="H16" i="124" s="1"/>
  <c r="G16" i="123"/>
  <c r="G16" i="124" s="1"/>
  <c r="F16" i="123"/>
  <c r="F16" i="124" s="1"/>
  <c r="E16" i="123"/>
  <c r="E16" i="124" s="1"/>
  <c r="D16" i="123"/>
  <c r="D16" i="124" s="1"/>
  <c r="C16" i="123"/>
  <c r="C16" i="124" s="1"/>
  <c r="D4" i="123"/>
  <c r="D4" i="124" s="1"/>
  <c r="E4" i="123"/>
  <c r="E4" i="124" s="1"/>
  <c r="F4" i="123"/>
  <c r="F4" i="124" s="1"/>
  <c r="G4" i="123"/>
  <c r="G4" i="124" s="1"/>
  <c r="H4" i="123"/>
  <c r="H4" i="124" s="1"/>
  <c r="I4" i="123"/>
  <c r="I4" i="124" s="1"/>
  <c r="J4" i="123"/>
  <c r="J4" i="124" s="1"/>
  <c r="K4" i="123"/>
  <c r="K4" i="124" s="1"/>
  <c r="L4" i="123"/>
  <c r="L4" i="124" s="1"/>
  <c r="D5" i="123"/>
  <c r="D5" i="124" s="1"/>
  <c r="E5" i="123"/>
  <c r="E5" i="124" s="1"/>
  <c r="F5" i="123"/>
  <c r="F5" i="124" s="1"/>
  <c r="G5" i="123"/>
  <c r="G5" i="124" s="1"/>
  <c r="H5" i="123"/>
  <c r="H5" i="124" s="1"/>
  <c r="I5" i="123"/>
  <c r="I5" i="124" s="1"/>
  <c r="J5" i="123"/>
  <c r="J5" i="124" s="1"/>
  <c r="K5" i="123"/>
  <c r="K5" i="124" s="1"/>
  <c r="L5" i="123"/>
  <c r="L5" i="124" s="1"/>
  <c r="D6" i="123"/>
  <c r="D6" i="124" s="1"/>
  <c r="E6" i="123"/>
  <c r="E6" i="124" s="1"/>
  <c r="F6" i="123"/>
  <c r="F6" i="124" s="1"/>
  <c r="G6" i="123"/>
  <c r="G6" i="124" s="1"/>
  <c r="H6" i="123"/>
  <c r="H6" i="124" s="1"/>
  <c r="I6" i="123"/>
  <c r="I6" i="124" s="1"/>
  <c r="J6" i="123"/>
  <c r="J6" i="124" s="1"/>
  <c r="K6" i="123"/>
  <c r="K6" i="124" s="1"/>
  <c r="L6" i="123"/>
  <c r="L6" i="124" s="1"/>
  <c r="D7" i="123"/>
  <c r="D7" i="124" s="1"/>
  <c r="E7" i="123"/>
  <c r="E7" i="124" s="1"/>
  <c r="F7" i="123"/>
  <c r="F7" i="124" s="1"/>
  <c r="G7" i="123"/>
  <c r="G7" i="124" s="1"/>
  <c r="H7" i="123"/>
  <c r="H7" i="124" s="1"/>
  <c r="I7" i="123"/>
  <c r="I7" i="124" s="1"/>
  <c r="J7" i="123"/>
  <c r="J7" i="124" s="1"/>
  <c r="K7" i="123"/>
  <c r="K7" i="124" s="1"/>
  <c r="L7" i="123"/>
  <c r="L7" i="124" s="1"/>
  <c r="D8" i="123"/>
  <c r="D8" i="124" s="1"/>
  <c r="E8" i="123"/>
  <c r="E8" i="124" s="1"/>
  <c r="F8" i="123"/>
  <c r="F8" i="124" s="1"/>
  <c r="G8" i="123"/>
  <c r="G8" i="124" s="1"/>
  <c r="H8" i="123"/>
  <c r="H8" i="124" s="1"/>
  <c r="I8" i="123"/>
  <c r="I8" i="124" s="1"/>
  <c r="J8" i="123"/>
  <c r="J8" i="124" s="1"/>
  <c r="K8" i="123"/>
  <c r="K8" i="124" s="1"/>
  <c r="L8" i="123"/>
  <c r="L8" i="124" s="1"/>
  <c r="D9" i="123"/>
  <c r="D9" i="124" s="1"/>
  <c r="E9" i="123"/>
  <c r="E9" i="124" s="1"/>
  <c r="F9" i="123"/>
  <c r="F9" i="124" s="1"/>
  <c r="G9" i="123"/>
  <c r="G9" i="124" s="1"/>
  <c r="H9" i="123"/>
  <c r="H9" i="124" s="1"/>
  <c r="I9" i="123"/>
  <c r="I9" i="124" s="1"/>
  <c r="J9" i="123"/>
  <c r="J9" i="124" s="1"/>
  <c r="K9" i="123"/>
  <c r="K9" i="124" s="1"/>
  <c r="L9" i="123"/>
  <c r="L9" i="124" s="1"/>
  <c r="D10" i="123"/>
  <c r="D10" i="124" s="1"/>
  <c r="E10" i="123"/>
  <c r="E10" i="124" s="1"/>
  <c r="F10" i="123"/>
  <c r="F10" i="124" s="1"/>
  <c r="G10" i="123"/>
  <c r="G10" i="124" s="1"/>
  <c r="H10" i="123"/>
  <c r="H10" i="124" s="1"/>
  <c r="I10" i="123"/>
  <c r="I10" i="124" s="1"/>
  <c r="J10" i="123"/>
  <c r="J10" i="124" s="1"/>
  <c r="K10" i="123"/>
  <c r="K10" i="124" s="1"/>
  <c r="L10" i="123"/>
  <c r="L10" i="124" s="1"/>
  <c r="D11" i="123"/>
  <c r="D11" i="124" s="1"/>
  <c r="E11" i="123"/>
  <c r="E11" i="124" s="1"/>
  <c r="F11" i="123"/>
  <c r="F11" i="124" s="1"/>
  <c r="G11" i="123"/>
  <c r="G11" i="124" s="1"/>
  <c r="H11" i="123"/>
  <c r="H11" i="124" s="1"/>
  <c r="I11" i="123"/>
  <c r="I11" i="124" s="1"/>
  <c r="J11" i="123"/>
  <c r="J11" i="124" s="1"/>
  <c r="K11" i="123"/>
  <c r="K11" i="124" s="1"/>
  <c r="L11" i="123"/>
  <c r="L11" i="124" s="1"/>
  <c r="C5" i="123"/>
  <c r="C5" i="124" s="1"/>
  <c r="C6" i="123"/>
  <c r="C6" i="124" s="1"/>
  <c r="C7" i="123"/>
  <c r="C7" i="124" s="1"/>
  <c r="C8" i="123"/>
  <c r="C8" i="124" s="1"/>
  <c r="C9" i="123"/>
  <c r="C9" i="124" s="1"/>
  <c r="C10" i="123"/>
  <c r="C10" i="124" s="1"/>
  <c r="C11" i="123"/>
  <c r="C11" i="124" s="1"/>
  <c r="C4" i="123"/>
  <c r="C4" i="124" s="1"/>
  <c r="O101" i="120" l="1"/>
  <c r="N101" i="120"/>
  <c r="M101" i="120"/>
  <c r="L101" i="120"/>
  <c r="K101" i="120"/>
  <c r="J101" i="120"/>
  <c r="I101" i="120"/>
  <c r="H101" i="120"/>
  <c r="G101" i="120"/>
  <c r="F101" i="120"/>
  <c r="E101" i="120"/>
  <c r="D101" i="120"/>
  <c r="O100" i="120"/>
  <c r="N100" i="120"/>
  <c r="M100" i="120"/>
  <c r="L100" i="120"/>
  <c r="K100" i="120"/>
  <c r="J100" i="120"/>
  <c r="I100" i="120"/>
  <c r="H100" i="120"/>
  <c r="G100" i="120"/>
  <c r="F100" i="120"/>
  <c r="E100" i="120"/>
  <c r="D100" i="120"/>
  <c r="O99" i="120"/>
  <c r="N99" i="120"/>
  <c r="M99" i="120"/>
  <c r="L99" i="120"/>
  <c r="K99" i="120"/>
  <c r="J99" i="120"/>
  <c r="I99" i="120"/>
  <c r="H99" i="120"/>
  <c r="G99" i="120"/>
  <c r="F99" i="120"/>
  <c r="E99" i="120"/>
  <c r="D99" i="120"/>
  <c r="O98" i="120"/>
  <c r="N98" i="120"/>
  <c r="M98" i="120"/>
  <c r="L98" i="120"/>
  <c r="K98" i="120"/>
  <c r="J98" i="120"/>
  <c r="I98" i="120"/>
  <c r="H98" i="120"/>
  <c r="G98" i="120"/>
  <c r="F98" i="120"/>
  <c r="E98" i="120"/>
  <c r="D98" i="120"/>
  <c r="O97" i="120"/>
  <c r="N97" i="120"/>
  <c r="M97" i="120"/>
  <c r="L97" i="120"/>
  <c r="K97" i="120"/>
  <c r="J97" i="120"/>
  <c r="I97" i="120"/>
  <c r="H97" i="120"/>
  <c r="G97" i="120"/>
  <c r="F97" i="120"/>
  <c r="E97" i="120"/>
  <c r="D97" i="120"/>
  <c r="O96" i="120"/>
  <c r="N96" i="120"/>
  <c r="M96" i="120"/>
  <c r="L96" i="120"/>
  <c r="K96" i="120"/>
  <c r="J96" i="120"/>
  <c r="I96" i="120"/>
  <c r="H96" i="120"/>
  <c r="G96" i="120"/>
  <c r="F96" i="120"/>
  <c r="E96" i="120"/>
  <c r="D96" i="120"/>
  <c r="O95" i="120"/>
  <c r="N95" i="120"/>
  <c r="M95" i="120"/>
  <c r="L95" i="120"/>
  <c r="K95" i="120"/>
  <c r="J95" i="120"/>
  <c r="I95" i="120"/>
  <c r="H95" i="120"/>
  <c r="G95" i="120"/>
  <c r="F95" i="120"/>
  <c r="E95" i="120"/>
  <c r="D95" i="120"/>
  <c r="O94" i="120"/>
  <c r="N94" i="120"/>
  <c r="M94" i="120"/>
  <c r="L94" i="120"/>
  <c r="K94" i="120"/>
  <c r="J94" i="120"/>
  <c r="I94" i="120"/>
  <c r="H94" i="120"/>
  <c r="G94" i="120"/>
  <c r="F94" i="120"/>
  <c r="E94" i="120"/>
  <c r="D94" i="120"/>
  <c r="O93" i="120"/>
  <c r="N93" i="120"/>
  <c r="M93" i="120"/>
  <c r="L93" i="120"/>
  <c r="K93" i="120"/>
  <c r="J93" i="120"/>
  <c r="I93" i="120"/>
  <c r="H93" i="120"/>
  <c r="G93" i="120"/>
  <c r="F93" i="120"/>
  <c r="E93" i="120"/>
  <c r="D93" i="120"/>
  <c r="O92" i="120"/>
  <c r="N92" i="120"/>
  <c r="M92" i="120"/>
  <c r="L92" i="120"/>
  <c r="K92" i="120"/>
  <c r="J92" i="120"/>
  <c r="I92" i="120"/>
  <c r="H92" i="120"/>
  <c r="G92" i="120"/>
  <c r="F92" i="120"/>
  <c r="E92" i="120"/>
  <c r="D92" i="120"/>
  <c r="O91" i="120"/>
  <c r="N91" i="120"/>
  <c r="M91" i="120"/>
  <c r="L91" i="120"/>
  <c r="K91" i="120"/>
  <c r="J91" i="120"/>
  <c r="I91" i="120"/>
  <c r="H91" i="120"/>
  <c r="G91" i="120"/>
  <c r="F91" i="120"/>
  <c r="E91" i="120"/>
  <c r="D91" i="120"/>
  <c r="O90" i="120"/>
  <c r="N90" i="120"/>
  <c r="M90" i="120"/>
  <c r="L90" i="120"/>
  <c r="K90" i="120"/>
  <c r="J90" i="120"/>
  <c r="I90" i="120"/>
  <c r="H90" i="120"/>
  <c r="G90" i="120"/>
  <c r="F90" i="120"/>
  <c r="E90" i="120"/>
  <c r="D90" i="120"/>
  <c r="O84" i="120"/>
  <c r="N84" i="120"/>
  <c r="M84" i="120"/>
  <c r="L84" i="120"/>
  <c r="K84" i="120"/>
  <c r="J84" i="120"/>
  <c r="I84" i="120"/>
  <c r="H84" i="120"/>
  <c r="G84" i="120"/>
  <c r="F84" i="120"/>
  <c r="E84" i="120"/>
  <c r="D84" i="120"/>
  <c r="O83" i="120"/>
  <c r="N83" i="120"/>
  <c r="M83" i="120"/>
  <c r="L83" i="120"/>
  <c r="K83" i="120"/>
  <c r="J83" i="120"/>
  <c r="I83" i="120"/>
  <c r="H83" i="120"/>
  <c r="G83" i="120"/>
  <c r="F83" i="120"/>
  <c r="E83" i="120"/>
  <c r="D83" i="120"/>
  <c r="O82" i="120"/>
  <c r="N82" i="120"/>
  <c r="M82" i="120"/>
  <c r="L82" i="120"/>
  <c r="K82" i="120"/>
  <c r="J82" i="120"/>
  <c r="I82" i="120"/>
  <c r="H82" i="120"/>
  <c r="G82" i="120"/>
  <c r="F82" i="120"/>
  <c r="E82" i="120"/>
  <c r="D82" i="120"/>
  <c r="O81" i="120"/>
  <c r="N81" i="120"/>
  <c r="M81" i="120"/>
  <c r="L81" i="120"/>
  <c r="K81" i="120"/>
  <c r="J81" i="120"/>
  <c r="I81" i="120"/>
  <c r="H81" i="120"/>
  <c r="G81" i="120"/>
  <c r="F81" i="120"/>
  <c r="E81" i="120"/>
  <c r="D81" i="120"/>
  <c r="O80" i="120"/>
  <c r="N80" i="120"/>
  <c r="M80" i="120"/>
  <c r="L80" i="120"/>
  <c r="K80" i="120"/>
  <c r="J80" i="120"/>
  <c r="I80" i="120"/>
  <c r="H80" i="120"/>
  <c r="G80" i="120"/>
  <c r="F80" i="120"/>
  <c r="E80" i="120"/>
  <c r="D80" i="120"/>
  <c r="O79" i="120"/>
  <c r="N79" i="120"/>
  <c r="M79" i="120"/>
  <c r="L79" i="120"/>
  <c r="K79" i="120"/>
  <c r="J79" i="120"/>
  <c r="I79" i="120"/>
  <c r="H79" i="120"/>
  <c r="G79" i="120"/>
  <c r="F79" i="120"/>
  <c r="E79" i="120"/>
  <c r="D79" i="120"/>
  <c r="O78" i="120"/>
  <c r="N78" i="120"/>
  <c r="M78" i="120"/>
  <c r="L78" i="120"/>
  <c r="K78" i="120"/>
  <c r="J78" i="120"/>
  <c r="I78" i="120"/>
  <c r="H78" i="120"/>
  <c r="G78" i="120"/>
  <c r="F78" i="120"/>
  <c r="E78" i="120"/>
  <c r="D78" i="120"/>
  <c r="O77" i="120"/>
  <c r="N77" i="120"/>
  <c r="M77" i="120"/>
  <c r="L77" i="120"/>
  <c r="K77" i="120"/>
  <c r="J77" i="120"/>
  <c r="I77" i="120"/>
  <c r="H77" i="120"/>
  <c r="G77" i="120"/>
  <c r="F77" i="120"/>
  <c r="E77" i="120"/>
  <c r="D77" i="120"/>
  <c r="O76" i="120"/>
  <c r="N76" i="120"/>
  <c r="M76" i="120"/>
  <c r="L76" i="120"/>
  <c r="K76" i="120"/>
  <c r="J76" i="120"/>
  <c r="I76" i="120"/>
  <c r="H76" i="120"/>
  <c r="G76" i="120"/>
  <c r="F76" i="120"/>
  <c r="E76" i="120"/>
  <c r="D76" i="120"/>
  <c r="O75" i="120"/>
  <c r="N75" i="120"/>
  <c r="M75" i="120"/>
  <c r="L75" i="120"/>
  <c r="K75" i="120"/>
  <c r="J75" i="120"/>
  <c r="I75" i="120"/>
  <c r="H75" i="120"/>
  <c r="G75" i="120"/>
  <c r="F75" i="120"/>
  <c r="E75" i="120"/>
  <c r="D75" i="120"/>
  <c r="O74" i="120"/>
  <c r="N74" i="120"/>
  <c r="M74" i="120"/>
  <c r="L74" i="120"/>
  <c r="K74" i="120"/>
  <c r="J74" i="120"/>
  <c r="I74" i="120"/>
  <c r="H74" i="120"/>
  <c r="G74" i="120"/>
  <c r="F74" i="120"/>
  <c r="E74" i="120"/>
  <c r="D74" i="120"/>
  <c r="O73" i="120"/>
  <c r="N73" i="120"/>
  <c r="M73" i="120"/>
  <c r="L73" i="120"/>
  <c r="K73" i="120"/>
  <c r="J73" i="120"/>
  <c r="I73" i="120"/>
  <c r="H73" i="120"/>
  <c r="G73" i="120"/>
  <c r="F73" i="120"/>
  <c r="E73" i="120"/>
  <c r="D73" i="120"/>
  <c r="O67" i="120"/>
  <c r="N67" i="120"/>
  <c r="M67" i="120"/>
  <c r="L67" i="120"/>
  <c r="K67" i="120"/>
  <c r="J67" i="120"/>
  <c r="I67" i="120"/>
  <c r="H67" i="120"/>
  <c r="G67" i="120"/>
  <c r="F67" i="120"/>
  <c r="E67" i="120"/>
  <c r="D67" i="120"/>
  <c r="O66" i="120"/>
  <c r="N66" i="120"/>
  <c r="M66" i="120"/>
  <c r="L66" i="120"/>
  <c r="K66" i="120"/>
  <c r="J66" i="120"/>
  <c r="I66" i="120"/>
  <c r="H66" i="120"/>
  <c r="G66" i="120"/>
  <c r="F66" i="120"/>
  <c r="E66" i="120"/>
  <c r="D66" i="120"/>
  <c r="O65" i="120"/>
  <c r="N65" i="120"/>
  <c r="M65" i="120"/>
  <c r="L65" i="120"/>
  <c r="K65" i="120"/>
  <c r="J65" i="120"/>
  <c r="I65" i="120"/>
  <c r="H65" i="120"/>
  <c r="G65" i="120"/>
  <c r="F65" i="120"/>
  <c r="E65" i="120"/>
  <c r="D65" i="120"/>
  <c r="O64" i="120"/>
  <c r="N64" i="120"/>
  <c r="M64" i="120"/>
  <c r="L64" i="120"/>
  <c r="K64" i="120"/>
  <c r="J64" i="120"/>
  <c r="I64" i="120"/>
  <c r="H64" i="120"/>
  <c r="G64" i="120"/>
  <c r="F64" i="120"/>
  <c r="E64" i="120"/>
  <c r="D64" i="120"/>
  <c r="O63" i="120"/>
  <c r="N63" i="120"/>
  <c r="M63" i="120"/>
  <c r="L63" i="120"/>
  <c r="K63" i="120"/>
  <c r="J63" i="120"/>
  <c r="I63" i="120"/>
  <c r="H63" i="120"/>
  <c r="G63" i="120"/>
  <c r="F63" i="120"/>
  <c r="E63" i="120"/>
  <c r="D63" i="120"/>
  <c r="O62" i="120"/>
  <c r="N62" i="120"/>
  <c r="M62" i="120"/>
  <c r="L62" i="120"/>
  <c r="K62" i="120"/>
  <c r="J62" i="120"/>
  <c r="I62" i="120"/>
  <c r="H62" i="120"/>
  <c r="G62" i="120"/>
  <c r="F62" i="120"/>
  <c r="E62" i="120"/>
  <c r="D62" i="120"/>
  <c r="O61" i="120"/>
  <c r="N61" i="120"/>
  <c r="M61" i="120"/>
  <c r="L61" i="120"/>
  <c r="K61" i="120"/>
  <c r="J61" i="120"/>
  <c r="I61" i="120"/>
  <c r="H61" i="120"/>
  <c r="G61" i="120"/>
  <c r="F61" i="120"/>
  <c r="E61" i="120"/>
  <c r="D61" i="120"/>
  <c r="O60" i="120"/>
  <c r="N60" i="120"/>
  <c r="M60" i="120"/>
  <c r="L60" i="120"/>
  <c r="K60" i="120"/>
  <c r="J60" i="120"/>
  <c r="I60" i="120"/>
  <c r="H60" i="120"/>
  <c r="G60" i="120"/>
  <c r="F60" i="120"/>
  <c r="E60" i="120"/>
  <c r="D60" i="120"/>
  <c r="O59" i="120"/>
  <c r="N59" i="120"/>
  <c r="M59" i="120"/>
  <c r="L59" i="120"/>
  <c r="K59" i="120"/>
  <c r="J59" i="120"/>
  <c r="I59" i="120"/>
  <c r="H59" i="120"/>
  <c r="G59" i="120"/>
  <c r="F59" i="120"/>
  <c r="E59" i="120"/>
  <c r="D59" i="120"/>
  <c r="O58" i="120"/>
  <c r="N58" i="120"/>
  <c r="M58" i="120"/>
  <c r="L58" i="120"/>
  <c r="K58" i="120"/>
  <c r="J58" i="120"/>
  <c r="I58" i="120"/>
  <c r="H58" i="120"/>
  <c r="G58" i="120"/>
  <c r="F58" i="120"/>
  <c r="E58" i="120"/>
  <c r="D58" i="120"/>
  <c r="O57" i="120"/>
  <c r="N57" i="120"/>
  <c r="M57" i="120"/>
  <c r="L57" i="120"/>
  <c r="K57" i="120"/>
  <c r="J57" i="120"/>
  <c r="I57" i="120"/>
  <c r="H57" i="120"/>
  <c r="G57" i="120"/>
  <c r="F57" i="120"/>
  <c r="E57" i="120"/>
  <c r="D57" i="120"/>
  <c r="O56" i="120"/>
  <c r="N56" i="120"/>
  <c r="M56" i="120"/>
  <c r="L56" i="120"/>
  <c r="K56" i="120"/>
  <c r="J56" i="120"/>
  <c r="I56" i="120"/>
  <c r="H56" i="120"/>
  <c r="G56" i="120"/>
  <c r="F56" i="120"/>
  <c r="E56" i="120"/>
  <c r="D56" i="120"/>
  <c r="O50" i="120"/>
  <c r="N50" i="120"/>
  <c r="M50" i="120"/>
  <c r="L50" i="120"/>
  <c r="K50" i="120"/>
  <c r="J50" i="120"/>
  <c r="I50" i="120"/>
  <c r="H50" i="120"/>
  <c r="G50" i="120"/>
  <c r="F50" i="120"/>
  <c r="E50" i="120"/>
  <c r="D50" i="120"/>
  <c r="O49" i="120"/>
  <c r="N49" i="120"/>
  <c r="M49" i="120"/>
  <c r="L49" i="120"/>
  <c r="K49" i="120"/>
  <c r="J49" i="120"/>
  <c r="I49" i="120"/>
  <c r="H49" i="120"/>
  <c r="G49" i="120"/>
  <c r="F49" i="120"/>
  <c r="E49" i="120"/>
  <c r="D49" i="120"/>
  <c r="O48" i="120"/>
  <c r="N48" i="120"/>
  <c r="M48" i="120"/>
  <c r="L48" i="120"/>
  <c r="K48" i="120"/>
  <c r="J48" i="120"/>
  <c r="I48" i="120"/>
  <c r="H48" i="120"/>
  <c r="G48" i="120"/>
  <c r="F48" i="120"/>
  <c r="E48" i="120"/>
  <c r="D48" i="120"/>
  <c r="O47" i="120"/>
  <c r="N47" i="120"/>
  <c r="M47" i="120"/>
  <c r="L47" i="120"/>
  <c r="K47" i="120"/>
  <c r="J47" i="120"/>
  <c r="I47" i="120"/>
  <c r="H47" i="120"/>
  <c r="G47" i="120"/>
  <c r="F47" i="120"/>
  <c r="E47" i="120"/>
  <c r="D47" i="120"/>
  <c r="O46" i="120"/>
  <c r="N46" i="120"/>
  <c r="M46" i="120"/>
  <c r="L46" i="120"/>
  <c r="K46" i="120"/>
  <c r="J46" i="120"/>
  <c r="I46" i="120"/>
  <c r="H46" i="120"/>
  <c r="G46" i="120"/>
  <c r="F46" i="120"/>
  <c r="E46" i="120"/>
  <c r="D46" i="120"/>
  <c r="O45" i="120"/>
  <c r="N45" i="120"/>
  <c r="M45" i="120"/>
  <c r="L45" i="120"/>
  <c r="K45" i="120"/>
  <c r="J45" i="120"/>
  <c r="I45" i="120"/>
  <c r="H45" i="120"/>
  <c r="G45" i="120"/>
  <c r="F45" i="120"/>
  <c r="E45" i="120"/>
  <c r="D45" i="120"/>
  <c r="O44" i="120"/>
  <c r="N44" i="120"/>
  <c r="M44" i="120"/>
  <c r="L44" i="120"/>
  <c r="K44" i="120"/>
  <c r="J44" i="120"/>
  <c r="I44" i="120"/>
  <c r="H44" i="120"/>
  <c r="G44" i="120"/>
  <c r="F44" i="120"/>
  <c r="E44" i="120"/>
  <c r="D44" i="120"/>
  <c r="O43" i="120"/>
  <c r="N43" i="120"/>
  <c r="M43" i="120"/>
  <c r="L43" i="120"/>
  <c r="K43" i="120"/>
  <c r="J43" i="120"/>
  <c r="I43" i="120"/>
  <c r="H43" i="120"/>
  <c r="G43" i="120"/>
  <c r="F43" i="120"/>
  <c r="E43" i="120"/>
  <c r="D43" i="120"/>
  <c r="O42" i="120"/>
  <c r="N42" i="120"/>
  <c r="M42" i="120"/>
  <c r="L42" i="120"/>
  <c r="K42" i="120"/>
  <c r="J42" i="120"/>
  <c r="I42" i="120"/>
  <c r="H42" i="120"/>
  <c r="G42" i="120"/>
  <c r="F42" i="120"/>
  <c r="E42" i="120"/>
  <c r="D42" i="120"/>
  <c r="O41" i="120"/>
  <c r="N41" i="120"/>
  <c r="M41" i="120"/>
  <c r="L41" i="120"/>
  <c r="K41" i="120"/>
  <c r="J41" i="120"/>
  <c r="I41" i="120"/>
  <c r="H41" i="120"/>
  <c r="G41" i="120"/>
  <c r="F41" i="120"/>
  <c r="E41" i="120"/>
  <c r="D41" i="120"/>
  <c r="O40" i="120"/>
  <c r="N40" i="120"/>
  <c r="M40" i="120"/>
  <c r="L40" i="120"/>
  <c r="K40" i="120"/>
  <c r="J40" i="120"/>
  <c r="I40" i="120"/>
  <c r="H40" i="120"/>
  <c r="G40" i="120"/>
  <c r="F40" i="120"/>
  <c r="E40" i="120"/>
  <c r="D40" i="120"/>
  <c r="O39" i="120"/>
  <c r="N39" i="120"/>
  <c r="M39" i="120"/>
  <c r="L39" i="120"/>
  <c r="K39" i="120"/>
  <c r="J39" i="120"/>
  <c r="I39" i="120"/>
  <c r="H39" i="120"/>
  <c r="G39" i="120"/>
  <c r="F39" i="120"/>
  <c r="E39" i="120"/>
  <c r="D39" i="120"/>
  <c r="O33" i="120"/>
  <c r="N33" i="120"/>
  <c r="M33" i="120"/>
  <c r="L33" i="120"/>
  <c r="K33" i="120"/>
  <c r="J33" i="120"/>
  <c r="I33" i="120"/>
  <c r="H33" i="120"/>
  <c r="G33" i="120"/>
  <c r="F33" i="120"/>
  <c r="E33" i="120"/>
  <c r="D33" i="120"/>
  <c r="O32" i="120"/>
  <c r="N32" i="120"/>
  <c r="M32" i="120"/>
  <c r="L32" i="120"/>
  <c r="K32" i="120"/>
  <c r="J32" i="120"/>
  <c r="I32" i="120"/>
  <c r="H32" i="120"/>
  <c r="G32" i="120"/>
  <c r="F32" i="120"/>
  <c r="E32" i="120"/>
  <c r="D32" i="120"/>
  <c r="O31" i="120"/>
  <c r="N31" i="120"/>
  <c r="M31" i="120"/>
  <c r="L31" i="120"/>
  <c r="K31" i="120"/>
  <c r="J31" i="120"/>
  <c r="I31" i="120"/>
  <c r="H31" i="120"/>
  <c r="G31" i="120"/>
  <c r="F31" i="120"/>
  <c r="E31" i="120"/>
  <c r="D31" i="120"/>
  <c r="O30" i="120"/>
  <c r="N30" i="120"/>
  <c r="M30" i="120"/>
  <c r="L30" i="120"/>
  <c r="K30" i="120"/>
  <c r="J30" i="120"/>
  <c r="I30" i="120"/>
  <c r="H30" i="120"/>
  <c r="G30" i="120"/>
  <c r="F30" i="120"/>
  <c r="E30" i="120"/>
  <c r="D30" i="120"/>
  <c r="O29" i="120"/>
  <c r="N29" i="120"/>
  <c r="M29" i="120"/>
  <c r="L29" i="120"/>
  <c r="K29" i="120"/>
  <c r="J29" i="120"/>
  <c r="I29" i="120"/>
  <c r="H29" i="120"/>
  <c r="G29" i="120"/>
  <c r="F29" i="120"/>
  <c r="E29" i="120"/>
  <c r="D29" i="120"/>
  <c r="O28" i="120"/>
  <c r="N28" i="120"/>
  <c r="M28" i="120"/>
  <c r="L28" i="120"/>
  <c r="K28" i="120"/>
  <c r="J28" i="120"/>
  <c r="I28" i="120"/>
  <c r="H28" i="120"/>
  <c r="G28" i="120"/>
  <c r="F28" i="120"/>
  <c r="E28" i="120"/>
  <c r="D28" i="120"/>
  <c r="O27" i="120"/>
  <c r="N27" i="120"/>
  <c r="M27" i="120"/>
  <c r="L27" i="120"/>
  <c r="K27" i="120"/>
  <c r="J27" i="120"/>
  <c r="I27" i="120"/>
  <c r="H27" i="120"/>
  <c r="G27" i="120"/>
  <c r="F27" i="120"/>
  <c r="E27" i="120"/>
  <c r="D27" i="120"/>
  <c r="O26" i="120"/>
  <c r="N26" i="120"/>
  <c r="M26" i="120"/>
  <c r="L26" i="120"/>
  <c r="K26" i="120"/>
  <c r="J26" i="120"/>
  <c r="I26" i="120"/>
  <c r="H26" i="120"/>
  <c r="G26" i="120"/>
  <c r="F26" i="120"/>
  <c r="E26" i="120"/>
  <c r="D26" i="120"/>
  <c r="O25" i="120"/>
  <c r="N25" i="120"/>
  <c r="M25" i="120"/>
  <c r="L25" i="120"/>
  <c r="K25" i="120"/>
  <c r="J25" i="120"/>
  <c r="I25" i="120"/>
  <c r="H25" i="120"/>
  <c r="G25" i="120"/>
  <c r="F25" i="120"/>
  <c r="E25" i="120"/>
  <c r="D25" i="120"/>
  <c r="O24" i="120"/>
  <c r="N24" i="120"/>
  <c r="M24" i="120"/>
  <c r="L24" i="120"/>
  <c r="K24" i="120"/>
  <c r="J24" i="120"/>
  <c r="I24" i="120"/>
  <c r="H24" i="120"/>
  <c r="G24" i="120"/>
  <c r="F24" i="120"/>
  <c r="E24" i="120"/>
  <c r="D24" i="120"/>
  <c r="O23" i="120"/>
  <c r="N23" i="120"/>
  <c r="M23" i="120"/>
  <c r="L23" i="120"/>
  <c r="K23" i="120"/>
  <c r="J23" i="120"/>
  <c r="I23" i="120"/>
  <c r="H23" i="120"/>
  <c r="G23" i="120"/>
  <c r="F23" i="120"/>
  <c r="E23" i="120"/>
  <c r="D23" i="120"/>
  <c r="O22" i="120"/>
  <c r="N22" i="120"/>
  <c r="M22" i="120"/>
  <c r="L22" i="120"/>
  <c r="K22" i="120"/>
  <c r="J22" i="120"/>
  <c r="I22" i="120"/>
  <c r="H22" i="120"/>
  <c r="G22" i="120"/>
  <c r="F22" i="120"/>
  <c r="E22" i="120"/>
  <c r="D22" i="120"/>
  <c r="O16" i="120"/>
  <c r="N16" i="120"/>
  <c r="M16" i="120"/>
  <c r="L16" i="120"/>
  <c r="K16" i="120"/>
  <c r="J16" i="120"/>
  <c r="I16" i="120"/>
  <c r="H16" i="120"/>
  <c r="G16" i="120"/>
  <c r="F16" i="120"/>
  <c r="E16" i="120"/>
  <c r="D16" i="120"/>
  <c r="O15" i="120"/>
  <c r="N15" i="120"/>
  <c r="M15" i="120"/>
  <c r="L15" i="120"/>
  <c r="K15" i="120"/>
  <c r="J15" i="120"/>
  <c r="I15" i="120"/>
  <c r="H15" i="120"/>
  <c r="G15" i="120"/>
  <c r="F15" i="120"/>
  <c r="E15" i="120"/>
  <c r="D15" i="120"/>
  <c r="O14" i="120"/>
  <c r="N14" i="120"/>
  <c r="M14" i="120"/>
  <c r="L14" i="120"/>
  <c r="K14" i="120"/>
  <c r="J14" i="120"/>
  <c r="I14" i="120"/>
  <c r="H14" i="120"/>
  <c r="G14" i="120"/>
  <c r="F14" i="120"/>
  <c r="E14" i="120"/>
  <c r="D14" i="120"/>
  <c r="O13" i="120"/>
  <c r="N13" i="120"/>
  <c r="M13" i="120"/>
  <c r="L13" i="120"/>
  <c r="K13" i="120"/>
  <c r="J13" i="120"/>
  <c r="I13" i="120"/>
  <c r="H13" i="120"/>
  <c r="G13" i="120"/>
  <c r="F13" i="120"/>
  <c r="E13" i="120"/>
  <c r="D13" i="120"/>
  <c r="O12" i="120"/>
  <c r="N12" i="120"/>
  <c r="M12" i="120"/>
  <c r="L12" i="120"/>
  <c r="K12" i="120"/>
  <c r="J12" i="120"/>
  <c r="I12" i="120"/>
  <c r="H12" i="120"/>
  <c r="G12" i="120"/>
  <c r="F12" i="120"/>
  <c r="E12" i="120"/>
  <c r="D12" i="120"/>
  <c r="O11" i="120"/>
  <c r="N11" i="120"/>
  <c r="M11" i="120"/>
  <c r="L11" i="120"/>
  <c r="K11" i="120"/>
  <c r="J11" i="120"/>
  <c r="I11" i="120"/>
  <c r="H11" i="120"/>
  <c r="G11" i="120"/>
  <c r="F11" i="120"/>
  <c r="E11" i="120"/>
  <c r="D11" i="120"/>
  <c r="O10" i="120"/>
  <c r="N10" i="120"/>
  <c r="M10" i="120"/>
  <c r="L10" i="120"/>
  <c r="K10" i="120"/>
  <c r="J10" i="120"/>
  <c r="I10" i="120"/>
  <c r="H10" i="120"/>
  <c r="G10" i="120"/>
  <c r="F10" i="120"/>
  <c r="E10" i="120"/>
  <c r="D10" i="120"/>
  <c r="O9" i="120"/>
  <c r="N9" i="120"/>
  <c r="M9" i="120"/>
  <c r="L9" i="120"/>
  <c r="K9" i="120"/>
  <c r="J9" i="120"/>
  <c r="I9" i="120"/>
  <c r="H9" i="120"/>
  <c r="G9" i="120"/>
  <c r="F9" i="120"/>
  <c r="E9" i="120"/>
  <c r="D9" i="120"/>
  <c r="O8" i="120"/>
  <c r="N8" i="120"/>
  <c r="M8" i="120"/>
  <c r="L8" i="120"/>
  <c r="K8" i="120"/>
  <c r="J8" i="120"/>
  <c r="I8" i="120"/>
  <c r="H8" i="120"/>
  <c r="G8" i="120"/>
  <c r="F8" i="120"/>
  <c r="E8" i="120"/>
  <c r="D8" i="120"/>
  <c r="O7" i="120"/>
  <c r="N7" i="120"/>
  <c r="M7" i="120"/>
  <c r="L7" i="120"/>
  <c r="K7" i="120"/>
  <c r="J7" i="120"/>
  <c r="I7" i="120"/>
  <c r="H7" i="120"/>
  <c r="G7" i="120"/>
  <c r="F7" i="120"/>
  <c r="E7" i="120"/>
  <c r="D7" i="120"/>
  <c r="O6" i="120"/>
  <c r="N6" i="120"/>
  <c r="M6" i="120"/>
  <c r="L6" i="120"/>
  <c r="K6" i="120"/>
  <c r="J6" i="120"/>
  <c r="I6" i="120"/>
  <c r="H6" i="120"/>
  <c r="G6" i="120"/>
  <c r="F6" i="120"/>
  <c r="E6" i="120"/>
  <c r="D6" i="120"/>
  <c r="O5" i="120"/>
  <c r="N5" i="120"/>
  <c r="M5" i="120"/>
  <c r="L5" i="120"/>
  <c r="K5" i="120"/>
  <c r="J5" i="120"/>
  <c r="I5" i="120"/>
  <c r="H5" i="120"/>
  <c r="G5" i="120"/>
  <c r="F5" i="120"/>
  <c r="E5" i="120"/>
  <c r="D5" i="120"/>
  <c r="K111" i="121" l="1"/>
  <c r="K112" i="121"/>
  <c r="K110" i="121"/>
  <c r="G112" i="121"/>
  <c r="G113" i="121"/>
  <c r="G115" i="121"/>
  <c r="G116" i="121"/>
  <c r="G111" i="121"/>
  <c r="K113" i="121" l="1"/>
  <c r="N103" i="121"/>
  <c r="M103" i="121"/>
  <c r="L103" i="121"/>
  <c r="K103" i="121"/>
  <c r="J103" i="121"/>
  <c r="I103" i="121"/>
  <c r="H103" i="121"/>
  <c r="G103" i="121"/>
  <c r="F103" i="121"/>
  <c r="E103" i="121"/>
  <c r="D103" i="121"/>
  <c r="C103" i="121"/>
  <c r="N102" i="121"/>
  <c r="M102" i="121"/>
  <c r="L102" i="121"/>
  <c r="K102" i="121"/>
  <c r="J102" i="121"/>
  <c r="I102" i="121"/>
  <c r="H102" i="121"/>
  <c r="G102" i="121"/>
  <c r="F102" i="121"/>
  <c r="E102" i="121"/>
  <c r="D102" i="121"/>
  <c r="C102" i="121"/>
  <c r="B99" i="121"/>
  <c r="A99" i="121"/>
  <c r="B98" i="121"/>
  <c r="A98" i="121"/>
  <c r="B97" i="121"/>
  <c r="A97" i="121"/>
  <c r="B96" i="121"/>
  <c r="A96" i="121"/>
  <c r="B95" i="121"/>
  <c r="A95" i="121"/>
  <c r="B94" i="121"/>
  <c r="A94" i="121"/>
  <c r="B93" i="121"/>
  <c r="A93" i="121"/>
  <c r="B92" i="121"/>
  <c r="A92" i="121"/>
  <c r="B91" i="121"/>
  <c r="A91" i="121"/>
  <c r="B90" i="121"/>
  <c r="A90" i="121"/>
  <c r="N89" i="121"/>
  <c r="M89" i="121"/>
  <c r="L89" i="121"/>
  <c r="K89" i="121"/>
  <c r="J89" i="121"/>
  <c r="I89" i="121"/>
  <c r="H89" i="121"/>
  <c r="G89" i="121"/>
  <c r="F89" i="121"/>
  <c r="E89" i="121"/>
  <c r="D89" i="121"/>
  <c r="C89" i="121"/>
  <c r="N88" i="121"/>
  <c r="M88" i="121"/>
  <c r="L88" i="121"/>
  <c r="K88" i="121"/>
  <c r="J88" i="121"/>
  <c r="I88" i="121"/>
  <c r="H88" i="121"/>
  <c r="G88" i="121"/>
  <c r="F88" i="121"/>
  <c r="E88" i="121"/>
  <c r="D88" i="121"/>
  <c r="C88" i="121"/>
  <c r="B85" i="121"/>
  <c r="A85" i="121"/>
  <c r="B84" i="121"/>
  <c r="A84" i="121"/>
  <c r="B83" i="121"/>
  <c r="A83" i="121"/>
  <c r="B82" i="121"/>
  <c r="A82" i="121"/>
  <c r="B81" i="121"/>
  <c r="A81" i="121"/>
  <c r="B80" i="121"/>
  <c r="A80" i="121"/>
  <c r="B79" i="121"/>
  <c r="A79" i="121"/>
  <c r="B78" i="121"/>
  <c r="A78" i="121"/>
  <c r="B77" i="121"/>
  <c r="A77" i="121"/>
  <c r="B76" i="121"/>
  <c r="A76" i="121"/>
  <c r="N75" i="121"/>
  <c r="M75" i="121"/>
  <c r="L75" i="121"/>
  <c r="K75" i="121"/>
  <c r="J75" i="121"/>
  <c r="I75" i="121"/>
  <c r="H75" i="121"/>
  <c r="G75" i="121"/>
  <c r="F75" i="121"/>
  <c r="E75" i="121"/>
  <c r="D75" i="121"/>
  <c r="C75" i="121"/>
  <c r="N74" i="121"/>
  <c r="M74" i="121"/>
  <c r="L74" i="121"/>
  <c r="K74" i="121"/>
  <c r="J74" i="121"/>
  <c r="I74" i="121"/>
  <c r="H74" i="121"/>
  <c r="G74" i="121"/>
  <c r="F74" i="121"/>
  <c r="E74" i="121"/>
  <c r="D74" i="121"/>
  <c r="C74" i="121"/>
  <c r="B71" i="121"/>
  <c r="A71" i="121"/>
  <c r="B70" i="121"/>
  <c r="A70" i="121"/>
  <c r="B69" i="121"/>
  <c r="A69" i="121"/>
  <c r="B68" i="121"/>
  <c r="A68" i="121"/>
  <c r="B67" i="121"/>
  <c r="A67" i="121"/>
  <c r="B66" i="121"/>
  <c r="A66" i="121"/>
  <c r="B65" i="121"/>
  <c r="A65" i="121"/>
  <c r="B64" i="121"/>
  <c r="A64" i="121"/>
  <c r="B63" i="121"/>
  <c r="A63" i="121"/>
  <c r="B62" i="121"/>
  <c r="A62" i="121"/>
  <c r="N61" i="121"/>
  <c r="M61" i="121"/>
  <c r="L61" i="121"/>
  <c r="K61" i="121"/>
  <c r="J61" i="121"/>
  <c r="I61" i="121"/>
  <c r="H61" i="121"/>
  <c r="G61" i="121"/>
  <c r="F61" i="121"/>
  <c r="E61" i="121"/>
  <c r="D61" i="121"/>
  <c r="C61" i="121"/>
  <c r="N60" i="121"/>
  <c r="M60" i="121"/>
  <c r="L60" i="121"/>
  <c r="K60" i="121"/>
  <c r="J60" i="121"/>
  <c r="I60" i="121"/>
  <c r="H60" i="121"/>
  <c r="G60" i="121"/>
  <c r="F60" i="121"/>
  <c r="E60" i="121"/>
  <c r="D60" i="121"/>
  <c r="C60" i="121"/>
  <c r="B55" i="121"/>
  <c r="A55" i="121"/>
  <c r="B54" i="121"/>
  <c r="A54" i="121"/>
  <c r="B53" i="121"/>
  <c r="A53" i="121"/>
  <c r="B52" i="121"/>
  <c r="A52" i="121"/>
  <c r="B51" i="121"/>
  <c r="A51" i="121"/>
  <c r="B50" i="121"/>
  <c r="A50" i="121"/>
  <c r="B49" i="121"/>
  <c r="A49" i="121"/>
  <c r="B48" i="121"/>
  <c r="A48" i="121"/>
  <c r="B47" i="121"/>
  <c r="A47" i="121"/>
  <c r="B46" i="121"/>
  <c r="A46" i="121"/>
  <c r="N45" i="121"/>
  <c r="M45" i="121"/>
  <c r="L45" i="121"/>
  <c r="K45" i="121"/>
  <c r="J45" i="121"/>
  <c r="I45" i="121"/>
  <c r="H45" i="121"/>
  <c r="G45" i="121"/>
  <c r="F45" i="121"/>
  <c r="E45" i="121"/>
  <c r="D45" i="121"/>
  <c r="C45" i="121"/>
  <c r="N44" i="121"/>
  <c r="M44" i="121"/>
  <c r="L44" i="121"/>
  <c r="K44" i="121"/>
  <c r="J44" i="121"/>
  <c r="I44" i="121"/>
  <c r="H44" i="121"/>
  <c r="G44" i="121"/>
  <c r="F44" i="121"/>
  <c r="E44" i="121"/>
  <c r="D44" i="121"/>
  <c r="C44" i="121"/>
  <c r="B41" i="121"/>
  <c r="A41" i="121"/>
  <c r="B40" i="121"/>
  <c r="A40" i="121"/>
  <c r="B39" i="121"/>
  <c r="A39" i="121"/>
  <c r="B38" i="121"/>
  <c r="A38" i="121"/>
  <c r="B37" i="121"/>
  <c r="A37" i="121"/>
  <c r="B36" i="121"/>
  <c r="A36" i="121"/>
  <c r="B35" i="121"/>
  <c r="A35" i="121"/>
  <c r="B34" i="121"/>
  <c r="A34" i="121"/>
  <c r="B33" i="121"/>
  <c r="A33" i="121"/>
  <c r="B32" i="121"/>
  <c r="A32" i="121"/>
  <c r="N31" i="121"/>
  <c r="M31" i="121"/>
  <c r="L31" i="121"/>
  <c r="K31" i="121"/>
  <c r="J31" i="121"/>
  <c r="I31" i="121"/>
  <c r="H31" i="121"/>
  <c r="G31" i="121"/>
  <c r="F31" i="121"/>
  <c r="E31" i="121"/>
  <c r="D31" i="121"/>
  <c r="C31" i="121"/>
  <c r="N30" i="121"/>
  <c r="M30" i="121"/>
  <c r="L30" i="121"/>
  <c r="K30" i="121"/>
  <c r="J30" i="121"/>
  <c r="I30" i="121"/>
  <c r="H30" i="121"/>
  <c r="G30" i="121"/>
  <c r="F30" i="121"/>
  <c r="E30" i="121"/>
  <c r="D30" i="121"/>
  <c r="C30" i="121"/>
  <c r="B27" i="121"/>
  <c r="A27" i="121"/>
  <c r="B26" i="121"/>
  <c r="A26" i="121"/>
  <c r="B25" i="121"/>
  <c r="A25" i="121"/>
  <c r="B24" i="121"/>
  <c r="A24" i="121"/>
  <c r="B23" i="121"/>
  <c r="A23" i="121"/>
  <c r="B22" i="121"/>
  <c r="A22" i="121"/>
  <c r="B21" i="121"/>
  <c r="A21" i="121"/>
  <c r="B20" i="121"/>
  <c r="A20" i="121"/>
  <c r="B19" i="121"/>
  <c r="A19" i="121"/>
  <c r="B18" i="121"/>
  <c r="A18" i="121"/>
  <c r="N17" i="121"/>
  <c r="M17" i="121"/>
  <c r="L17" i="121"/>
  <c r="K17" i="121"/>
  <c r="J17" i="121"/>
  <c r="I17" i="121"/>
  <c r="H17" i="121"/>
  <c r="G17" i="121"/>
  <c r="F17" i="121"/>
  <c r="E17" i="121"/>
  <c r="D17" i="121"/>
  <c r="C17" i="121"/>
  <c r="N16" i="121"/>
  <c r="M16" i="121"/>
  <c r="L16" i="121"/>
  <c r="K16" i="121"/>
  <c r="J16" i="121"/>
  <c r="I16" i="121"/>
  <c r="H16" i="121"/>
  <c r="G16" i="121"/>
  <c r="F16" i="121"/>
  <c r="E16" i="121"/>
  <c r="D16" i="121"/>
  <c r="C16" i="121"/>
  <c r="B13" i="121"/>
  <c r="A13" i="121"/>
  <c r="B12" i="121"/>
  <c r="A12" i="121"/>
  <c r="B11" i="121"/>
  <c r="A11" i="121"/>
  <c r="B10" i="121"/>
  <c r="A10" i="121"/>
  <c r="B9" i="121"/>
  <c r="A9" i="121"/>
  <c r="B8" i="121"/>
  <c r="A8" i="121"/>
  <c r="B7" i="121"/>
  <c r="A7" i="121"/>
  <c r="B6" i="121"/>
  <c r="A6" i="121"/>
  <c r="B5" i="121"/>
  <c r="A5" i="121"/>
  <c r="B4" i="121"/>
  <c r="A4" i="121"/>
  <c r="N3" i="121"/>
  <c r="M3" i="121"/>
  <c r="L3" i="121"/>
  <c r="K3" i="121"/>
  <c r="J3" i="121"/>
  <c r="I3" i="121"/>
  <c r="H3" i="121"/>
  <c r="G3" i="121"/>
  <c r="F3" i="121"/>
  <c r="E3" i="121"/>
  <c r="D3" i="121"/>
  <c r="C3" i="121"/>
  <c r="N2" i="121"/>
  <c r="M2" i="121"/>
  <c r="L2" i="121"/>
  <c r="K2" i="121"/>
  <c r="J2" i="121"/>
  <c r="I2" i="121"/>
  <c r="H2" i="121"/>
  <c r="G2" i="121"/>
  <c r="F2" i="121"/>
  <c r="E2" i="121"/>
  <c r="D2" i="121"/>
  <c r="C2" i="121"/>
  <c r="I208" i="120" l="1"/>
  <c r="H208" i="120"/>
  <c r="G208" i="120"/>
  <c r="F208" i="120"/>
  <c r="E208" i="120"/>
  <c r="D208" i="120"/>
  <c r="C208" i="120"/>
  <c r="O191" i="120"/>
  <c r="N191" i="120"/>
  <c r="M191" i="120"/>
  <c r="L191" i="120"/>
  <c r="K191" i="120"/>
  <c r="J191" i="120"/>
  <c r="I191" i="120"/>
  <c r="H191" i="120"/>
  <c r="G191" i="120"/>
  <c r="F191" i="120"/>
  <c r="E191" i="120"/>
  <c r="D191" i="120"/>
  <c r="C191" i="120"/>
  <c r="O177" i="120"/>
  <c r="N177" i="120"/>
  <c r="M177" i="120"/>
  <c r="L177" i="120"/>
  <c r="K177" i="120"/>
  <c r="J177" i="120"/>
  <c r="I177" i="120"/>
  <c r="H177" i="120"/>
  <c r="G177" i="120"/>
  <c r="F177" i="120"/>
  <c r="E177" i="120"/>
  <c r="D177" i="120"/>
  <c r="C177" i="120"/>
  <c r="B177" i="120"/>
  <c r="A176" i="120"/>
  <c r="O171" i="120"/>
  <c r="N171" i="120"/>
  <c r="M171" i="120"/>
  <c r="L171" i="120"/>
  <c r="K171" i="120"/>
  <c r="J171" i="120"/>
  <c r="I171" i="120"/>
  <c r="H171" i="120"/>
  <c r="G171" i="120"/>
  <c r="F171" i="120"/>
  <c r="E171" i="120"/>
  <c r="D171" i="120"/>
  <c r="C171" i="120"/>
  <c r="M146" i="120"/>
  <c r="L146" i="120"/>
  <c r="K146" i="120"/>
  <c r="J146" i="120"/>
  <c r="I146" i="120"/>
  <c r="H146" i="120"/>
  <c r="G146" i="120"/>
  <c r="F146" i="120"/>
  <c r="E146" i="120"/>
  <c r="D146" i="120"/>
  <c r="C146" i="120"/>
  <c r="B146" i="120"/>
  <c r="M145" i="120"/>
  <c r="L145" i="120"/>
  <c r="K145" i="120"/>
  <c r="J145" i="120"/>
  <c r="I145" i="120"/>
  <c r="H145" i="120"/>
  <c r="G145" i="120"/>
  <c r="F145" i="120"/>
  <c r="E145" i="120"/>
  <c r="D145" i="120"/>
  <c r="C145" i="120"/>
  <c r="B145" i="120"/>
  <c r="M141" i="120"/>
  <c r="L141" i="120"/>
  <c r="K141" i="120"/>
  <c r="J141" i="120"/>
  <c r="I141" i="120"/>
  <c r="H141" i="120"/>
  <c r="G141" i="120"/>
  <c r="F141" i="120"/>
  <c r="E141" i="120"/>
  <c r="D141" i="120"/>
  <c r="C141" i="120"/>
  <c r="B141" i="120"/>
  <c r="M140" i="120"/>
  <c r="L140" i="120"/>
  <c r="K140" i="120"/>
  <c r="J140" i="120"/>
  <c r="I140" i="120"/>
  <c r="H140" i="120"/>
  <c r="G140" i="120"/>
  <c r="F140" i="120"/>
  <c r="E140" i="120"/>
  <c r="D140" i="120"/>
  <c r="C140" i="120"/>
  <c r="B140" i="120"/>
  <c r="M136" i="120"/>
  <c r="L136" i="120"/>
  <c r="K136" i="120"/>
  <c r="J136" i="120"/>
  <c r="I136" i="120"/>
  <c r="H136" i="120"/>
  <c r="G136" i="120"/>
  <c r="F136" i="120"/>
  <c r="E136" i="120"/>
  <c r="D136" i="120"/>
  <c r="C136" i="120"/>
  <c r="B136" i="120"/>
  <c r="M135" i="120"/>
  <c r="L135" i="120"/>
  <c r="K135" i="120"/>
  <c r="J135" i="120"/>
  <c r="I135" i="120"/>
  <c r="H135" i="120"/>
  <c r="G135" i="120"/>
  <c r="F135" i="120"/>
  <c r="E135" i="120"/>
  <c r="D135" i="120"/>
  <c r="C135" i="120"/>
  <c r="B135" i="120"/>
  <c r="M131" i="120"/>
  <c r="L131" i="120"/>
  <c r="K131" i="120"/>
  <c r="J131" i="120"/>
  <c r="I131" i="120"/>
  <c r="H131" i="120"/>
  <c r="G131" i="120"/>
  <c r="F131" i="120"/>
  <c r="E131" i="120"/>
  <c r="D131" i="120"/>
  <c r="C131" i="120"/>
  <c r="B131" i="120"/>
  <c r="M130" i="120"/>
  <c r="L130" i="120"/>
  <c r="K130" i="120"/>
  <c r="J130" i="120"/>
  <c r="I130" i="120"/>
  <c r="H130" i="120"/>
  <c r="G130" i="120"/>
  <c r="F130" i="120"/>
  <c r="E130" i="120"/>
  <c r="D130" i="120"/>
  <c r="C130" i="120"/>
  <c r="B130" i="120"/>
  <c r="C101" i="120"/>
  <c r="B101" i="120"/>
  <c r="C100" i="120"/>
  <c r="B100" i="120"/>
  <c r="C99" i="120"/>
  <c r="B99" i="120"/>
  <c r="C98" i="120"/>
  <c r="B98" i="120"/>
  <c r="C97" i="120"/>
  <c r="B97" i="120"/>
  <c r="C96" i="120"/>
  <c r="B96" i="120"/>
  <c r="C95" i="120"/>
  <c r="B95" i="120"/>
  <c r="C94" i="120"/>
  <c r="B94" i="120"/>
  <c r="C93" i="120"/>
  <c r="B93" i="120"/>
  <c r="C92" i="120"/>
  <c r="B92" i="120"/>
  <c r="C91" i="120"/>
  <c r="B91" i="120"/>
  <c r="C90" i="120"/>
  <c r="B90" i="120"/>
  <c r="O89" i="120"/>
  <c r="N89" i="120"/>
  <c r="M89" i="120"/>
  <c r="L89" i="120"/>
  <c r="K89" i="120"/>
  <c r="J89" i="120"/>
  <c r="I89" i="120"/>
  <c r="H89" i="120"/>
  <c r="G89" i="120"/>
  <c r="F89" i="120"/>
  <c r="E89" i="120"/>
  <c r="D89" i="120"/>
  <c r="O88" i="120"/>
  <c r="N88" i="120"/>
  <c r="M88" i="120"/>
  <c r="L88" i="120"/>
  <c r="K88" i="120"/>
  <c r="J88" i="120"/>
  <c r="I88" i="120"/>
  <c r="H88" i="120"/>
  <c r="G88" i="120"/>
  <c r="F88" i="120"/>
  <c r="E88" i="120"/>
  <c r="D88" i="120"/>
  <c r="C84" i="120"/>
  <c r="B84" i="120"/>
  <c r="C83" i="120"/>
  <c r="B83" i="120"/>
  <c r="C82" i="120"/>
  <c r="B82" i="120"/>
  <c r="C81" i="120"/>
  <c r="B81" i="120"/>
  <c r="C80" i="120"/>
  <c r="B80" i="120"/>
  <c r="C79" i="120"/>
  <c r="B79" i="120"/>
  <c r="C78" i="120"/>
  <c r="B78" i="120"/>
  <c r="C77" i="120"/>
  <c r="B77" i="120"/>
  <c r="C76" i="120"/>
  <c r="B76" i="120"/>
  <c r="C75" i="120"/>
  <c r="B75" i="120"/>
  <c r="C74" i="120"/>
  <c r="B74" i="120"/>
  <c r="C73" i="120"/>
  <c r="B73" i="120"/>
  <c r="O72" i="120"/>
  <c r="N72" i="120"/>
  <c r="M72" i="120"/>
  <c r="L72" i="120"/>
  <c r="K72" i="120"/>
  <c r="J72" i="120"/>
  <c r="I72" i="120"/>
  <c r="H72" i="120"/>
  <c r="G72" i="120"/>
  <c r="F72" i="120"/>
  <c r="E72" i="120"/>
  <c r="D72" i="120"/>
  <c r="O71" i="120"/>
  <c r="N71" i="120"/>
  <c r="M71" i="120"/>
  <c r="L71" i="120"/>
  <c r="K71" i="120"/>
  <c r="J71" i="120"/>
  <c r="I71" i="120"/>
  <c r="H71" i="120"/>
  <c r="G71" i="120"/>
  <c r="F71" i="120"/>
  <c r="E71" i="120"/>
  <c r="D71" i="120"/>
  <c r="C67" i="120"/>
  <c r="B67" i="120"/>
  <c r="C66" i="120"/>
  <c r="B66" i="120"/>
  <c r="C65" i="120"/>
  <c r="B65" i="120"/>
  <c r="C64" i="120"/>
  <c r="B64" i="120"/>
  <c r="C63" i="120"/>
  <c r="B63" i="120"/>
  <c r="C62" i="120"/>
  <c r="B62" i="120"/>
  <c r="C61" i="120"/>
  <c r="B61" i="120"/>
  <c r="C60" i="120"/>
  <c r="B60" i="120"/>
  <c r="C59" i="120"/>
  <c r="B59" i="120"/>
  <c r="C58" i="120"/>
  <c r="B58" i="120"/>
  <c r="C57" i="120"/>
  <c r="B57" i="120"/>
  <c r="C56" i="120"/>
  <c r="B56" i="120"/>
  <c r="O55" i="120"/>
  <c r="N55" i="120"/>
  <c r="M55" i="120"/>
  <c r="L55" i="120"/>
  <c r="K55" i="120"/>
  <c r="J55" i="120"/>
  <c r="I55" i="120"/>
  <c r="H55" i="120"/>
  <c r="G55" i="120"/>
  <c r="F55" i="120"/>
  <c r="E55" i="120"/>
  <c r="D55" i="120"/>
  <c r="O54" i="120"/>
  <c r="N54" i="120"/>
  <c r="M54" i="120"/>
  <c r="L54" i="120"/>
  <c r="K54" i="120"/>
  <c r="J54" i="120"/>
  <c r="I54" i="120"/>
  <c r="H54" i="120"/>
  <c r="G54" i="120"/>
  <c r="F54" i="120"/>
  <c r="E54" i="120"/>
  <c r="D54" i="120"/>
  <c r="C50" i="120"/>
  <c r="B50" i="120"/>
  <c r="C49" i="120"/>
  <c r="B49" i="120"/>
  <c r="C48" i="120"/>
  <c r="B48" i="120"/>
  <c r="C47" i="120"/>
  <c r="B47" i="120"/>
  <c r="C46" i="120"/>
  <c r="B46" i="120"/>
  <c r="C45" i="120"/>
  <c r="B45" i="120"/>
  <c r="C44" i="120"/>
  <c r="B44" i="120"/>
  <c r="C43" i="120"/>
  <c r="B43" i="120"/>
  <c r="C42" i="120"/>
  <c r="B42" i="120"/>
  <c r="C41" i="120"/>
  <c r="B41" i="120"/>
  <c r="C40" i="120"/>
  <c r="B40" i="120"/>
  <c r="C39" i="120"/>
  <c r="B39" i="120"/>
  <c r="O38" i="120"/>
  <c r="N38" i="120"/>
  <c r="M38" i="120"/>
  <c r="L38" i="120"/>
  <c r="K38" i="120"/>
  <c r="J38" i="120"/>
  <c r="I38" i="120"/>
  <c r="H38" i="120"/>
  <c r="G38" i="120"/>
  <c r="F38" i="120"/>
  <c r="E38" i="120"/>
  <c r="D38" i="120"/>
  <c r="O37" i="120"/>
  <c r="N37" i="120"/>
  <c r="M37" i="120"/>
  <c r="L37" i="120"/>
  <c r="K37" i="120"/>
  <c r="J37" i="120"/>
  <c r="I37" i="120"/>
  <c r="H37" i="120"/>
  <c r="G37" i="120"/>
  <c r="F37" i="120"/>
  <c r="E37" i="120"/>
  <c r="D37" i="120"/>
  <c r="C33" i="120"/>
  <c r="B33" i="120"/>
  <c r="C32" i="120"/>
  <c r="B32" i="120"/>
  <c r="C31" i="120"/>
  <c r="B31" i="120"/>
  <c r="C30" i="120"/>
  <c r="B30" i="120"/>
  <c r="C29" i="120"/>
  <c r="B29" i="120"/>
  <c r="C28" i="120"/>
  <c r="B28" i="120"/>
  <c r="C27" i="120"/>
  <c r="B27" i="120"/>
  <c r="C26" i="120"/>
  <c r="B26" i="120"/>
  <c r="C25" i="120"/>
  <c r="B25" i="120"/>
  <c r="C24" i="120"/>
  <c r="B24" i="120"/>
  <c r="C23" i="120"/>
  <c r="B23" i="120"/>
  <c r="C22" i="120"/>
  <c r="B22" i="120"/>
  <c r="O21" i="120"/>
  <c r="N21" i="120"/>
  <c r="M21" i="120"/>
  <c r="L21" i="120"/>
  <c r="K21" i="120"/>
  <c r="J21" i="120"/>
  <c r="I21" i="120"/>
  <c r="H21" i="120"/>
  <c r="G21" i="120"/>
  <c r="F21" i="120"/>
  <c r="E21" i="120"/>
  <c r="D21" i="120"/>
  <c r="O20" i="120"/>
  <c r="N20" i="120"/>
  <c r="M20" i="120"/>
  <c r="L20" i="120"/>
  <c r="K20" i="120"/>
  <c r="J20" i="120"/>
  <c r="I20" i="120"/>
  <c r="H20" i="120"/>
  <c r="G20" i="120"/>
  <c r="F20" i="120"/>
  <c r="E20" i="120"/>
  <c r="D20" i="120"/>
  <c r="C16" i="120"/>
  <c r="B16" i="120"/>
  <c r="C15" i="120"/>
  <c r="B15" i="120"/>
  <c r="C14" i="120"/>
  <c r="B14" i="120"/>
  <c r="C13" i="120"/>
  <c r="B13" i="120"/>
  <c r="C12" i="120"/>
  <c r="B12" i="120"/>
  <c r="C11" i="120"/>
  <c r="B11" i="120"/>
  <c r="C10" i="120"/>
  <c r="B10" i="120"/>
  <c r="C9" i="120"/>
  <c r="B9" i="120"/>
  <c r="C8" i="120"/>
  <c r="B8" i="120"/>
  <c r="C7" i="120"/>
  <c r="B7" i="120"/>
  <c r="C6" i="120"/>
  <c r="B6" i="120"/>
  <c r="C5" i="120"/>
  <c r="B5" i="120"/>
  <c r="O4" i="120"/>
  <c r="N4" i="120"/>
  <c r="M4" i="120"/>
  <c r="L4" i="120"/>
  <c r="K4" i="120"/>
  <c r="J4" i="120"/>
  <c r="I4" i="120"/>
  <c r="H4" i="120"/>
  <c r="G4" i="120"/>
  <c r="F4" i="120"/>
  <c r="E4" i="120"/>
  <c r="D4" i="120"/>
  <c r="O3" i="120"/>
  <c r="N3" i="120"/>
  <c r="M3" i="120"/>
  <c r="L3" i="120"/>
  <c r="K3" i="120"/>
  <c r="J3" i="120"/>
  <c r="I3" i="120"/>
  <c r="H3" i="120"/>
  <c r="G3" i="120"/>
  <c r="F3" i="120"/>
  <c r="E3" i="120"/>
  <c r="D3" i="120"/>
  <c r="I43" i="114" l="1"/>
  <c r="I42" i="114"/>
  <c r="I41" i="114"/>
  <c r="L35" i="114"/>
  <c r="K35" i="114"/>
  <c r="J35" i="114"/>
  <c r="I35" i="114"/>
  <c r="H35" i="114"/>
  <c r="G35" i="114"/>
  <c r="F35" i="114"/>
  <c r="E35" i="114"/>
  <c r="D35" i="114"/>
  <c r="C35" i="114"/>
  <c r="L34" i="114"/>
  <c r="K34" i="114"/>
  <c r="J34" i="114"/>
  <c r="I34" i="114"/>
  <c r="H34" i="114"/>
  <c r="G34" i="114"/>
  <c r="F34" i="114"/>
  <c r="E34" i="114"/>
  <c r="D34" i="114"/>
  <c r="C34" i="114"/>
  <c r="L33" i="114"/>
  <c r="K33" i="114"/>
  <c r="J33" i="114"/>
  <c r="I33" i="114"/>
  <c r="H33" i="114"/>
  <c r="G33" i="114"/>
  <c r="F33" i="114"/>
  <c r="E33" i="114"/>
  <c r="D33" i="114"/>
  <c r="C33" i="114"/>
  <c r="L32" i="114"/>
  <c r="K32" i="114"/>
  <c r="J32" i="114"/>
  <c r="I32" i="114"/>
  <c r="H32" i="114"/>
  <c r="G32" i="114"/>
  <c r="F32" i="114"/>
  <c r="E32" i="114"/>
  <c r="D32" i="114"/>
  <c r="C32" i="114"/>
  <c r="L31" i="114"/>
  <c r="K31" i="114"/>
  <c r="J31" i="114"/>
  <c r="I31" i="114"/>
  <c r="H31" i="114"/>
  <c r="G31" i="114"/>
  <c r="F31" i="114"/>
  <c r="E31" i="114"/>
  <c r="D31" i="114"/>
  <c r="C31" i="114"/>
  <c r="L30" i="114"/>
  <c r="K30" i="114"/>
  <c r="J30" i="114"/>
  <c r="I30" i="114"/>
  <c r="H30" i="114"/>
  <c r="G30" i="114"/>
  <c r="F30" i="114"/>
  <c r="E30" i="114"/>
  <c r="D30" i="114"/>
  <c r="C30" i="114"/>
  <c r="L29" i="114"/>
  <c r="K29" i="114"/>
  <c r="J29" i="114"/>
  <c r="I29" i="114"/>
  <c r="H29" i="114"/>
  <c r="G29" i="114"/>
  <c r="F29" i="114"/>
  <c r="E29" i="114"/>
  <c r="D29" i="114"/>
  <c r="C29" i="114"/>
  <c r="L28" i="114"/>
  <c r="K28" i="114"/>
  <c r="J28" i="114"/>
  <c r="I28" i="114"/>
  <c r="H28" i="114"/>
  <c r="G28" i="114"/>
  <c r="F28" i="114"/>
  <c r="E28" i="114"/>
  <c r="D28" i="114"/>
  <c r="C28" i="114"/>
  <c r="L23" i="114"/>
  <c r="K23" i="114"/>
  <c r="J23" i="114"/>
  <c r="I23" i="114"/>
  <c r="H23" i="114"/>
  <c r="G23" i="114"/>
  <c r="F23" i="114"/>
  <c r="E23" i="114"/>
  <c r="D23" i="114"/>
  <c r="C23" i="114"/>
  <c r="L22" i="114"/>
  <c r="K22" i="114"/>
  <c r="J22" i="114"/>
  <c r="I22" i="114"/>
  <c r="H22" i="114"/>
  <c r="G22" i="114"/>
  <c r="F22" i="114"/>
  <c r="E22" i="114"/>
  <c r="D22" i="114"/>
  <c r="C22" i="114"/>
  <c r="L21" i="114"/>
  <c r="K21" i="114"/>
  <c r="J21" i="114"/>
  <c r="I21" i="114"/>
  <c r="H21" i="114"/>
  <c r="G21" i="114"/>
  <c r="F21" i="114"/>
  <c r="E21" i="114"/>
  <c r="D21" i="114"/>
  <c r="C21" i="114"/>
  <c r="L20" i="114"/>
  <c r="K20" i="114"/>
  <c r="J20" i="114"/>
  <c r="I20" i="114"/>
  <c r="H20" i="114"/>
  <c r="G20" i="114"/>
  <c r="F20" i="114"/>
  <c r="E20" i="114"/>
  <c r="D20" i="114"/>
  <c r="C20" i="114"/>
  <c r="L19" i="114"/>
  <c r="K19" i="114"/>
  <c r="J19" i="114"/>
  <c r="I19" i="114"/>
  <c r="H19" i="114"/>
  <c r="G19" i="114"/>
  <c r="F19" i="114"/>
  <c r="E19" i="114"/>
  <c r="D19" i="114"/>
  <c r="C19" i="114"/>
  <c r="L18" i="114"/>
  <c r="K18" i="114"/>
  <c r="J18" i="114"/>
  <c r="I18" i="114"/>
  <c r="H18" i="114"/>
  <c r="G18" i="114"/>
  <c r="F18" i="114"/>
  <c r="E18" i="114"/>
  <c r="D18" i="114"/>
  <c r="C18" i="114"/>
  <c r="L17" i="114"/>
  <c r="K17" i="114"/>
  <c r="J17" i="114"/>
  <c r="I17" i="114"/>
  <c r="H17" i="114"/>
  <c r="G17" i="114"/>
  <c r="F17" i="114"/>
  <c r="E17" i="114"/>
  <c r="D17" i="114"/>
  <c r="C17" i="114"/>
  <c r="L16" i="114"/>
  <c r="K16" i="114"/>
  <c r="J16" i="114"/>
  <c r="I16" i="114"/>
  <c r="H16" i="114"/>
  <c r="G16" i="114"/>
  <c r="F16" i="114"/>
  <c r="E16" i="114"/>
  <c r="D16" i="114"/>
  <c r="C16" i="114"/>
  <c r="L11" i="114"/>
  <c r="K11" i="114"/>
  <c r="J11" i="114"/>
  <c r="I11" i="114"/>
  <c r="H11" i="114"/>
  <c r="G11" i="114"/>
  <c r="F11" i="114"/>
  <c r="E11" i="114"/>
  <c r="D11" i="114"/>
  <c r="C11" i="114"/>
  <c r="L10" i="114"/>
  <c r="K10" i="114"/>
  <c r="J10" i="114"/>
  <c r="I10" i="114"/>
  <c r="H10" i="114"/>
  <c r="G10" i="114"/>
  <c r="F10" i="114"/>
  <c r="E10" i="114"/>
  <c r="D10" i="114"/>
  <c r="C10" i="114"/>
  <c r="L9" i="114"/>
  <c r="K9" i="114"/>
  <c r="J9" i="114"/>
  <c r="I9" i="114"/>
  <c r="H9" i="114"/>
  <c r="G9" i="114"/>
  <c r="F9" i="114"/>
  <c r="E9" i="114"/>
  <c r="D9" i="114"/>
  <c r="C9" i="114"/>
  <c r="L8" i="114"/>
  <c r="K8" i="114"/>
  <c r="J8" i="114"/>
  <c r="I8" i="114"/>
  <c r="H8" i="114"/>
  <c r="G8" i="114"/>
  <c r="F8" i="114"/>
  <c r="E8" i="114"/>
  <c r="D8" i="114"/>
  <c r="C8" i="114"/>
  <c r="L7" i="114"/>
  <c r="K7" i="114"/>
  <c r="J7" i="114"/>
  <c r="I7" i="114"/>
  <c r="H7" i="114"/>
  <c r="G7" i="114"/>
  <c r="F7" i="114"/>
  <c r="E7" i="114"/>
  <c r="D7" i="114"/>
  <c r="C7" i="114"/>
  <c r="L6" i="114"/>
  <c r="K6" i="114"/>
  <c r="J6" i="114"/>
  <c r="I6" i="114"/>
  <c r="H6" i="114"/>
  <c r="G6" i="114"/>
  <c r="F6" i="114"/>
  <c r="E6" i="114"/>
  <c r="D6" i="114"/>
  <c r="C6" i="114"/>
  <c r="L5" i="114"/>
  <c r="K5" i="114"/>
  <c r="J5" i="114"/>
  <c r="I5" i="114"/>
  <c r="H5" i="114"/>
  <c r="G5" i="114"/>
  <c r="F5" i="114"/>
  <c r="E5" i="114"/>
  <c r="D5" i="114"/>
  <c r="C5" i="114"/>
  <c r="L4" i="114"/>
  <c r="K4" i="114"/>
  <c r="J4" i="114"/>
  <c r="I4" i="114"/>
  <c r="H4" i="114"/>
  <c r="G4" i="114"/>
  <c r="F4" i="114"/>
  <c r="E4" i="114"/>
  <c r="D4" i="114"/>
  <c r="C4" i="114"/>
  <c r="J31" i="72"/>
  <c r="J31" i="107" s="1"/>
  <c r="J31" i="108" s="1"/>
  <c r="I31" i="72"/>
  <c r="I31" i="107" s="1"/>
  <c r="I31" i="108" s="1"/>
  <c r="H31" i="72"/>
  <c r="H31" i="107" s="1"/>
  <c r="H31" i="108" s="1"/>
  <c r="G31" i="72"/>
  <c r="G31" i="107" s="1"/>
  <c r="G31" i="108" s="1"/>
  <c r="F31" i="72"/>
  <c r="F31" i="107" s="1"/>
  <c r="F31" i="108" s="1"/>
  <c r="E31" i="72"/>
  <c r="E31" i="107" s="1"/>
  <c r="E31" i="108" s="1"/>
  <c r="D31" i="72"/>
  <c r="D31" i="107" s="1"/>
  <c r="D31" i="108" s="1"/>
  <c r="C31" i="72"/>
  <c r="C31" i="107" s="1"/>
  <c r="C31" i="108" s="1"/>
  <c r="P30" i="72"/>
  <c r="P30" i="107" s="1"/>
  <c r="P30" i="108" s="1"/>
  <c r="O30" i="72"/>
  <c r="O30" i="107" s="1"/>
  <c r="O30" i="108" s="1"/>
  <c r="N30" i="72"/>
  <c r="N30" i="107" s="1"/>
  <c r="N30" i="108" s="1"/>
  <c r="M30" i="72"/>
  <c r="M30" i="107" s="1"/>
  <c r="M30" i="108" s="1"/>
  <c r="L30" i="72"/>
  <c r="L30" i="107" s="1"/>
  <c r="L30" i="108" s="1"/>
  <c r="K30" i="72"/>
  <c r="K30" i="107" s="1"/>
  <c r="K30" i="108" s="1"/>
  <c r="J30" i="72"/>
  <c r="J30" i="107" s="1"/>
  <c r="J30" i="108" s="1"/>
  <c r="I30" i="72"/>
  <c r="I30" i="107" s="1"/>
  <c r="I30" i="108" s="1"/>
  <c r="H30" i="72"/>
  <c r="H30" i="107" s="1"/>
  <c r="H30" i="108" s="1"/>
  <c r="G30" i="72"/>
  <c r="G30" i="107" s="1"/>
  <c r="G30" i="108" s="1"/>
  <c r="F30" i="72"/>
  <c r="F30" i="107" s="1"/>
  <c r="F30" i="108" s="1"/>
  <c r="E30" i="72"/>
  <c r="E30" i="107" s="1"/>
  <c r="E30" i="108" s="1"/>
  <c r="D30" i="72"/>
  <c r="D30" i="107" s="1"/>
  <c r="D30" i="108" s="1"/>
  <c r="C30" i="72"/>
  <c r="C30" i="107" s="1"/>
  <c r="C30" i="108" s="1"/>
  <c r="P29" i="72"/>
  <c r="P29" i="107" s="1"/>
  <c r="P29" i="108" s="1"/>
  <c r="O29" i="72"/>
  <c r="O29" i="107" s="1"/>
  <c r="O29" i="108" s="1"/>
  <c r="N29" i="72"/>
  <c r="N29" i="107" s="1"/>
  <c r="N29" i="108" s="1"/>
  <c r="M29" i="72"/>
  <c r="M29" i="107" s="1"/>
  <c r="M29" i="108" s="1"/>
  <c r="L29" i="72"/>
  <c r="L29" i="107" s="1"/>
  <c r="L29" i="108" s="1"/>
  <c r="K29" i="72"/>
  <c r="K29" i="107" s="1"/>
  <c r="K29" i="108" s="1"/>
  <c r="J29" i="72"/>
  <c r="J29" i="107" s="1"/>
  <c r="J29" i="108" s="1"/>
  <c r="I29" i="72"/>
  <c r="I29" i="107" s="1"/>
  <c r="I29" i="108" s="1"/>
  <c r="H29" i="72"/>
  <c r="H29" i="107" s="1"/>
  <c r="H29" i="108" s="1"/>
  <c r="G29" i="72"/>
  <c r="G29" i="107" s="1"/>
  <c r="G29" i="108" s="1"/>
  <c r="F29" i="72"/>
  <c r="F29" i="107" s="1"/>
  <c r="F29" i="108" s="1"/>
  <c r="E29" i="72"/>
  <c r="E29" i="107" s="1"/>
  <c r="E29" i="108" s="1"/>
  <c r="D29" i="72"/>
  <c r="D29" i="107" s="1"/>
  <c r="D29" i="108" s="1"/>
  <c r="C29" i="72"/>
  <c r="C29" i="107" s="1"/>
  <c r="C29" i="108" s="1"/>
  <c r="P28" i="72"/>
  <c r="P28" i="107" s="1"/>
  <c r="P28" i="108" s="1"/>
  <c r="O28" i="72"/>
  <c r="O28" i="107" s="1"/>
  <c r="O28" i="108" s="1"/>
  <c r="N28" i="72"/>
  <c r="N28" i="107" s="1"/>
  <c r="N28" i="108" s="1"/>
  <c r="M28" i="72"/>
  <c r="M28" i="107" s="1"/>
  <c r="M28" i="108" s="1"/>
  <c r="L28" i="72"/>
  <c r="L28" i="107" s="1"/>
  <c r="L28" i="108" s="1"/>
  <c r="K28" i="72"/>
  <c r="K28" i="107" s="1"/>
  <c r="K28" i="108" s="1"/>
  <c r="J28" i="72"/>
  <c r="J28" i="107" s="1"/>
  <c r="J28" i="108" s="1"/>
  <c r="I28" i="72"/>
  <c r="I28" i="107" s="1"/>
  <c r="I28" i="108" s="1"/>
  <c r="H28" i="72"/>
  <c r="H28" i="107" s="1"/>
  <c r="H28" i="108" s="1"/>
  <c r="G28" i="72"/>
  <c r="G28" i="107" s="1"/>
  <c r="G28" i="108" s="1"/>
  <c r="F28" i="72"/>
  <c r="F28" i="107" s="1"/>
  <c r="F28" i="108" s="1"/>
  <c r="E28" i="72"/>
  <c r="E28" i="107" s="1"/>
  <c r="E28" i="108" s="1"/>
  <c r="D28" i="72"/>
  <c r="D28" i="107" s="1"/>
  <c r="D28" i="108" s="1"/>
  <c r="C28" i="72"/>
  <c r="C28" i="107" s="1"/>
  <c r="C28" i="108" s="1"/>
  <c r="J23" i="72"/>
  <c r="J23" i="107" s="1"/>
  <c r="J23" i="108" s="1"/>
  <c r="I23" i="72"/>
  <c r="I23" i="107" s="1"/>
  <c r="I23" i="108" s="1"/>
  <c r="H23" i="72"/>
  <c r="H23" i="107" s="1"/>
  <c r="H23" i="108" s="1"/>
  <c r="G23" i="72"/>
  <c r="G23" i="107" s="1"/>
  <c r="G23" i="108" s="1"/>
  <c r="F23" i="72"/>
  <c r="F23" i="107" s="1"/>
  <c r="F23" i="108" s="1"/>
  <c r="E23" i="72"/>
  <c r="E23" i="107" s="1"/>
  <c r="E23" i="108" s="1"/>
  <c r="D23" i="72"/>
  <c r="D23" i="107" s="1"/>
  <c r="D23" i="108" s="1"/>
  <c r="C23" i="72"/>
  <c r="C23" i="107" s="1"/>
  <c r="C23" i="108" s="1"/>
  <c r="P22" i="72"/>
  <c r="P22" i="107" s="1"/>
  <c r="P22" i="108" s="1"/>
  <c r="O22" i="72"/>
  <c r="O22" i="107" s="1"/>
  <c r="O22" i="108" s="1"/>
  <c r="N22" i="72"/>
  <c r="N22" i="107" s="1"/>
  <c r="N22" i="108" s="1"/>
  <c r="M22" i="72"/>
  <c r="M22" i="107" s="1"/>
  <c r="M22" i="108" s="1"/>
  <c r="L22" i="72"/>
  <c r="L22" i="107" s="1"/>
  <c r="L22" i="108" s="1"/>
  <c r="K22" i="72"/>
  <c r="K22" i="107" s="1"/>
  <c r="K22" i="108" s="1"/>
  <c r="J22" i="72"/>
  <c r="J22" i="107" s="1"/>
  <c r="J22" i="108" s="1"/>
  <c r="I22" i="72"/>
  <c r="I22" i="107" s="1"/>
  <c r="I22" i="108" s="1"/>
  <c r="H22" i="72"/>
  <c r="H22" i="107" s="1"/>
  <c r="H22" i="108" s="1"/>
  <c r="G22" i="72"/>
  <c r="G22" i="107" s="1"/>
  <c r="G22" i="108" s="1"/>
  <c r="F22" i="72"/>
  <c r="F22" i="107" s="1"/>
  <c r="F22" i="108" s="1"/>
  <c r="E22" i="72"/>
  <c r="E22" i="107" s="1"/>
  <c r="E22" i="108" s="1"/>
  <c r="D22" i="72"/>
  <c r="D22" i="107" s="1"/>
  <c r="D22" i="108" s="1"/>
  <c r="C22" i="72"/>
  <c r="C22" i="107" s="1"/>
  <c r="C22" i="108" s="1"/>
  <c r="P21" i="72"/>
  <c r="P21" i="107" s="1"/>
  <c r="P21" i="108" s="1"/>
  <c r="O21" i="72"/>
  <c r="O21" i="107" s="1"/>
  <c r="O21" i="108" s="1"/>
  <c r="N21" i="72"/>
  <c r="N21" i="107" s="1"/>
  <c r="N21" i="108" s="1"/>
  <c r="M21" i="72"/>
  <c r="M21" i="107" s="1"/>
  <c r="M21" i="108" s="1"/>
  <c r="L21" i="72"/>
  <c r="L21" i="107" s="1"/>
  <c r="L21" i="108" s="1"/>
  <c r="K21" i="72"/>
  <c r="K21" i="107" s="1"/>
  <c r="K21" i="108" s="1"/>
  <c r="J21" i="72"/>
  <c r="J21" i="107" s="1"/>
  <c r="J21" i="108" s="1"/>
  <c r="I21" i="72"/>
  <c r="I21" i="107" s="1"/>
  <c r="I21" i="108" s="1"/>
  <c r="H21" i="72"/>
  <c r="H21" i="107" s="1"/>
  <c r="H21" i="108" s="1"/>
  <c r="G21" i="72"/>
  <c r="G21" i="107" s="1"/>
  <c r="G21" i="108" s="1"/>
  <c r="F21" i="72"/>
  <c r="F21" i="107" s="1"/>
  <c r="F21" i="108" s="1"/>
  <c r="E21" i="72"/>
  <c r="E21" i="107" s="1"/>
  <c r="E21" i="108" s="1"/>
  <c r="D21" i="72"/>
  <c r="D21" i="107" s="1"/>
  <c r="D21" i="108" s="1"/>
  <c r="C21" i="72"/>
  <c r="C21" i="107" s="1"/>
  <c r="C21" i="108" s="1"/>
  <c r="P20" i="72"/>
  <c r="P20" i="107" s="1"/>
  <c r="P20" i="108" s="1"/>
  <c r="O20" i="72"/>
  <c r="O20" i="107" s="1"/>
  <c r="O20" i="108" s="1"/>
  <c r="N20" i="72"/>
  <c r="N20" i="107" s="1"/>
  <c r="N20" i="108" s="1"/>
  <c r="M20" i="72"/>
  <c r="M20" i="107" s="1"/>
  <c r="M20" i="108" s="1"/>
  <c r="L20" i="72"/>
  <c r="L20" i="107" s="1"/>
  <c r="L20" i="108" s="1"/>
  <c r="K20" i="72"/>
  <c r="K20" i="107" s="1"/>
  <c r="K20" i="108" s="1"/>
  <c r="J20" i="72"/>
  <c r="J20" i="107" s="1"/>
  <c r="J20" i="108" s="1"/>
  <c r="I20" i="72"/>
  <c r="I20" i="107" s="1"/>
  <c r="I20" i="108" s="1"/>
  <c r="H20" i="72"/>
  <c r="H20" i="107" s="1"/>
  <c r="H20" i="108" s="1"/>
  <c r="G20" i="72"/>
  <c r="G20" i="107" s="1"/>
  <c r="G20" i="108" s="1"/>
  <c r="F20" i="72"/>
  <c r="F20" i="107" s="1"/>
  <c r="F20" i="108" s="1"/>
  <c r="E20" i="72"/>
  <c r="E20" i="107" s="1"/>
  <c r="E20" i="108" s="1"/>
  <c r="D20" i="72"/>
  <c r="D20" i="107" s="1"/>
  <c r="D20" i="108" s="1"/>
  <c r="C20" i="72"/>
  <c r="C20" i="107" s="1"/>
  <c r="C20" i="108" s="1"/>
  <c r="J15" i="72"/>
  <c r="J15" i="107" s="1"/>
  <c r="J15" i="108" s="1"/>
  <c r="I15" i="72"/>
  <c r="I15" i="107" s="1"/>
  <c r="I15" i="108" s="1"/>
  <c r="H15" i="72"/>
  <c r="H15" i="107" s="1"/>
  <c r="H15" i="108" s="1"/>
  <c r="G15" i="72"/>
  <c r="G15" i="107" s="1"/>
  <c r="G15" i="108" s="1"/>
  <c r="F15" i="72"/>
  <c r="F15" i="107" s="1"/>
  <c r="F15" i="108" s="1"/>
  <c r="E15" i="72"/>
  <c r="E15" i="107" s="1"/>
  <c r="E15" i="108" s="1"/>
  <c r="D15" i="72"/>
  <c r="D15" i="107" s="1"/>
  <c r="D15" i="108" s="1"/>
  <c r="C15" i="72"/>
  <c r="C15" i="107" s="1"/>
  <c r="C15" i="108" s="1"/>
  <c r="O14" i="72"/>
  <c r="O14" i="107" s="1"/>
  <c r="O14" i="108" s="1"/>
  <c r="N14" i="72"/>
  <c r="N14" i="107" s="1"/>
  <c r="N14" i="108" s="1"/>
  <c r="M14" i="72"/>
  <c r="M14" i="107" s="1"/>
  <c r="M14" i="108" s="1"/>
  <c r="L14" i="72"/>
  <c r="L14" i="107" s="1"/>
  <c r="L14" i="108" s="1"/>
  <c r="K14" i="72"/>
  <c r="K14" i="107" s="1"/>
  <c r="K14" i="108" s="1"/>
  <c r="J14" i="72"/>
  <c r="J14" i="107" s="1"/>
  <c r="J14" i="108" s="1"/>
  <c r="I14" i="72"/>
  <c r="I14" i="107" s="1"/>
  <c r="I14" i="108" s="1"/>
  <c r="H14" i="72"/>
  <c r="H14" i="107" s="1"/>
  <c r="H14" i="108" s="1"/>
  <c r="G14" i="72"/>
  <c r="G14" i="107" s="1"/>
  <c r="G14" i="108" s="1"/>
  <c r="F14" i="72"/>
  <c r="F14" i="107" s="1"/>
  <c r="F14" i="108" s="1"/>
  <c r="E14" i="72"/>
  <c r="E14" i="107" s="1"/>
  <c r="E14" i="108" s="1"/>
  <c r="D14" i="72"/>
  <c r="D14" i="107" s="1"/>
  <c r="D14" i="108" s="1"/>
  <c r="C14" i="72"/>
  <c r="C14" i="107" s="1"/>
  <c r="C14" i="108" s="1"/>
  <c r="O13" i="72"/>
  <c r="O13" i="107" s="1"/>
  <c r="O13" i="108" s="1"/>
  <c r="N13" i="72"/>
  <c r="N13" i="107" s="1"/>
  <c r="N13" i="108" s="1"/>
  <c r="M13" i="72"/>
  <c r="M13" i="107" s="1"/>
  <c r="M13" i="108" s="1"/>
  <c r="L13" i="72"/>
  <c r="L13" i="107" s="1"/>
  <c r="L13" i="108" s="1"/>
  <c r="K13" i="72"/>
  <c r="K13" i="107" s="1"/>
  <c r="K13" i="108" s="1"/>
  <c r="J13" i="72"/>
  <c r="J13" i="107" s="1"/>
  <c r="J13" i="108" s="1"/>
  <c r="I13" i="72"/>
  <c r="I13" i="107" s="1"/>
  <c r="I13" i="108" s="1"/>
  <c r="H13" i="72"/>
  <c r="H13" i="107" s="1"/>
  <c r="H13" i="108" s="1"/>
  <c r="G13" i="72"/>
  <c r="G13" i="107" s="1"/>
  <c r="G13" i="108" s="1"/>
  <c r="F13" i="72"/>
  <c r="F13" i="107" s="1"/>
  <c r="F13" i="108" s="1"/>
  <c r="E13" i="72"/>
  <c r="E13" i="107" s="1"/>
  <c r="E13" i="108" s="1"/>
  <c r="D13" i="72"/>
  <c r="D13" i="107" s="1"/>
  <c r="D13" i="108" s="1"/>
  <c r="C13" i="72"/>
  <c r="C13" i="107" s="1"/>
  <c r="C13" i="108" s="1"/>
  <c r="O12" i="72"/>
  <c r="O12" i="107" s="1"/>
  <c r="O12" i="108" s="1"/>
  <c r="N12" i="72"/>
  <c r="N12" i="107" s="1"/>
  <c r="N12" i="108" s="1"/>
  <c r="M12" i="72"/>
  <c r="M12" i="107" s="1"/>
  <c r="M12" i="108" s="1"/>
  <c r="L12" i="72"/>
  <c r="L12" i="107" s="1"/>
  <c r="L12" i="108" s="1"/>
  <c r="K12" i="72"/>
  <c r="K12" i="107" s="1"/>
  <c r="K12" i="108" s="1"/>
  <c r="J12" i="72"/>
  <c r="J12" i="107" s="1"/>
  <c r="J12" i="108" s="1"/>
  <c r="I12" i="72"/>
  <c r="I12" i="107" s="1"/>
  <c r="I12" i="108" s="1"/>
  <c r="H12" i="72"/>
  <c r="H12" i="107" s="1"/>
  <c r="H12" i="108" s="1"/>
  <c r="G12" i="72"/>
  <c r="G12" i="107" s="1"/>
  <c r="G12" i="108" s="1"/>
  <c r="F12" i="72"/>
  <c r="F12" i="107" s="1"/>
  <c r="F12" i="108" s="1"/>
  <c r="E12" i="72"/>
  <c r="E12" i="107" s="1"/>
  <c r="E12" i="108" s="1"/>
  <c r="D12" i="72"/>
  <c r="D12" i="107" s="1"/>
  <c r="D12" i="108" s="1"/>
  <c r="C12" i="72"/>
  <c r="C12" i="107" s="1"/>
  <c r="C12" i="108" s="1"/>
  <c r="J7" i="72"/>
  <c r="J7" i="107" s="1"/>
  <c r="J7" i="108" s="1"/>
  <c r="I7" i="72"/>
  <c r="I7" i="107" s="1"/>
  <c r="I7" i="108" s="1"/>
  <c r="H7" i="72"/>
  <c r="H7" i="107" s="1"/>
  <c r="H7" i="108" s="1"/>
  <c r="G7" i="72"/>
  <c r="G7" i="107" s="1"/>
  <c r="G7" i="108" s="1"/>
  <c r="F7" i="72"/>
  <c r="F7" i="107" s="1"/>
  <c r="F7" i="108" s="1"/>
  <c r="E7" i="72"/>
  <c r="E7" i="107" s="1"/>
  <c r="E7" i="108" s="1"/>
  <c r="D7" i="72"/>
  <c r="D7" i="107" s="1"/>
  <c r="D7" i="108" s="1"/>
  <c r="C7" i="72"/>
  <c r="C7" i="107" s="1"/>
  <c r="C7" i="108" s="1"/>
  <c r="O6" i="72"/>
  <c r="O6" i="107" s="1"/>
  <c r="O6" i="108" s="1"/>
  <c r="N6" i="72"/>
  <c r="N6" i="107" s="1"/>
  <c r="N6" i="108" s="1"/>
  <c r="M6" i="72"/>
  <c r="M6" i="107" s="1"/>
  <c r="M6" i="108" s="1"/>
  <c r="L6" i="72"/>
  <c r="L6" i="107" s="1"/>
  <c r="L6" i="108" s="1"/>
  <c r="K6" i="72"/>
  <c r="K6" i="107" s="1"/>
  <c r="K6" i="108" s="1"/>
  <c r="J6" i="72"/>
  <c r="J6" i="107" s="1"/>
  <c r="J6" i="108" s="1"/>
  <c r="I6" i="72"/>
  <c r="I6" i="107" s="1"/>
  <c r="I6" i="108" s="1"/>
  <c r="H6" i="72"/>
  <c r="H6" i="107" s="1"/>
  <c r="H6" i="108" s="1"/>
  <c r="G6" i="72"/>
  <c r="G6" i="107" s="1"/>
  <c r="G6" i="108" s="1"/>
  <c r="F6" i="72"/>
  <c r="F6" i="107" s="1"/>
  <c r="F6" i="108" s="1"/>
  <c r="E6" i="72"/>
  <c r="E6" i="107" s="1"/>
  <c r="E6" i="108" s="1"/>
  <c r="D6" i="72"/>
  <c r="D6" i="107" s="1"/>
  <c r="D6" i="108" s="1"/>
  <c r="C6" i="72"/>
  <c r="C6" i="107" s="1"/>
  <c r="C6" i="108" s="1"/>
  <c r="O5" i="72"/>
  <c r="O5" i="107" s="1"/>
  <c r="O5" i="108" s="1"/>
  <c r="N5" i="72"/>
  <c r="N5" i="107" s="1"/>
  <c r="N5" i="108" s="1"/>
  <c r="M5" i="72"/>
  <c r="M5" i="107" s="1"/>
  <c r="M5" i="108" s="1"/>
  <c r="L5" i="72"/>
  <c r="L5" i="107" s="1"/>
  <c r="L5" i="108" s="1"/>
  <c r="K5" i="72"/>
  <c r="K5" i="107" s="1"/>
  <c r="K5" i="108" s="1"/>
  <c r="J5" i="72"/>
  <c r="J5" i="107" s="1"/>
  <c r="J5" i="108" s="1"/>
  <c r="I5" i="72"/>
  <c r="I5" i="107" s="1"/>
  <c r="I5" i="108" s="1"/>
  <c r="H5" i="72"/>
  <c r="H5" i="107" s="1"/>
  <c r="H5" i="108" s="1"/>
  <c r="G5" i="72"/>
  <c r="G5" i="107" s="1"/>
  <c r="G5" i="108" s="1"/>
  <c r="F5" i="72"/>
  <c r="F5" i="107" s="1"/>
  <c r="F5" i="108" s="1"/>
  <c r="E5" i="72"/>
  <c r="E5" i="107" s="1"/>
  <c r="E5" i="108" s="1"/>
  <c r="D5" i="72"/>
  <c r="D5" i="107" s="1"/>
  <c r="D5" i="108" s="1"/>
  <c r="C5" i="72"/>
  <c r="C5" i="107" s="1"/>
  <c r="C5" i="108" s="1"/>
  <c r="O4" i="72"/>
  <c r="O4" i="107" s="1"/>
  <c r="O4" i="108" s="1"/>
  <c r="N4" i="72"/>
  <c r="N4" i="107" s="1"/>
  <c r="N4" i="108" s="1"/>
  <c r="M4" i="72"/>
  <c r="M4" i="107" s="1"/>
  <c r="M4" i="108" s="1"/>
  <c r="L4" i="72"/>
  <c r="L4" i="107" s="1"/>
  <c r="L4" i="108" s="1"/>
  <c r="K4" i="72"/>
  <c r="K4" i="107" s="1"/>
  <c r="K4" i="108" s="1"/>
  <c r="J4" i="72"/>
  <c r="J4" i="107" s="1"/>
  <c r="J4" i="108" s="1"/>
  <c r="I4" i="72"/>
  <c r="I4" i="107" s="1"/>
  <c r="I4" i="108" s="1"/>
  <c r="H4" i="72"/>
  <c r="H4" i="107" s="1"/>
  <c r="H4" i="108" s="1"/>
  <c r="G4" i="72"/>
  <c r="G4" i="107" s="1"/>
  <c r="G4" i="108" s="1"/>
  <c r="F4" i="72"/>
  <c r="F4" i="107" s="1"/>
  <c r="F4" i="108" s="1"/>
  <c r="E4" i="72"/>
  <c r="E4" i="107" s="1"/>
  <c r="E4" i="108" s="1"/>
  <c r="D4" i="72"/>
  <c r="D4" i="107" s="1"/>
  <c r="D4" i="108" s="1"/>
  <c r="C4" i="72"/>
  <c r="C4" i="107" s="1"/>
  <c r="C4" i="108" s="1"/>
  <c r="I29" i="104" l="1"/>
  <c r="H29" i="104"/>
  <c r="I28" i="104"/>
  <c r="I13" i="104"/>
  <c r="H14" i="104"/>
  <c r="I14" i="104"/>
  <c r="I29" i="102"/>
  <c r="H29" i="102"/>
  <c r="I28" i="102"/>
  <c r="I13" i="102"/>
  <c r="H14" i="102"/>
  <c r="I14" i="102"/>
  <c r="K53" i="99"/>
  <c r="K53" i="100" s="1"/>
  <c r="K53" i="101" s="1"/>
  <c r="J53" i="99"/>
  <c r="J53" i="100" s="1"/>
  <c r="J53" i="101" s="1"/>
  <c r="I53" i="99"/>
  <c r="I53" i="100" s="1"/>
  <c r="I53" i="101" s="1"/>
  <c r="H53" i="99"/>
  <c r="H53" i="100" s="1"/>
  <c r="H53" i="101" s="1"/>
  <c r="G53" i="99"/>
  <c r="G53" i="100" s="1"/>
  <c r="G53" i="101" s="1"/>
  <c r="F53" i="99"/>
  <c r="F53" i="100" s="1"/>
  <c r="F53" i="101" s="1"/>
  <c r="E53" i="99"/>
  <c r="E53" i="100" s="1"/>
  <c r="E53" i="101" s="1"/>
  <c r="D53" i="99"/>
  <c r="D53" i="100" s="1"/>
  <c r="D53" i="101" s="1"/>
  <c r="C53" i="99"/>
  <c r="C53" i="100" s="1"/>
  <c r="C53" i="101" s="1"/>
  <c r="K52" i="99"/>
  <c r="K52" i="100" s="1"/>
  <c r="K52" i="101" s="1"/>
  <c r="J52" i="99"/>
  <c r="J52" i="100" s="1"/>
  <c r="J52" i="101" s="1"/>
  <c r="I52" i="99"/>
  <c r="I52" i="100" s="1"/>
  <c r="I52" i="101" s="1"/>
  <c r="H52" i="99"/>
  <c r="H52" i="100" s="1"/>
  <c r="H52" i="101" s="1"/>
  <c r="G52" i="99"/>
  <c r="G52" i="100" s="1"/>
  <c r="G52" i="101" s="1"/>
  <c r="F52" i="99"/>
  <c r="F52" i="100" s="1"/>
  <c r="F52" i="101" s="1"/>
  <c r="E52" i="99"/>
  <c r="E52" i="100" s="1"/>
  <c r="E52" i="101" s="1"/>
  <c r="D52" i="99"/>
  <c r="D52" i="100" s="1"/>
  <c r="D52" i="101" s="1"/>
  <c r="C52" i="99"/>
  <c r="C52" i="100" s="1"/>
  <c r="C52" i="101" s="1"/>
  <c r="K51" i="99"/>
  <c r="K51" i="100" s="1"/>
  <c r="K51" i="101" s="1"/>
  <c r="J51" i="99"/>
  <c r="J51" i="100" s="1"/>
  <c r="J51" i="101" s="1"/>
  <c r="I51" i="99"/>
  <c r="I51" i="100" s="1"/>
  <c r="I51" i="101" s="1"/>
  <c r="H51" i="99"/>
  <c r="H51" i="100" s="1"/>
  <c r="H51" i="101" s="1"/>
  <c r="G51" i="99"/>
  <c r="G51" i="100" s="1"/>
  <c r="G51" i="101" s="1"/>
  <c r="F51" i="99"/>
  <c r="F51" i="100" s="1"/>
  <c r="F51" i="101" s="1"/>
  <c r="E51" i="99"/>
  <c r="E51" i="100" s="1"/>
  <c r="E51" i="101" s="1"/>
  <c r="D51" i="99"/>
  <c r="D51" i="100" s="1"/>
  <c r="D51" i="101" s="1"/>
  <c r="C51" i="99"/>
  <c r="C51" i="100" s="1"/>
  <c r="C51" i="101" s="1"/>
  <c r="K50" i="99"/>
  <c r="K50" i="100" s="1"/>
  <c r="K50" i="101" s="1"/>
  <c r="J50" i="99"/>
  <c r="J50" i="100" s="1"/>
  <c r="J50" i="101" s="1"/>
  <c r="I50" i="99"/>
  <c r="I50" i="100" s="1"/>
  <c r="I50" i="101" s="1"/>
  <c r="H50" i="99"/>
  <c r="H50" i="100" s="1"/>
  <c r="H50" i="101" s="1"/>
  <c r="G50" i="99"/>
  <c r="G50" i="100" s="1"/>
  <c r="G50" i="101" s="1"/>
  <c r="F50" i="99"/>
  <c r="F50" i="100" s="1"/>
  <c r="F50" i="101" s="1"/>
  <c r="E50" i="99"/>
  <c r="E50" i="100" s="1"/>
  <c r="E50" i="101" s="1"/>
  <c r="D50" i="99"/>
  <c r="D50" i="100" s="1"/>
  <c r="D50" i="101" s="1"/>
  <c r="C50" i="99"/>
  <c r="C50" i="100" s="1"/>
  <c r="C50" i="101" s="1"/>
  <c r="K49" i="99"/>
  <c r="K49" i="100" s="1"/>
  <c r="K49" i="101" s="1"/>
  <c r="J49" i="99"/>
  <c r="J49" i="100" s="1"/>
  <c r="J49" i="101" s="1"/>
  <c r="I49" i="99"/>
  <c r="I49" i="100" s="1"/>
  <c r="I49" i="101" s="1"/>
  <c r="H49" i="99"/>
  <c r="H49" i="100" s="1"/>
  <c r="H49" i="101" s="1"/>
  <c r="G49" i="99"/>
  <c r="G49" i="100" s="1"/>
  <c r="G49" i="101" s="1"/>
  <c r="F49" i="99"/>
  <c r="F49" i="100" s="1"/>
  <c r="F49" i="101" s="1"/>
  <c r="E49" i="99"/>
  <c r="E49" i="100" s="1"/>
  <c r="E49" i="101" s="1"/>
  <c r="D49" i="99"/>
  <c r="D49" i="100" s="1"/>
  <c r="D49" i="101" s="1"/>
  <c r="C49" i="99"/>
  <c r="C49" i="100" s="1"/>
  <c r="C49" i="101" s="1"/>
  <c r="K48" i="99"/>
  <c r="K48" i="100" s="1"/>
  <c r="K48" i="101" s="1"/>
  <c r="J48" i="99"/>
  <c r="J48" i="100" s="1"/>
  <c r="J48" i="101" s="1"/>
  <c r="I48" i="99"/>
  <c r="I48" i="100" s="1"/>
  <c r="I48" i="101" s="1"/>
  <c r="H48" i="99"/>
  <c r="H48" i="100" s="1"/>
  <c r="H48" i="101" s="1"/>
  <c r="G48" i="99"/>
  <c r="G48" i="100" s="1"/>
  <c r="G48" i="101" s="1"/>
  <c r="F48" i="99"/>
  <c r="F48" i="100" s="1"/>
  <c r="F48" i="101" s="1"/>
  <c r="E48" i="99"/>
  <c r="E48" i="100" s="1"/>
  <c r="E48" i="101" s="1"/>
  <c r="D48" i="99"/>
  <c r="D48" i="100" s="1"/>
  <c r="D48" i="101" s="1"/>
  <c r="C48" i="99"/>
  <c r="C48" i="100" s="1"/>
  <c r="C48" i="101" s="1"/>
  <c r="K47" i="99"/>
  <c r="K47" i="100" s="1"/>
  <c r="K47" i="101" s="1"/>
  <c r="J47" i="99"/>
  <c r="J47" i="100" s="1"/>
  <c r="J47" i="101" s="1"/>
  <c r="I47" i="99"/>
  <c r="I47" i="100" s="1"/>
  <c r="I47" i="101" s="1"/>
  <c r="H47" i="99"/>
  <c r="H47" i="100" s="1"/>
  <c r="H47" i="101" s="1"/>
  <c r="G47" i="99"/>
  <c r="G47" i="100" s="1"/>
  <c r="G47" i="101" s="1"/>
  <c r="F47" i="99"/>
  <c r="F47" i="100" s="1"/>
  <c r="F47" i="101" s="1"/>
  <c r="E47" i="99"/>
  <c r="E47" i="100" s="1"/>
  <c r="E47" i="101" s="1"/>
  <c r="D47" i="99"/>
  <c r="D47" i="100" s="1"/>
  <c r="D47" i="101" s="1"/>
  <c r="C47" i="99"/>
  <c r="C47" i="100" s="1"/>
  <c r="C47" i="101" s="1"/>
  <c r="K46" i="99"/>
  <c r="K46" i="100" s="1"/>
  <c r="K46" i="101" s="1"/>
  <c r="J46" i="99"/>
  <c r="J46" i="100" s="1"/>
  <c r="J46" i="101" s="1"/>
  <c r="I46" i="99"/>
  <c r="I46" i="100" s="1"/>
  <c r="I46" i="101" s="1"/>
  <c r="H46" i="99"/>
  <c r="H46" i="100" s="1"/>
  <c r="H46" i="101" s="1"/>
  <c r="G46" i="99"/>
  <c r="G46" i="100" s="1"/>
  <c r="G46" i="101" s="1"/>
  <c r="F46" i="99"/>
  <c r="F46" i="100" s="1"/>
  <c r="F46" i="101" s="1"/>
  <c r="E46" i="99"/>
  <c r="E46" i="100" s="1"/>
  <c r="E46" i="101" s="1"/>
  <c r="D46" i="99"/>
  <c r="D46" i="100" s="1"/>
  <c r="D46" i="101" s="1"/>
  <c r="C46" i="99"/>
  <c r="C46" i="100" s="1"/>
  <c r="C46" i="101" s="1"/>
  <c r="K45" i="99"/>
  <c r="K45" i="100" s="1"/>
  <c r="K45" i="101" s="1"/>
  <c r="J45" i="99"/>
  <c r="J45" i="100" s="1"/>
  <c r="J45" i="101" s="1"/>
  <c r="I45" i="99"/>
  <c r="I45" i="100" s="1"/>
  <c r="I45" i="101" s="1"/>
  <c r="H45" i="99"/>
  <c r="H45" i="100" s="1"/>
  <c r="H45" i="101" s="1"/>
  <c r="G45" i="99"/>
  <c r="G45" i="100" s="1"/>
  <c r="G45" i="101" s="1"/>
  <c r="F45" i="99"/>
  <c r="F45" i="100" s="1"/>
  <c r="F45" i="101" s="1"/>
  <c r="E45" i="99"/>
  <c r="E45" i="100" s="1"/>
  <c r="E45" i="101" s="1"/>
  <c r="D45" i="99"/>
  <c r="D45" i="100" s="1"/>
  <c r="D45" i="101" s="1"/>
  <c r="C45" i="99"/>
  <c r="C45" i="100" s="1"/>
  <c r="C45" i="101" s="1"/>
  <c r="K44" i="99"/>
  <c r="K44" i="100" s="1"/>
  <c r="K44" i="101" s="1"/>
  <c r="J44" i="99"/>
  <c r="J44" i="100" s="1"/>
  <c r="J44" i="101" s="1"/>
  <c r="I44" i="99"/>
  <c r="I44" i="100" s="1"/>
  <c r="I44" i="101" s="1"/>
  <c r="H44" i="99"/>
  <c r="H44" i="100" s="1"/>
  <c r="H44" i="101" s="1"/>
  <c r="G44" i="99"/>
  <c r="G44" i="100" s="1"/>
  <c r="G44" i="101" s="1"/>
  <c r="F44" i="99"/>
  <c r="F44" i="100" s="1"/>
  <c r="F44" i="101" s="1"/>
  <c r="E44" i="99"/>
  <c r="E44" i="100" s="1"/>
  <c r="E44" i="101" s="1"/>
  <c r="D44" i="99"/>
  <c r="D44" i="100" s="1"/>
  <c r="D44" i="101" s="1"/>
  <c r="C44" i="99"/>
  <c r="C44" i="100" s="1"/>
  <c r="C44" i="101" s="1"/>
  <c r="K43" i="99"/>
  <c r="K43" i="100" s="1"/>
  <c r="K43" i="101" s="1"/>
  <c r="J43" i="99"/>
  <c r="J43" i="100" s="1"/>
  <c r="J43" i="101" s="1"/>
  <c r="I43" i="99"/>
  <c r="I43" i="100" s="1"/>
  <c r="I43" i="101" s="1"/>
  <c r="H43" i="99"/>
  <c r="H43" i="100" s="1"/>
  <c r="H43" i="101" s="1"/>
  <c r="G43" i="99"/>
  <c r="G43" i="100" s="1"/>
  <c r="G43" i="101" s="1"/>
  <c r="F43" i="99"/>
  <c r="F43" i="100" s="1"/>
  <c r="F43" i="101" s="1"/>
  <c r="E43" i="99"/>
  <c r="E43" i="100" s="1"/>
  <c r="E43" i="101" s="1"/>
  <c r="D43" i="99"/>
  <c r="D43" i="100" s="1"/>
  <c r="D43" i="101" s="1"/>
  <c r="C43" i="99"/>
  <c r="C43" i="100" s="1"/>
  <c r="C43" i="101" s="1"/>
  <c r="K42" i="99"/>
  <c r="K42" i="100" s="1"/>
  <c r="K42" i="101" s="1"/>
  <c r="J42" i="99"/>
  <c r="J42" i="100" s="1"/>
  <c r="J42" i="101" s="1"/>
  <c r="I42" i="99"/>
  <c r="I42" i="100" s="1"/>
  <c r="I42" i="101" s="1"/>
  <c r="H42" i="99"/>
  <c r="H42" i="100" s="1"/>
  <c r="H42" i="101" s="1"/>
  <c r="G42" i="99"/>
  <c r="G42" i="100" s="1"/>
  <c r="G42" i="101" s="1"/>
  <c r="F42" i="99"/>
  <c r="F42" i="100" s="1"/>
  <c r="F42" i="101" s="1"/>
  <c r="E42" i="99"/>
  <c r="E42" i="100" s="1"/>
  <c r="E42" i="101" s="1"/>
  <c r="D42" i="99"/>
  <c r="D42" i="100" s="1"/>
  <c r="D42" i="101" s="1"/>
  <c r="C42" i="99"/>
  <c r="C42" i="100" s="1"/>
  <c r="C42" i="101" s="1"/>
  <c r="K41" i="99"/>
  <c r="K41" i="100" s="1"/>
  <c r="K41" i="101" s="1"/>
  <c r="J41" i="99"/>
  <c r="J41" i="100" s="1"/>
  <c r="J41" i="101" s="1"/>
  <c r="I41" i="99"/>
  <c r="I41" i="100" s="1"/>
  <c r="I41" i="101" s="1"/>
  <c r="H41" i="99"/>
  <c r="H41" i="100" s="1"/>
  <c r="H41" i="101" s="1"/>
  <c r="G41" i="99"/>
  <c r="G41" i="100" s="1"/>
  <c r="G41" i="101" s="1"/>
  <c r="F41" i="99"/>
  <c r="F41" i="100" s="1"/>
  <c r="F41" i="101" s="1"/>
  <c r="E41" i="99"/>
  <c r="E41" i="100" s="1"/>
  <c r="E41" i="101" s="1"/>
  <c r="D41" i="99"/>
  <c r="D41" i="100" s="1"/>
  <c r="D41" i="101" s="1"/>
  <c r="C41" i="99"/>
  <c r="C41" i="100" s="1"/>
  <c r="C41" i="101" s="1"/>
  <c r="K40" i="99"/>
  <c r="K40" i="100" s="1"/>
  <c r="K40" i="101" s="1"/>
  <c r="J40" i="99"/>
  <c r="J40" i="100" s="1"/>
  <c r="J40" i="101" s="1"/>
  <c r="I40" i="99"/>
  <c r="I40" i="100" s="1"/>
  <c r="I40" i="101" s="1"/>
  <c r="H40" i="99"/>
  <c r="H40" i="100" s="1"/>
  <c r="H40" i="101" s="1"/>
  <c r="G40" i="99"/>
  <c r="G40" i="100" s="1"/>
  <c r="G40" i="101" s="1"/>
  <c r="F40" i="99"/>
  <c r="F40" i="100" s="1"/>
  <c r="F40" i="101" s="1"/>
  <c r="E40" i="99"/>
  <c r="E40" i="100" s="1"/>
  <c r="E40" i="101" s="1"/>
  <c r="D40" i="99"/>
  <c r="D40" i="100" s="1"/>
  <c r="D40" i="101" s="1"/>
  <c r="C40" i="99"/>
  <c r="C40" i="100" s="1"/>
  <c r="C40" i="101" s="1"/>
  <c r="K39" i="99"/>
  <c r="K39" i="100" s="1"/>
  <c r="K39" i="101" s="1"/>
  <c r="J39" i="99"/>
  <c r="J39" i="100" s="1"/>
  <c r="J39" i="101" s="1"/>
  <c r="I39" i="99"/>
  <c r="I39" i="100" s="1"/>
  <c r="I39" i="101" s="1"/>
  <c r="H39" i="99"/>
  <c r="H39" i="100" s="1"/>
  <c r="H39" i="101" s="1"/>
  <c r="G39" i="99"/>
  <c r="G39" i="100" s="1"/>
  <c r="G39" i="101" s="1"/>
  <c r="F39" i="99"/>
  <c r="F39" i="100" s="1"/>
  <c r="F39" i="101" s="1"/>
  <c r="E39" i="99"/>
  <c r="E39" i="100" s="1"/>
  <c r="E39" i="101" s="1"/>
  <c r="D39" i="99"/>
  <c r="D39" i="100" s="1"/>
  <c r="D39" i="101" s="1"/>
  <c r="C39" i="99"/>
  <c r="C39" i="100" s="1"/>
  <c r="C39" i="101" s="1"/>
  <c r="K38" i="99"/>
  <c r="K38" i="100" s="1"/>
  <c r="K38" i="101" s="1"/>
  <c r="J38" i="99"/>
  <c r="J38" i="100" s="1"/>
  <c r="J38" i="101" s="1"/>
  <c r="I38" i="99"/>
  <c r="I38" i="100" s="1"/>
  <c r="I38" i="101" s="1"/>
  <c r="H38" i="99"/>
  <c r="H38" i="100" s="1"/>
  <c r="H38" i="101" s="1"/>
  <c r="G38" i="99"/>
  <c r="G38" i="100" s="1"/>
  <c r="G38" i="101" s="1"/>
  <c r="F38" i="99"/>
  <c r="F38" i="100" s="1"/>
  <c r="F38" i="101" s="1"/>
  <c r="E38" i="99"/>
  <c r="E38" i="100" s="1"/>
  <c r="E38" i="101" s="1"/>
  <c r="D38" i="99"/>
  <c r="D38" i="100" s="1"/>
  <c r="D38" i="101" s="1"/>
  <c r="C38" i="99"/>
  <c r="C38" i="100" s="1"/>
  <c r="C38" i="101" s="1"/>
  <c r="K37" i="99"/>
  <c r="K37" i="100" s="1"/>
  <c r="K37" i="101" s="1"/>
  <c r="J37" i="99"/>
  <c r="J37" i="100" s="1"/>
  <c r="J37" i="101" s="1"/>
  <c r="I37" i="99"/>
  <c r="I37" i="100" s="1"/>
  <c r="I37" i="101" s="1"/>
  <c r="H37" i="99"/>
  <c r="H37" i="100" s="1"/>
  <c r="H37" i="101" s="1"/>
  <c r="G37" i="99"/>
  <c r="G37" i="100" s="1"/>
  <c r="G37" i="101" s="1"/>
  <c r="F37" i="99"/>
  <c r="F37" i="100" s="1"/>
  <c r="F37" i="101" s="1"/>
  <c r="E37" i="99"/>
  <c r="E37" i="100" s="1"/>
  <c r="E37" i="101" s="1"/>
  <c r="D37" i="99"/>
  <c r="D37" i="100" s="1"/>
  <c r="D37" i="101" s="1"/>
  <c r="C37" i="99"/>
  <c r="C37" i="100" s="1"/>
  <c r="C37" i="101" s="1"/>
  <c r="K36" i="99"/>
  <c r="K36" i="100" s="1"/>
  <c r="K36" i="101" s="1"/>
  <c r="J36" i="99"/>
  <c r="J36" i="100" s="1"/>
  <c r="J36" i="101" s="1"/>
  <c r="I36" i="99"/>
  <c r="I36" i="100" s="1"/>
  <c r="I36" i="101" s="1"/>
  <c r="H36" i="99"/>
  <c r="H36" i="100" s="1"/>
  <c r="H36" i="101" s="1"/>
  <c r="G36" i="99"/>
  <c r="G36" i="100" s="1"/>
  <c r="G36" i="101" s="1"/>
  <c r="F36" i="99"/>
  <c r="F36" i="100" s="1"/>
  <c r="F36" i="101" s="1"/>
  <c r="E36" i="99"/>
  <c r="E36" i="100" s="1"/>
  <c r="E36" i="101" s="1"/>
  <c r="D36" i="99"/>
  <c r="D36" i="100" s="1"/>
  <c r="D36" i="101" s="1"/>
  <c r="C36" i="99"/>
  <c r="C36" i="100" s="1"/>
  <c r="C36" i="101" s="1"/>
  <c r="K35" i="99"/>
  <c r="K35" i="100" s="1"/>
  <c r="K35" i="101" s="1"/>
  <c r="J35" i="99"/>
  <c r="J35" i="100" s="1"/>
  <c r="J35" i="101" s="1"/>
  <c r="I35" i="99"/>
  <c r="I35" i="100" s="1"/>
  <c r="I35" i="101" s="1"/>
  <c r="H35" i="99"/>
  <c r="H35" i="100" s="1"/>
  <c r="H35" i="101" s="1"/>
  <c r="G35" i="99"/>
  <c r="G35" i="100" s="1"/>
  <c r="G35" i="101" s="1"/>
  <c r="F35" i="99"/>
  <c r="F35" i="100" s="1"/>
  <c r="F35" i="101" s="1"/>
  <c r="E35" i="99"/>
  <c r="E35" i="100" s="1"/>
  <c r="E35" i="101" s="1"/>
  <c r="D35" i="99"/>
  <c r="D35" i="100" s="1"/>
  <c r="D35" i="101" s="1"/>
  <c r="C35" i="99"/>
  <c r="C35" i="100" s="1"/>
  <c r="C35" i="101" s="1"/>
  <c r="K34" i="99"/>
  <c r="K34" i="100" s="1"/>
  <c r="K34" i="101" s="1"/>
  <c r="J34" i="99"/>
  <c r="J34" i="100" s="1"/>
  <c r="J34" i="101" s="1"/>
  <c r="I34" i="99"/>
  <c r="I34" i="100" s="1"/>
  <c r="I34" i="101" s="1"/>
  <c r="H34" i="99"/>
  <c r="H34" i="100" s="1"/>
  <c r="H34" i="101" s="1"/>
  <c r="G34" i="99"/>
  <c r="G34" i="100" s="1"/>
  <c r="G34" i="101" s="1"/>
  <c r="F34" i="99"/>
  <c r="F34" i="100" s="1"/>
  <c r="F34" i="101" s="1"/>
  <c r="E34" i="99"/>
  <c r="E34" i="100" s="1"/>
  <c r="E34" i="101" s="1"/>
  <c r="D34" i="99"/>
  <c r="D34" i="100" s="1"/>
  <c r="D34" i="101" s="1"/>
  <c r="C34" i="99"/>
  <c r="C34" i="100" s="1"/>
  <c r="C34" i="101" s="1"/>
  <c r="K33" i="99"/>
  <c r="K33" i="100" s="1"/>
  <c r="K33" i="101" s="1"/>
  <c r="J33" i="99"/>
  <c r="J33" i="100" s="1"/>
  <c r="J33" i="101" s="1"/>
  <c r="I33" i="99"/>
  <c r="I33" i="100" s="1"/>
  <c r="I33" i="101" s="1"/>
  <c r="H33" i="99"/>
  <c r="H33" i="100" s="1"/>
  <c r="H33" i="101" s="1"/>
  <c r="G33" i="99"/>
  <c r="G33" i="100" s="1"/>
  <c r="G33" i="101" s="1"/>
  <c r="F33" i="99"/>
  <c r="F33" i="100" s="1"/>
  <c r="F33" i="101" s="1"/>
  <c r="E33" i="99"/>
  <c r="E33" i="100" s="1"/>
  <c r="E33" i="101" s="1"/>
  <c r="D33" i="99"/>
  <c r="D33" i="100" s="1"/>
  <c r="D33" i="101" s="1"/>
  <c r="C33" i="99"/>
  <c r="C33" i="100" s="1"/>
  <c r="C33" i="101" s="1"/>
  <c r="K32" i="99"/>
  <c r="K32" i="100" s="1"/>
  <c r="K32" i="101" s="1"/>
  <c r="J32" i="99"/>
  <c r="J32" i="100" s="1"/>
  <c r="J32" i="101" s="1"/>
  <c r="I32" i="99"/>
  <c r="I32" i="100" s="1"/>
  <c r="I32" i="101" s="1"/>
  <c r="H32" i="99"/>
  <c r="H32" i="100" s="1"/>
  <c r="H32" i="101" s="1"/>
  <c r="G32" i="99"/>
  <c r="G32" i="100" s="1"/>
  <c r="G32" i="101" s="1"/>
  <c r="F32" i="99"/>
  <c r="F32" i="100" s="1"/>
  <c r="F32" i="101" s="1"/>
  <c r="E32" i="99"/>
  <c r="E32" i="100" s="1"/>
  <c r="E32" i="101" s="1"/>
  <c r="D32" i="99"/>
  <c r="D32" i="100" s="1"/>
  <c r="D32" i="101" s="1"/>
  <c r="C32" i="99"/>
  <c r="C32" i="100" s="1"/>
  <c r="C32" i="101" s="1"/>
  <c r="K31" i="99"/>
  <c r="K31" i="100" s="1"/>
  <c r="K31" i="101" s="1"/>
  <c r="J31" i="99"/>
  <c r="J31" i="100" s="1"/>
  <c r="J31" i="101" s="1"/>
  <c r="I31" i="99"/>
  <c r="I31" i="100" s="1"/>
  <c r="I31" i="101" s="1"/>
  <c r="H31" i="99"/>
  <c r="H31" i="100" s="1"/>
  <c r="H31" i="101" s="1"/>
  <c r="G31" i="99"/>
  <c r="G31" i="100" s="1"/>
  <c r="G31" i="101" s="1"/>
  <c r="F31" i="99"/>
  <c r="F31" i="100" s="1"/>
  <c r="F31" i="101" s="1"/>
  <c r="E31" i="99"/>
  <c r="E31" i="100" s="1"/>
  <c r="E31" i="101" s="1"/>
  <c r="D31" i="99"/>
  <c r="D31" i="100" s="1"/>
  <c r="D31" i="101" s="1"/>
  <c r="C31" i="99"/>
  <c r="C31" i="100" s="1"/>
  <c r="C31" i="101" s="1"/>
  <c r="K26" i="99"/>
  <c r="K26" i="100" s="1"/>
  <c r="K26" i="101" s="1"/>
  <c r="J26" i="99"/>
  <c r="J26" i="100" s="1"/>
  <c r="J26" i="101" s="1"/>
  <c r="I26" i="99"/>
  <c r="I26" i="100" s="1"/>
  <c r="I26" i="101" s="1"/>
  <c r="H26" i="99"/>
  <c r="H26" i="100" s="1"/>
  <c r="H26" i="101" s="1"/>
  <c r="G26" i="99"/>
  <c r="G26" i="100" s="1"/>
  <c r="G26" i="101" s="1"/>
  <c r="F26" i="99"/>
  <c r="F26" i="100" s="1"/>
  <c r="F26" i="101" s="1"/>
  <c r="E26" i="99"/>
  <c r="E26" i="100" s="1"/>
  <c r="E26" i="101" s="1"/>
  <c r="D26" i="99"/>
  <c r="D26" i="100" s="1"/>
  <c r="D26" i="101" s="1"/>
  <c r="C26" i="99"/>
  <c r="C26" i="100" s="1"/>
  <c r="C26" i="101" s="1"/>
  <c r="K25" i="99"/>
  <c r="K25" i="100" s="1"/>
  <c r="K25" i="101" s="1"/>
  <c r="J25" i="99"/>
  <c r="J25" i="100" s="1"/>
  <c r="J25" i="101" s="1"/>
  <c r="I25" i="99"/>
  <c r="I25" i="100" s="1"/>
  <c r="I25" i="101" s="1"/>
  <c r="H25" i="99"/>
  <c r="H25" i="100" s="1"/>
  <c r="H25" i="101" s="1"/>
  <c r="G25" i="99"/>
  <c r="G25" i="100" s="1"/>
  <c r="G25" i="101" s="1"/>
  <c r="F25" i="99"/>
  <c r="F25" i="100" s="1"/>
  <c r="F25" i="101" s="1"/>
  <c r="E25" i="99"/>
  <c r="E25" i="100" s="1"/>
  <c r="E25" i="101" s="1"/>
  <c r="D25" i="99"/>
  <c r="D25" i="100" s="1"/>
  <c r="D25" i="101" s="1"/>
  <c r="C25" i="99"/>
  <c r="C25" i="100" s="1"/>
  <c r="C25" i="101" s="1"/>
  <c r="K24" i="99"/>
  <c r="K24" i="100" s="1"/>
  <c r="K24" i="101" s="1"/>
  <c r="J24" i="99"/>
  <c r="J24" i="100" s="1"/>
  <c r="J24" i="101" s="1"/>
  <c r="I24" i="99"/>
  <c r="I24" i="100" s="1"/>
  <c r="I24" i="101" s="1"/>
  <c r="H24" i="99"/>
  <c r="H24" i="100" s="1"/>
  <c r="H24" i="101" s="1"/>
  <c r="G24" i="99"/>
  <c r="G24" i="100" s="1"/>
  <c r="G24" i="101" s="1"/>
  <c r="F24" i="99"/>
  <c r="F24" i="100" s="1"/>
  <c r="F24" i="101" s="1"/>
  <c r="E24" i="99"/>
  <c r="E24" i="100" s="1"/>
  <c r="E24" i="101" s="1"/>
  <c r="D24" i="99"/>
  <c r="D24" i="100" s="1"/>
  <c r="D24" i="101" s="1"/>
  <c r="C24" i="99"/>
  <c r="C24" i="100" s="1"/>
  <c r="C24" i="101" s="1"/>
  <c r="K23" i="99"/>
  <c r="K23" i="100" s="1"/>
  <c r="K23" i="101" s="1"/>
  <c r="J23" i="99"/>
  <c r="J23" i="100" s="1"/>
  <c r="J23" i="101" s="1"/>
  <c r="I23" i="99"/>
  <c r="I23" i="100" s="1"/>
  <c r="I23" i="101" s="1"/>
  <c r="H23" i="99"/>
  <c r="H23" i="100" s="1"/>
  <c r="H23" i="101" s="1"/>
  <c r="G23" i="99"/>
  <c r="G23" i="100" s="1"/>
  <c r="G23" i="101" s="1"/>
  <c r="F23" i="99"/>
  <c r="F23" i="100" s="1"/>
  <c r="F23" i="101" s="1"/>
  <c r="E23" i="99"/>
  <c r="E23" i="100" s="1"/>
  <c r="E23" i="101" s="1"/>
  <c r="D23" i="99"/>
  <c r="D23" i="100" s="1"/>
  <c r="D23" i="101" s="1"/>
  <c r="C23" i="99"/>
  <c r="C23" i="100" s="1"/>
  <c r="C23" i="101" s="1"/>
  <c r="K22" i="99"/>
  <c r="K22" i="100" s="1"/>
  <c r="K22" i="101" s="1"/>
  <c r="J22" i="99"/>
  <c r="J22" i="100" s="1"/>
  <c r="J22" i="101" s="1"/>
  <c r="I22" i="99"/>
  <c r="I22" i="100" s="1"/>
  <c r="I22" i="101" s="1"/>
  <c r="H22" i="99"/>
  <c r="H22" i="100" s="1"/>
  <c r="H22" i="101" s="1"/>
  <c r="G22" i="99"/>
  <c r="G22" i="100" s="1"/>
  <c r="G22" i="101" s="1"/>
  <c r="F22" i="99"/>
  <c r="F22" i="100" s="1"/>
  <c r="F22" i="101" s="1"/>
  <c r="E22" i="99"/>
  <c r="E22" i="100" s="1"/>
  <c r="E22" i="101" s="1"/>
  <c r="D22" i="99"/>
  <c r="D22" i="100" s="1"/>
  <c r="D22" i="101" s="1"/>
  <c r="C22" i="99"/>
  <c r="C22" i="100" s="1"/>
  <c r="C22" i="101" s="1"/>
  <c r="K21" i="99"/>
  <c r="K21" i="100" s="1"/>
  <c r="K21" i="101" s="1"/>
  <c r="J21" i="99"/>
  <c r="J21" i="100" s="1"/>
  <c r="J21" i="101" s="1"/>
  <c r="I21" i="99"/>
  <c r="I21" i="100" s="1"/>
  <c r="I21" i="101" s="1"/>
  <c r="H21" i="99"/>
  <c r="H21" i="100" s="1"/>
  <c r="H21" i="101" s="1"/>
  <c r="G21" i="99"/>
  <c r="G21" i="100" s="1"/>
  <c r="G21" i="101" s="1"/>
  <c r="F21" i="99"/>
  <c r="F21" i="100" s="1"/>
  <c r="F21" i="101" s="1"/>
  <c r="E21" i="99"/>
  <c r="E21" i="100" s="1"/>
  <c r="E21" i="101" s="1"/>
  <c r="D21" i="99"/>
  <c r="D21" i="100" s="1"/>
  <c r="D21" i="101" s="1"/>
  <c r="C21" i="99"/>
  <c r="C21" i="100" s="1"/>
  <c r="C21" i="101" s="1"/>
  <c r="K20" i="99"/>
  <c r="K20" i="100" s="1"/>
  <c r="K20" i="101" s="1"/>
  <c r="J20" i="99"/>
  <c r="J20" i="100" s="1"/>
  <c r="J20" i="101" s="1"/>
  <c r="I20" i="99"/>
  <c r="I20" i="100" s="1"/>
  <c r="I20" i="101" s="1"/>
  <c r="H20" i="99"/>
  <c r="H20" i="100" s="1"/>
  <c r="H20" i="101" s="1"/>
  <c r="G20" i="99"/>
  <c r="G20" i="100" s="1"/>
  <c r="G20" i="101" s="1"/>
  <c r="F20" i="99"/>
  <c r="F20" i="100" s="1"/>
  <c r="F20" i="101" s="1"/>
  <c r="E20" i="99"/>
  <c r="E20" i="100" s="1"/>
  <c r="E20" i="101" s="1"/>
  <c r="D20" i="99"/>
  <c r="D20" i="100" s="1"/>
  <c r="D20" i="101" s="1"/>
  <c r="C20" i="99"/>
  <c r="C20" i="100" s="1"/>
  <c r="C20" i="101" s="1"/>
  <c r="K19" i="99"/>
  <c r="K19" i="100" s="1"/>
  <c r="K19" i="101" s="1"/>
  <c r="J19" i="99"/>
  <c r="J19" i="100" s="1"/>
  <c r="J19" i="101" s="1"/>
  <c r="I19" i="99"/>
  <c r="I19" i="100" s="1"/>
  <c r="I19" i="101" s="1"/>
  <c r="H19" i="99"/>
  <c r="H19" i="100" s="1"/>
  <c r="H19" i="101" s="1"/>
  <c r="G19" i="99"/>
  <c r="G19" i="100" s="1"/>
  <c r="G19" i="101" s="1"/>
  <c r="F19" i="99"/>
  <c r="F19" i="100" s="1"/>
  <c r="F19" i="101" s="1"/>
  <c r="E19" i="99"/>
  <c r="E19" i="100" s="1"/>
  <c r="E19" i="101" s="1"/>
  <c r="D19" i="99"/>
  <c r="D19" i="100" s="1"/>
  <c r="D19" i="101" s="1"/>
  <c r="C19" i="99"/>
  <c r="C19" i="100" s="1"/>
  <c r="C19" i="101" s="1"/>
  <c r="K18" i="99"/>
  <c r="K18" i="100" s="1"/>
  <c r="K18" i="101" s="1"/>
  <c r="J18" i="99"/>
  <c r="J18" i="100" s="1"/>
  <c r="J18" i="101" s="1"/>
  <c r="I18" i="99"/>
  <c r="I18" i="100" s="1"/>
  <c r="I18" i="101" s="1"/>
  <c r="H18" i="99"/>
  <c r="H18" i="100" s="1"/>
  <c r="H18" i="101" s="1"/>
  <c r="G18" i="99"/>
  <c r="G18" i="100" s="1"/>
  <c r="G18" i="101" s="1"/>
  <c r="F18" i="99"/>
  <c r="F18" i="100" s="1"/>
  <c r="F18" i="101" s="1"/>
  <c r="E18" i="99"/>
  <c r="E18" i="100" s="1"/>
  <c r="E18" i="101" s="1"/>
  <c r="D18" i="99"/>
  <c r="D18" i="100" s="1"/>
  <c r="D18" i="101" s="1"/>
  <c r="C18" i="99"/>
  <c r="C18" i="100" s="1"/>
  <c r="C18" i="101" s="1"/>
  <c r="K17" i="99"/>
  <c r="K17" i="100" s="1"/>
  <c r="K17" i="101" s="1"/>
  <c r="J17" i="99"/>
  <c r="J17" i="100" s="1"/>
  <c r="J17" i="101" s="1"/>
  <c r="I17" i="99"/>
  <c r="I17" i="100" s="1"/>
  <c r="I17" i="101" s="1"/>
  <c r="H17" i="99"/>
  <c r="H17" i="100" s="1"/>
  <c r="H17" i="101" s="1"/>
  <c r="G17" i="99"/>
  <c r="G17" i="100" s="1"/>
  <c r="G17" i="101" s="1"/>
  <c r="F17" i="99"/>
  <c r="F17" i="100" s="1"/>
  <c r="F17" i="101" s="1"/>
  <c r="E17" i="99"/>
  <c r="E17" i="100" s="1"/>
  <c r="E17" i="101" s="1"/>
  <c r="D17" i="99"/>
  <c r="D17" i="100" s="1"/>
  <c r="D17" i="101" s="1"/>
  <c r="C17" i="99"/>
  <c r="C17" i="100" s="1"/>
  <c r="C17" i="101" s="1"/>
  <c r="K16" i="99"/>
  <c r="K16" i="100" s="1"/>
  <c r="K16" i="101" s="1"/>
  <c r="J16" i="99"/>
  <c r="J16" i="100" s="1"/>
  <c r="J16" i="101" s="1"/>
  <c r="I16" i="99"/>
  <c r="I16" i="100" s="1"/>
  <c r="I16" i="101" s="1"/>
  <c r="H16" i="99"/>
  <c r="H16" i="100" s="1"/>
  <c r="H16" i="101" s="1"/>
  <c r="G16" i="99"/>
  <c r="G16" i="100" s="1"/>
  <c r="G16" i="101" s="1"/>
  <c r="F16" i="99"/>
  <c r="F16" i="100" s="1"/>
  <c r="F16" i="101" s="1"/>
  <c r="E16" i="99"/>
  <c r="E16" i="100" s="1"/>
  <c r="E16" i="101" s="1"/>
  <c r="D16" i="99"/>
  <c r="D16" i="100" s="1"/>
  <c r="D16" i="101" s="1"/>
  <c r="C16" i="99"/>
  <c r="C16" i="100" s="1"/>
  <c r="C16" i="101" s="1"/>
  <c r="K15" i="99"/>
  <c r="K15" i="100" s="1"/>
  <c r="K15" i="101" s="1"/>
  <c r="J15" i="99"/>
  <c r="J15" i="100" s="1"/>
  <c r="J15" i="101" s="1"/>
  <c r="I15" i="99"/>
  <c r="I15" i="100" s="1"/>
  <c r="I15" i="101" s="1"/>
  <c r="H15" i="99"/>
  <c r="H15" i="100" s="1"/>
  <c r="H15" i="101" s="1"/>
  <c r="G15" i="99"/>
  <c r="G15" i="100" s="1"/>
  <c r="G15" i="101" s="1"/>
  <c r="F15" i="99"/>
  <c r="F15" i="100" s="1"/>
  <c r="F15" i="101" s="1"/>
  <c r="E15" i="99"/>
  <c r="E15" i="100" s="1"/>
  <c r="E15" i="101" s="1"/>
  <c r="D15" i="99"/>
  <c r="D15" i="100" s="1"/>
  <c r="D15" i="101" s="1"/>
  <c r="C15" i="99"/>
  <c r="C15" i="100" s="1"/>
  <c r="C15" i="101" s="1"/>
  <c r="K14" i="99"/>
  <c r="K14" i="100" s="1"/>
  <c r="K14" i="101" s="1"/>
  <c r="J14" i="99"/>
  <c r="J14" i="100" s="1"/>
  <c r="J14" i="101" s="1"/>
  <c r="I14" i="99"/>
  <c r="I14" i="100" s="1"/>
  <c r="I14" i="101" s="1"/>
  <c r="H14" i="99"/>
  <c r="H14" i="100" s="1"/>
  <c r="H14" i="101" s="1"/>
  <c r="G14" i="99"/>
  <c r="G14" i="100" s="1"/>
  <c r="G14" i="101" s="1"/>
  <c r="F14" i="99"/>
  <c r="F14" i="100" s="1"/>
  <c r="F14" i="101" s="1"/>
  <c r="E14" i="99"/>
  <c r="E14" i="100" s="1"/>
  <c r="E14" i="101" s="1"/>
  <c r="D14" i="99"/>
  <c r="D14" i="100" s="1"/>
  <c r="D14" i="101" s="1"/>
  <c r="C14" i="99"/>
  <c r="C14" i="100" s="1"/>
  <c r="C14" i="101" s="1"/>
  <c r="K13" i="99"/>
  <c r="K13" i="100" s="1"/>
  <c r="K13" i="101" s="1"/>
  <c r="J13" i="99"/>
  <c r="J13" i="100" s="1"/>
  <c r="J13" i="101" s="1"/>
  <c r="I13" i="99"/>
  <c r="I13" i="100" s="1"/>
  <c r="I13" i="101" s="1"/>
  <c r="H13" i="99"/>
  <c r="H13" i="100" s="1"/>
  <c r="H13" i="101" s="1"/>
  <c r="G13" i="99"/>
  <c r="G13" i="100" s="1"/>
  <c r="G13" i="101" s="1"/>
  <c r="F13" i="99"/>
  <c r="F13" i="100" s="1"/>
  <c r="F13" i="101" s="1"/>
  <c r="E13" i="99"/>
  <c r="E13" i="100" s="1"/>
  <c r="E13" i="101" s="1"/>
  <c r="D13" i="99"/>
  <c r="D13" i="100" s="1"/>
  <c r="D13" i="101" s="1"/>
  <c r="C13" i="99"/>
  <c r="C13" i="100" s="1"/>
  <c r="C13" i="101" s="1"/>
  <c r="K12" i="99"/>
  <c r="K12" i="100" s="1"/>
  <c r="K12" i="101" s="1"/>
  <c r="J12" i="99"/>
  <c r="J12" i="100" s="1"/>
  <c r="J12" i="101" s="1"/>
  <c r="I12" i="99"/>
  <c r="I12" i="100" s="1"/>
  <c r="I12" i="101" s="1"/>
  <c r="H12" i="99"/>
  <c r="H12" i="100" s="1"/>
  <c r="H12" i="101" s="1"/>
  <c r="G12" i="99"/>
  <c r="G12" i="100" s="1"/>
  <c r="G12" i="101" s="1"/>
  <c r="F12" i="99"/>
  <c r="F12" i="100" s="1"/>
  <c r="F12" i="101" s="1"/>
  <c r="E12" i="99"/>
  <c r="E12" i="100" s="1"/>
  <c r="E12" i="101" s="1"/>
  <c r="D12" i="99"/>
  <c r="D12" i="100" s="1"/>
  <c r="D12" i="101" s="1"/>
  <c r="C12" i="99"/>
  <c r="C12" i="100" s="1"/>
  <c r="C12" i="101" s="1"/>
  <c r="K11" i="99"/>
  <c r="K11" i="100" s="1"/>
  <c r="K11" i="101" s="1"/>
  <c r="J11" i="99"/>
  <c r="J11" i="100" s="1"/>
  <c r="J11" i="101" s="1"/>
  <c r="I11" i="99"/>
  <c r="I11" i="100" s="1"/>
  <c r="I11" i="101" s="1"/>
  <c r="H11" i="99"/>
  <c r="H11" i="100" s="1"/>
  <c r="H11" i="101" s="1"/>
  <c r="G11" i="99"/>
  <c r="G11" i="100" s="1"/>
  <c r="G11" i="101" s="1"/>
  <c r="F11" i="99"/>
  <c r="F11" i="100" s="1"/>
  <c r="F11" i="101" s="1"/>
  <c r="E11" i="99"/>
  <c r="E11" i="100" s="1"/>
  <c r="E11" i="101" s="1"/>
  <c r="D11" i="99"/>
  <c r="D11" i="100" s="1"/>
  <c r="D11" i="101" s="1"/>
  <c r="C11" i="99"/>
  <c r="C11" i="100" s="1"/>
  <c r="C11" i="101" s="1"/>
  <c r="K10" i="99"/>
  <c r="K10" i="100" s="1"/>
  <c r="K10" i="101" s="1"/>
  <c r="J10" i="99"/>
  <c r="J10" i="100" s="1"/>
  <c r="J10" i="101" s="1"/>
  <c r="I10" i="99"/>
  <c r="I10" i="100" s="1"/>
  <c r="I10" i="101" s="1"/>
  <c r="H10" i="99"/>
  <c r="H10" i="100" s="1"/>
  <c r="H10" i="101" s="1"/>
  <c r="G10" i="99"/>
  <c r="G10" i="100" s="1"/>
  <c r="G10" i="101" s="1"/>
  <c r="F10" i="99"/>
  <c r="F10" i="100" s="1"/>
  <c r="F10" i="101" s="1"/>
  <c r="E10" i="99"/>
  <c r="E10" i="100" s="1"/>
  <c r="E10" i="101" s="1"/>
  <c r="D10" i="99"/>
  <c r="D10" i="100" s="1"/>
  <c r="D10" i="101" s="1"/>
  <c r="C10" i="99"/>
  <c r="C10" i="100" s="1"/>
  <c r="C10" i="101" s="1"/>
  <c r="K9" i="99"/>
  <c r="K9" i="100" s="1"/>
  <c r="K9" i="101" s="1"/>
  <c r="J9" i="99"/>
  <c r="J9" i="100" s="1"/>
  <c r="J9" i="101" s="1"/>
  <c r="I9" i="99"/>
  <c r="I9" i="100" s="1"/>
  <c r="I9" i="101" s="1"/>
  <c r="H9" i="99"/>
  <c r="H9" i="100" s="1"/>
  <c r="H9" i="101" s="1"/>
  <c r="G9" i="99"/>
  <c r="G9" i="100" s="1"/>
  <c r="G9" i="101" s="1"/>
  <c r="F9" i="99"/>
  <c r="F9" i="100" s="1"/>
  <c r="F9" i="101" s="1"/>
  <c r="E9" i="99"/>
  <c r="E9" i="100" s="1"/>
  <c r="E9" i="101" s="1"/>
  <c r="D9" i="99"/>
  <c r="D9" i="100" s="1"/>
  <c r="D9" i="101" s="1"/>
  <c r="C9" i="99"/>
  <c r="C9" i="100" s="1"/>
  <c r="C9" i="101" s="1"/>
  <c r="K8" i="99"/>
  <c r="K8" i="100" s="1"/>
  <c r="K8" i="101" s="1"/>
  <c r="J8" i="99"/>
  <c r="J8" i="100" s="1"/>
  <c r="J8" i="101" s="1"/>
  <c r="I8" i="99"/>
  <c r="I8" i="100" s="1"/>
  <c r="I8" i="101" s="1"/>
  <c r="H8" i="99"/>
  <c r="H8" i="100" s="1"/>
  <c r="H8" i="101" s="1"/>
  <c r="G8" i="99"/>
  <c r="G8" i="100" s="1"/>
  <c r="G8" i="101" s="1"/>
  <c r="F8" i="99"/>
  <c r="F8" i="100" s="1"/>
  <c r="F8" i="101" s="1"/>
  <c r="E8" i="99"/>
  <c r="E8" i="100" s="1"/>
  <c r="E8" i="101" s="1"/>
  <c r="D8" i="99"/>
  <c r="D8" i="100" s="1"/>
  <c r="D8" i="101" s="1"/>
  <c r="C8" i="99"/>
  <c r="C8" i="100" s="1"/>
  <c r="C8" i="101" s="1"/>
  <c r="K7" i="99"/>
  <c r="K7" i="100" s="1"/>
  <c r="K7" i="101" s="1"/>
  <c r="J7" i="99"/>
  <c r="J7" i="100" s="1"/>
  <c r="J7" i="101" s="1"/>
  <c r="I7" i="99"/>
  <c r="I7" i="100" s="1"/>
  <c r="I7" i="101" s="1"/>
  <c r="H7" i="99"/>
  <c r="H7" i="100" s="1"/>
  <c r="H7" i="101" s="1"/>
  <c r="G7" i="99"/>
  <c r="G7" i="100" s="1"/>
  <c r="G7" i="101" s="1"/>
  <c r="F7" i="99"/>
  <c r="F7" i="100" s="1"/>
  <c r="F7" i="101" s="1"/>
  <c r="E7" i="99"/>
  <c r="E7" i="100" s="1"/>
  <c r="E7" i="101" s="1"/>
  <c r="D7" i="99"/>
  <c r="D7" i="100" s="1"/>
  <c r="D7" i="101" s="1"/>
  <c r="C7" i="99"/>
  <c r="C7" i="100" s="1"/>
  <c r="C7" i="101" s="1"/>
  <c r="K6" i="99"/>
  <c r="K6" i="100" s="1"/>
  <c r="K6" i="101" s="1"/>
  <c r="J6" i="99"/>
  <c r="J6" i="100" s="1"/>
  <c r="J6" i="101" s="1"/>
  <c r="I6" i="99"/>
  <c r="I6" i="100" s="1"/>
  <c r="I6" i="101" s="1"/>
  <c r="H6" i="99"/>
  <c r="H6" i="100" s="1"/>
  <c r="H6" i="101" s="1"/>
  <c r="G6" i="99"/>
  <c r="G6" i="100" s="1"/>
  <c r="G6" i="101" s="1"/>
  <c r="F6" i="99"/>
  <c r="F6" i="100" s="1"/>
  <c r="F6" i="101" s="1"/>
  <c r="E6" i="99"/>
  <c r="E6" i="100" s="1"/>
  <c r="E6" i="101" s="1"/>
  <c r="D6" i="99"/>
  <c r="D6" i="100" s="1"/>
  <c r="D6" i="101" s="1"/>
  <c r="C6" i="99"/>
  <c r="C6" i="100" s="1"/>
  <c r="C6" i="101" s="1"/>
  <c r="K5" i="99"/>
  <c r="K5" i="100" s="1"/>
  <c r="K5" i="101" s="1"/>
  <c r="J5" i="99"/>
  <c r="J5" i="100" s="1"/>
  <c r="J5" i="101" s="1"/>
  <c r="I5" i="99"/>
  <c r="I5" i="100" s="1"/>
  <c r="I5" i="101" s="1"/>
  <c r="H5" i="99"/>
  <c r="H5" i="100" s="1"/>
  <c r="H5" i="101" s="1"/>
  <c r="G5" i="99"/>
  <c r="G5" i="100" s="1"/>
  <c r="G5" i="101" s="1"/>
  <c r="F5" i="99"/>
  <c r="F5" i="100" s="1"/>
  <c r="F5" i="101" s="1"/>
  <c r="E5" i="99"/>
  <c r="E5" i="100" s="1"/>
  <c r="E5" i="101" s="1"/>
  <c r="D5" i="99"/>
  <c r="D5" i="100" s="1"/>
  <c r="D5" i="101" s="1"/>
  <c r="C5" i="99"/>
  <c r="C5" i="100" s="1"/>
  <c r="C5" i="101" s="1"/>
  <c r="K4" i="99"/>
  <c r="K4" i="100" s="1"/>
  <c r="K4" i="101" s="1"/>
  <c r="J4" i="99"/>
  <c r="J4" i="100" s="1"/>
  <c r="J4" i="101" s="1"/>
  <c r="I4" i="99"/>
  <c r="I4" i="100" s="1"/>
  <c r="I4" i="101" s="1"/>
  <c r="H4" i="99"/>
  <c r="H4" i="100" s="1"/>
  <c r="H4" i="101" s="1"/>
  <c r="G4" i="99"/>
  <c r="G4" i="100" s="1"/>
  <c r="G4" i="101" s="1"/>
  <c r="F4" i="99"/>
  <c r="F4" i="100" s="1"/>
  <c r="F4" i="101" s="1"/>
  <c r="E4" i="99"/>
  <c r="E4" i="100" s="1"/>
  <c r="E4" i="101" s="1"/>
  <c r="D4" i="99"/>
  <c r="D4" i="100" s="1"/>
  <c r="D4" i="101" s="1"/>
  <c r="C4" i="99"/>
  <c r="C4" i="100" s="1"/>
  <c r="C4" i="101" s="1"/>
  <c r="K53" i="15"/>
  <c r="K53" i="45" s="1"/>
  <c r="J53" i="15"/>
  <c r="J53" i="45" s="1"/>
  <c r="I53" i="15"/>
  <c r="I53" i="45" s="1"/>
  <c r="H53" i="15"/>
  <c r="H53" i="45" s="1"/>
  <c r="G53" i="15"/>
  <c r="G53" i="45" s="1"/>
  <c r="F53" i="15"/>
  <c r="F53" i="45" s="1"/>
  <c r="E53" i="15"/>
  <c r="E53" i="45" s="1"/>
  <c r="D53" i="15"/>
  <c r="D53" i="45" s="1"/>
  <c r="C53" i="15"/>
  <c r="C53" i="45" s="1"/>
  <c r="K52" i="15"/>
  <c r="K52" i="45" s="1"/>
  <c r="J52" i="15"/>
  <c r="J52" i="45" s="1"/>
  <c r="I52" i="15"/>
  <c r="I52" i="45" s="1"/>
  <c r="H52" i="15"/>
  <c r="H52" i="45" s="1"/>
  <c r="G52" i="15"/>
  <c r="G52" i="45" s="1"/>
  <c r="F52" i="15"/>
  <c r="F52" i="45" s="1"/>
  <c r="E52" i="15"/>
  <c r="E52" i="45" s="1"/>
  <c r="D52" i="15"/>
  <c r="D52" i="45" s="1"/>
  <c r="C52" i="15"/>
  <c r="C52" i="45" s="1"/>
  <c r="K51" i="15"/>
  <c r="K51" i="45" s="1"/>
  <c r="J51" i="15"/>
  <c r="J51" i="45" s="1"/>
  <c r="I51" i="15"/>
  <c r="I51" i="45" s="1"/>
  <c r="H51" i="15"/>
  <c r="H51" i="45" s="1"/>
  <c r="G51" i="15"/>
  <c r="G51" i="45" s="1"/>
  <c r="F51" i="15"/>
  <c r="F51" i="45" s="1"/>
  <c r="E51" i="15"/>
  <c r="E51" i="45" s="1"/>
  <c r="E51" i="46" s="1"/>
  <c r="D51" i="15"/>
  <c r="D51" i="45" s="1"/>
  <c r="D51" i="46" s="1"/>
  <c r="C51" i="15"/>
  <c r="C51" i="45" s="1"/>
  <c r="K50" i="15"/>
  <c r="K50" i="45" s="1"/>
  <c r="K50" i="46" s="1"/>
  <c r="J50" i="15"/>
  <c r="J50" i="45" s="1"/>
  <c r="I50" i="15"/>
  <c r="I50" i="45" s="1"/>
  <c r="H50" i="15"/>
  <c r="H50" i="45" s="1"/>
  <c r="G50" i="15"/>
  <c r="G50" i="45" s="1"/>
  <c r="F50" i="15"/>
  <c r="F50" i="45" s="1"/>
  <c r="E50" i="15"/>
  <c r="E50" i="45" s="1"/>
  <c r="D50" i="15"/>
  <c r="D50" i="45" s="1"/>
  <c r="C50" i="15"/>
  <c r="C50" i="45" s="1"/>
  <c r="K49" i="15"/>
  <c r="K49" i="45" s="1"/>
  <c r="J49" i="15"/>
  <c r="J49" i="45" s="1"/>
  <c r="I49" i="15"/>
  <c r="I49" i="45" s="1"/>
  <c r="H49" i="15"/>
  <c r="H49" i="45" s="1"/>
  <c r="G49" i="15"/>
  <c r="G49" i="45" s="1"/>
  <c r="F49" i="15"/>
  <c r="F49" i="45" s="1"/>
  <c r="E49" i="15"/>
  <c r="E49" i="45" s="1"/>
  <c r="D49" i="15"/>
  <c r="D49" i="45" s="1"/>
  <c r="C49" i="15"/>
  <c r="C49" i="45" s="1"/>
  <c r="C49" i="46" s="1"/>
  <c r="K48" i="15"/>
  <c r="K48" i="45" s="1"/>
  <c r="K48" i="46" s="1"/>
  <c r="J48" i="15"/>
  <c r="J48" i="45" s="1"/>
  <c r="J48" i="46" s="1"/>
  <c r="I48" i="15"/>
  <c r="I48" i="45" s="1"/>
  <c r="H48" i="15"/>
  <c r="H48" i="45" s="1"/>
  <c r="G48" i="15"/>
  <c r="G48" i="45" s="1"/>
  <c r="F48" i="15"/>
  <c r="F48" i="45" s="1"/>
  <c r="E48" i="15"/>
  <c r="E48" i="45" s="1"/>
  <c r="D48" i="15"/>
  <c r="D48" i="45" s="1"/>
  <c r="C48" i="15"/>
  <c r="C48" i="45" s="1"/>
  <c r="K47" i="15"/>
  <c r="K47" i="45" s="1"/>
  <c r="J47" i="15"/>
  <c r="J47" i="45" s="1"/>
  <c r="I47" i="15"/>
  <c r="I47" i="45" s="1"/>
  <c r="I47" i="46" s="1"/>
  <c r="H47" i="15"/>
  <c r="H47" i="45" s="1"/>
  <c r="H47" i="46" s="1"/>
  <c r="G47" i="15"/>
  <c r="G47" i="45" s="1"/>
  <c r="G47" i="46" s="1"/>
  <c r="F47" i="15"/>
  <c r="F47" i="45" s="1"/>
  <c r="F47" i="46" s="1"/>
  <c r="E47" i="15"/>
  <c r="E47" i="45" s="1"/>
  <c r="D47" i="15"/>
  <c r="D47" i="45" s="1"/>
  <c r="C47" i="15"/>
  <c r="C47" i="45" s="1"/>
  <c r="K46" i="15"/>
  <c r="K46" i="45" s="1"/>
  <c r="J46" i="15"/>
  <c r="J46" i="45" s="1"/>
  <c r="I46" i="15"/>
  <c r="I46" i="45" s="1"/>
  <c r="H46" i="15"/>
  <c r="H46" i="45" s="1"/>
  <c r="G46" i="15"/>
  <c r="G46" i="45" s="1"/>
  <c r="F46" i="15"/>
  <c r="F46" i="45" s="1"/>
  <c r="E46" i="15"/>
  <c r="E46" i="45" s="1"/>
  <c r="E46" i="46" s="1"/>
  <c r="D46" i="15"/>
  <c r="D46" i="45" s="1"/>
  <c r="D46" i="46" s="1"/>
  <c r="C46" i="15"/>
  <c r="C46" i="45" s="1"/>
  <c r="K45" i="15"/>
  <c r="K45" i="45" s="1"/>
  <c r="J45" i="15"/>
  <c r="J45" i="45" s="1"/>
  <c r="I45" i="15"/>
  <c r="I45" i="45" s="1"/>
  <c r="H45" i="15"/>
  <c r="H45" i="45" s="1"/>
  <c r="G45" i="15"/>
  <c r="G45" i="45" s="1"/>
  <c r="F45" i="15"/>
  <c r="F45" i="45" s="1"/>
  <c r="E45" i="15"/>
  <c r="E45" i="45" s="1"/>
  <c r="D45" i="15"/>
  <c r="D45" i="45" s="1"/>
  <c r="C45" i="15"/>
  <c r="C45" i="45" s="1"/>
  <c r="K44" i="15"/>
  <c r="K44" i="45" s="1"/>
  <c r="K44" i="46" s="1"/>
  <c r="J44" i="15"/>
  <c r="J44" i="45" s="1"/>
  <c r="I44" i="15"/>
  <c r="I44" i="45" s="1"/>
  <c r="H44" i="15"/>
  <c r="H44" i="45" s="1"/>
  <c r="G44" i="15"/>
  <c r="G44" i="45" s="1"/>
  <c r="F44" i="15"/>
  <c r="F44" i="45" s="1"/>
  <c r="E44" i="15"/>
  <c r="E44" i="45" s="1"/>
  <c r="D44" i="15"/>
  <c r="D44" i="45" s="1"/>
  <c r="C44" i="15"/>
  <c r="C44" i="45" s="1"/>
  <c r="K43" i="15"/>
  <c r="K43" i="45" s="1"/>
  <c r="J43" i="15"/>
  <c r="J43" i="45" s="1"/>
  <c r="I43" i="15"/>
  <c r="I43" i="45" s="1"/>
  <c r="H43" i="15"/>
  <c r="H43" i="45" s="1"/>
  <c r="G43" i="15"/>
  <c r="G43" i="45" s="1"/>
  <c r="F43" i="15"/>
  <c r="F43" i="45" s="1"/>
  <c r="E43" i="15"/>
  <c r="E43" i="45" s="1"/>
  <c r="D43" i="15"/>
  <c r="D43" i="45" s="1"/>
  <c r="C43" i="15"/>
  <c r="C43" i="45" s="1"/>
  <c r="K42" i="15"/>
  <c r="K42" i="45" s="1"/>
  <c r="J42" i="15"/>
  <c r="J42" i="45" s="1"/>
  <c r="I42" i="15"/>
  <c r="I42" i="45" s="1"/>
  <c r="H42" i="15"/>
  <c r="H42" i="45" s="1"/>
  <c r="G42" i="15"/>
  <c r="G42" i="45" s="1"/>
  <c r="F42" i="15"/>
  <c r="F42" i="45" s="1"/>
  <c r="E42" i="15"/>
  <c r="E42" i="45" s="1"/>
  <c r="D42" i="15"/>
  <c r="D42" i="45" s="1"/>
  <c r="D42" i="46" s="1"/>
  <c r="C42" i="15"/>
  <c r="C42" i="45" s="1"/>
  <c r="C42" i="46" s="1"/>
  <c r="K41" i="15"/>
  <c r="K41" i="45" s="1"/>
  <c r="K41" i="46" s="1"/>
  <c r="J41" i="15"/>
  <c r="J41" i="45" s="1"/>
  <c r="I41" i="15"/>
  <c r="I41" i="45" s="1"/>
  <c r="H41" i="15"/>
  <c r="H41" i="45" s="1"/>
  <c r="G41" i="15"/>
  <c r="G41" i="45" s="1"/>
  <c r="F41" i="15"/>
  <c r="F41" i="45" s="1"/>
  <c r="E41" i="15"/>
  <c r="E41" i="45" s="1"/>
  <c r="D41" i="15"/>
  <c r="D41" i="45" s="1"/>
  <c r="C41" i="15"/>
  <c r="C41" i="45" s="1"/>
  <c r="K40" i="15"/>
  <c r="K40" i="45" s="1"/>
  <c r="J40" i="15"/>
  <c r="J40" i="45" s="1"/>
  <c r="I40" i="15"/>
  <c r="I40" i="45" s="1"/>
  <c r="H40" i="15"/>
  <c r="H40" i="45" s="1"/>
  <c r="G40" i="15"/>
  <c r="G40" i="45" s="1"/>
  <c r="F40" i="15"/>
  <c r="F40" i="45" s="1"/>
  <c r="F40" i="46" s="1"/>
  <c r="E40" i="15"/>
  <c r="E40" i="45" s="1"/>
  <c r="D40" i="15"/>
  <c r="D40" i="45" s="1"/>
  <c r="C40" i="15"/>
  <c r="C40" i="45" s="1"/>
  <c r="K39" i="15"/>
  <c r="K39" i="45" s="1"/>
  <c r="J39" i="15"/>
  <c r="J39" i="45" s="1"/>
  <c r="I39" i="15"/>
  <c r="I39" i="45" s="1"/>
  <c r="H39" i="15"/>
  <c r="H39" i="45" s="1"/>
  <c r="G39" i="15"/>
  <c r="G39" i="45" s="1"/>
  <c r="F39" i="15"/>
  <c r="F39" i="45" s="1"/>
  <c r="E39" i="15"/>
  <c r="E39" i="45" s="1"/>
  <c r="D39" i="15"/>
  <c r="D39" i="45" s="1"/>
  <c r="C39" i="15"/>
  <c r="C39" i="45" s="1"/>
  <c r="C39" i="46" s="1"/>
  <c r="K38" i="15"/>
  <c r="K38" i="45" s="1"/>
  <c r="K38" i="46" s="1"/>
  <c r="J38" i="15"/>
  <c r="J38" i="45" s="1"/>
  <c r="I38" i="15"/>
  <c r="I38" i="45" s="1"/>
  <c r="H38" i="15"/>
  <c r="H38" i="45" s="1"/>
  <c r="G38" i="15"/>
  <c r="G38" i="45" s="1"/>
  <c r="F38" i="15"/>
  <c r="F38" i="45" s="1"/>
  <c r="E38" i="15"/>
  <c r="E38" i="45" s="1"/>
  <c r="D38" i="15"/>
  <c r="D38" i="45" s="1"/>
  <c r="C38" i="15"/>
  <c r="C38" i="45" s="1"/>
  <c r="K37" i="15"/>
  <c r="K37" i="45" s="1"/>
  <c r="K37" i="46" s="1"/>
  <c r="J37" i="15"/>
  <c r="J37" i="45" s="1"/>
  <c r="J37" i="46" s="1"/>
  <c r="I37" i="15"/>
  <c r="I37" i="45" s="1"/>
  <c r="H37" i="15"/>
  <c r="H37" i="45" s="1"/>
  <c r="G37" i="15"/>
  <c r="G37" i="45" s="1"/>
  <c r="F37" i="15"/>
  <c r="F37" i="45" s="1"/>
  <c r="E37" i="15"/>
  <c r="E37" i="45" s="1"/>
  <c r="D37" i="15"/>
  <c r="D37" i="45" s="1"/>
  <c r="C37" i="15"/>
  <c r="C37" i="45" s="1"/>
  <c r="K36" i="15"/>
  <c r="K36" i="45" s="1"/>
  <c r="K36" i="46" s="1"/>
  <c r="J36" i="15"/>
  <c r="J36" i="45" s="1"/>
  <c r="I36" i="15"/>
  <c r="I36" i="45" s="1"/>
  <c r="H36" i="15"/>
  <c r="H36" i="45" s="1"/>
  <c r="G36" i="15"/>
  <c r="G36" i="45" s="1"/>
  <c r="F36" i="15"/>
  <c r="F36" i="45" s="1"/>
  <c r="F36" i="46" s="1"/>
  <c r="E36" i="15"/>
  <c r="E36" i="45" s="1"/>
  <c r="D36" i="15"/>
  <c r="D36" i="45" s="1"/>
  <c r="C36" i="15"/>
  <c r="C36" i="45" s="1"/>
  <c r="K35" i="15"/>
  <c r="K35" i="45" s="1"/>
  <c r="J35" i="15"/>
  <c r="J35" i="45" s="1"/>
  <c r="I35" i="15"/>
  <c r="I35" i="45" s="1"/>
  <c r="H35" i="15"/>
  <c r="H35" i="45" s="1"/>
  <c r="G35" i="15"/>
  <c r="G35" i="45" s="1"/>
  <c r="F35" i="15"/>
  <c r="F35" i="45" s="1"/>
  <c r="F35" i="46" s="1"/>
  <c r="E35" i="15"/>
  <c r="E35" i="45" s="1"/>
  <c r="D35" i="15"/>
  <c r="D35" i="45" s="1"/>
  <c r="C35" i="15"/>
  <c r="C35" i="45" s="1"/>
  <c r="C35" i="46" s="1"/>
  <c r="K34" i="15"/>
  <c r="K34" i="45" s="1"/>
  <c r="K34" i="46" s="1"/>
  <c r="J34" i="15"/>
  <c r="J34" i="45" s="1"/>
  <c r="I34" i="15"/>
  <c r="I34" i="45" s="1"/>
  <c r="H34" i="15"/>
  <c r="H34" i="45" s="1"/>
  <c r="H34" i="46" s="1"/>
  <c r="G34" i="15"/>
  <c r="G34" i="45" s="1"/>
  <c r="F34" i="15"/>
  <c r="F34" i="45" s="1"/>
  <c r="E34" i="15"/>
  <c r="E34" i="45" s="1"/>
  <c r="D34" i="15"/>
  <c r="D34" i="45" s="1"/>
  <c r="C34" i="15"/>
  <c r="C34" i="45" s="1"/>
  <c r="K33" i="15"/>
  <c r="K33" i="45" s="1"/>
  <c r="J33" i="15"/>
  <c r="J33" i="45" s="1"/>
  <c r="I33" i="15"/>
  <c r="I33" i="45" s="1"/>
  <c r="H33" i="15"/>
  <c r="H33" i="45" s="1"/>
  <c r="G33" i="15"/>
  <c r="G33" i="45" s="1"/>
  <c r="F33" i="15"/>
  <c r="F33" i="45" s="1"/>
  <c r="F33" i="46" s="1"/>
  <c r="E33" i="15"/>
  <c r="E33" i="45" s="1"/>
  <c r="D33" i="15"/>
  <c r="D33" i="45" s="1"/>
  <c r="C33" i="15"/>
  <c r="C33" i="45" s="1"/>
  <c r="K32" i="15"/>
  <c r="K32" i="45" s="1"/>
  <c r="J32" i="15"/>
  <c r="J32" i="45" s="1"/>
  <c r="I32" i="15"/>
  <c r="I32" i="45" s="1"/>
  <c r="H32" i="15"/>
  <c r="H32" i="45" s="1"/>
  <c r="G32" i="15"/>
  <c r="G32" i="45" s="1"/>
  <c r="F32" i="15"/>
  <c r="F32" i="45" s="1"/>
  <c r="E32" i="15"/>
  <c r="E32" i="45" s="1"/>
  <c r="D32" i="15"/>
  <c r="D32" i="45" s="1"/>
  <c r="C32" i="15"/>
  <c r="C32" i="45" s="1"/>
  <c r="K31" i="15"/>
  <c r="K31" i="45" s="1"/>
  <c r="K31" i="46" s="1"/>
  <c r="J31" i="15"/>
  <c r="J31" i="45" s="1"/>
  <c r="J31" i="46" s="1"/>
  <c r="I31" i="15"/>
  <c r="I31" i="45" s="1"/>
  <c r="H31" i="15"/>
  <c r="H31" i="45" s="1"/>
  <c r="G31" i="15"/>
  <c r="G31" i="45" s="1"/>
  <c r="F31" i="15"/>
  <c r="F31" i="45" s="1"/>
  <c r="E31" i="15"/>
  <c r="E31" i="45" s="1"/>
  <c r="D31" i="15"/>
  <c r="D31" i="45" s="1"/>
  <c r="C31" i="15"/>
  <c r="C31" i="45" s="1"/>
  <c r="C31" i="46" s="1"/>
  <c r="K26" i="15"/>
  <c r="K26" i="45" s="1"/>
  <c r="K26" i="46" s="1"/>
  <c r="J26" i="15"/>
  <c r="J26" i="45" s="1"/>
  <c r="J26" i="46" s="1"/>
  <c r="I26" i="15"/>
  <c r="I26" i="45" s="1"/>
  <c r="I26" i="46" s="1"/>
  <c r="H26" i="15"/>
  <c r="H26" i="45" s="1"/>
  <c r="H26" i="46" s="1"/>
  <c r="G26" i="15"/>
  <c r="G26" i="45" s="1"/>
  <c r="G26" i="46" s="1"/>
  <c r="F26" i="15"/>
  <c r="F26" i="45" s="1"/>
  <c r="E26" i="15"/>
  <c r="E26" i="45" s="1"/>
  <c r="D26" i="15"/>
  <c r="D26" i="45" s="1"/>
  <c r="C26" i="15"/>
  <c r="C26" i="45" s="1"/>
  <c r="K25" i="15"/>
  <c r="K25" i="45" s="1"/>
  <c r="J25" i="15"/>
  <c r="J25" i="45" s="1"/>
  <c r="I25" i="15"/>
  <c r="I25" i="45" s="1"/>
  <c r="H25" i="15"/>
  <c r="H25" i="45" s="1"/>
  <c r="G25" i="15"/>
  <c r="G25" i="45" s="1"/>
  <c r="F25" i="15"/>
  <c r="F25" i="45" s="1"/>
  <c r="E25" i="15"/>
  <c r="E25" i="45" s="1"/>
  <c r="D25" i="15"/>
  <c r="D25" i="45" s="1"/>
  <c r="D25" i="46" s="1"/>
  <c r="C25" i="15"/>
  <c r="C25" i="45" s="1"/>
  <c r="K24" i="15"/>
  <c r="K24" i="45" s="1"/>
  <c r="J24" i="15"/>
  <c r="J24" i="45" s="1"/>
  <c r="I24" i="15"/>
  <c r="I24" i="45" s="1"/>
  <c r="H24" i="15"/>
  <c r="H24" i="45" s="1"/>
  <c r="G24" i="15"/>
  <c r="G24" i="45" s="1"/>
  <c r="F24" i="15"/>
  <c r="F24" i="45" s="1"/>
  <c r="F24" i="46" s="1"/>
  <c r="E24" i="15"/>
  <c r="E24" i="45" s="1"/>
  <c r="D24" i="15"/>
  <c r="D24" i="45" s="1"/>
  <c r="C24" i="15"/>
  <c r="C24" i="45" s="1"/>
  <c r="K23" i="15"/>
  <c r="K23" i="45" s="1"/>
  <c r="J23" i="15"/>
  <c r="J23" i="45" s="1"/>
  <c r="J23" i="46" s="1"/>
  <c r="I23" i="15"/>
  <c r="I23" i="45" s="1"/>
  <c r="H23" i="15"/>
  <c r="H23" i="45" s="1"/>
  <c r="G23" i="15"/>
  <c r="G23" i="45" s="1"/>
  <c r="F23" i="15"/>
  <c r="F23" i="45" s="1"/>
  <c r="E23" i="15"/>
  <c r="E23" i="45" s="1"/>
  <c r="D23" i="15"/>
  <c r="D23" i="45" s="1"/>
  <c r="C23" i="15"/>
  <c r="C23" i="45" s="1"/>
  <c r="K22" i="15"/>
  <c r="K22" i="45" s="1"/>
  <c r="J22" i="15"/>
  <c r="J22" i="45" s="1"/>
  <c r="I22" i="15"/>
  <c r="I22" i="45" s="1"/>
  <c r="H22" i="15"/>
  <c r="H22" i="45" s="1"/>
  <c r="G22" i="15"/>
  <c r="G22" i="45" s="1"/>
  <c r="F22" i="15"/>
  <c r="F22" i="45" s="1"/>
  <c r="F22" i="46" s="1"/>
  <c r="E22" i="15"/>
  <c r="E22" i="45" s="1"/>
  <c r="D22" i="15"/>
  <c r="D22" i="45" s="1"/>
  <c r="C22" i="15"/>
  <c r="C22" i="45" s="1"/>
  <c r="C22" i="46" s="1"/>
  <c r="K21" i="15"/>
  <c r="K21" i="45" s="1"/>
  <c r="J21" i="15"/>
  <c r="J21" i="45" s="1"/>
  <c r="I21" i="15"/>
  <c r="I21" i="45" s="1"/>
  <c r="H21" i="15"/>
  <c r="H21" i="45" s="1"/>
  <c r="G21" i="15"/>
  <c r="G21" i="45" s="1"/>
  <c r="F21" i="15"/>
  <c r="F21" i="45" s="1"/>
  <c r="E21" i="15"/>
  <c r="E21" i="45" s="1"/>
  <c r="D21" i="15"/>
  <c r="D21" i="45" s="1"/>
  <c r="C21" i="15"/>
  <c r="C21" i="45" s="1"/>
  <c r="K20" i="15"/>
  <c r="K20" i="45" s="1"/>
  <c r="J20" i="15"/>
  <c r="J20" i="45" s="1"/>
  <c r="I20" i="15"/>
  <c r="I20" i="45" s="1"/>
  <c r="H20" i="15"/>
  <c r="H20" i="45" s="1"/>
  <c r="G20" i="15"/>
  <c r="G20" i="45" s="1"/>
  <c r="F20" i="15"/>
  <c r="F20" i="45" s="1"/>
  <c r="F20" i="46" s="1"/>
  <c r="E20" i="15"/>
  <c r="E20" i="45" s="1"/>
  <c r="D20" i="15"/>
  <c r="D20" i="45" s="1"/>
  <c r="D20" i="46" s="1"/>
  <c r="C20" i="15"/>
  <c r="C20" i="45" s="1"/>
  <c r="K19" i="15"/>
  <c r="K19" i="45" s="1"/>
  <c r="J19" i="15"/>
  <c r="J19" i="45" s="1"/>
  <c r="I19" i="15"/>
  <c r="I19" i="45" s="1"/>
  <c r="H19" i="15"/>
  <c r="H19" i="45" s="1"/>
  <c r="G19" i="15"/>
  <c r="G19" i="45" s="1"/>
  <c r="F19" i="15"/>
  <c r="F19" i="45" s="1"/>
  <c r="E19" i="15"/>
  <c r="E19" i="45" s="1"/>
  <c r="D19" i="15"/>
  <c r="D19" i="45" s="1"/>
  <c r="C19" i="15"/>
  <c r="C19" i="45" s="1"/>
  <c r="K18" i="15"/>
  <c r="K18" i="45" s="1"/>
  <c r="K18" i="46" s="1"/>
  <c r="J18" i="15"/>
  <c r="J18" i="45" s="1"/>
  <c r="I18" i="15"/>
  <c r="I18" i="45" s="1"/>
  <c r="H18" i="15"/>
  <c r="H18" i="45" s="1"/>
  <c r="H18" i="46" s="1"/>
  <c r="G18" i="15"/>
  <c r="G18" i="45" s="1"/>
  <c r="F18" i="15"/>
  <c r="F18" i="45" s="1"/>
  <c r="E18" i="15"/>
  <c r="E18" i="45" s="1"/>
  <c r="D18" i="15"/>
  <c r="D18" i="45" s="1"/>
  <c r="C18" i="15"/>
  <c r="C18" i="45" s="1"/>
  <c r="K17" i="15"/>
  <c r="K17" i="45" s="1"/>
  <c r="K17" i="46" s="1"/>
  <c r="J17" i="15"/>
  <c r="J17" i="45" s="1"/>
  <c r="I17" i="15"/>
  <c r="I17" i="45" s="1"/>
  <c r="H17" i="15"/>
  <c r="H17" i="45" s="1"/>
  <c r="G17" i="15"/>
  <c r="G17" i="45" s="1"/>
  <c r="F17" i="15"/>
  <c r="F17" i="45" s="1"/>
  <c r="E17" i="15"/>
  <c r="E17" i="45" s="1"/>
  <c r="D17" i="15"/>
  <c r="D17" i="45" s="1"/>
  <c r="C17" i="15"/>
  <c r="C17" i="45" s="1"/>
  <c r="K16" i="15"/>
  <c r="K16" i="45" s="1"/>
  <c r="J16" i="15"/>
  <c r="J16" i="45" s="1"/>
  <c r="I16" i="15"/>
  <c r="I16" i="45" s="1"/>
  <c r="H16" i="15"/>
  <c r="H16" i="45" s="1"/>
  <c r="G16" i="15"/>
  <c r="G16" i="45" s="1"/>
  <c r="F16" i="15"/>
  <c r="F16" i="45" s="1"/>
  <c r="E16" i="15"/>
  <c r="E16" i="45" s="1"/>
  <c r="D16" i="15"/>
  <c r="D16" i="45" s="1"/>
  <c r="D16" i="46" s="1"/>
  <c r="C16" i="15"/>
  <c r="C16" i="45" s="1"/>
  <c r="K15" i="15"/>
  <c r="K15" i="45" s="1"/>
  <c r="J15" i="15"/>
  <c r="J15" i="45" s="1"/>
  <c r="J15" i="46" s="1"/>
  <c r="I15" i="15"/>
  <c r="I15" i="45" s="1"/>
  <c r="H15" i="15"/>
  <c r="H15" i="45" s="1"/>
  <c r="G15" i="15"/>
  <c r="G15" i="45" s="1"/>
  <c r="F15" i="15"/>
  <c r="F15" i="45" s="1"/>
  <c r="F15" i="46" s="1"/>
  <c r="E15" i="15"/>
  <c r="E15" i="45" s="1"/>
  <c r="E15" i="46" s="1"/>
  <c r="D15" i="15"/>
  <c r="D15" i="45" s="1"/>
  <c r="C15" i="15"/>
  <c r="C15" i="45" s="1"/>
  <c r="K14" i="15"/>
  <c r="K14" i="45" s="1"/>
  <c r="K14" i="46" s="1"/>
  <c r="J14" i="15"/>
  <c r="J14" i="45" s="1"/>
  <c r="I14" i="15"/>
  <c r="I14" i="45" s="1"/>
  <c r="H14" i="15"/>
  <c r="H14" i="45" s="1"/>
  <c r="H14" i="46" s="1"/>
  <c r="G14" i="15"/>
  <c r="G14" i="45" s="1"/>
  <c r="F14" i="15"/>
  <c r="F14" i="45" s="1"/>
  <c r="E14" i="15"/>
  <c r="E14" i="45" s="1"/>
  <c r="D14" i="15"/>
  <c r="D14" i="45" s="1"/>
  <c r="C14" i="15"/>
  <c r="C14" i="45" s="1"/>
  <c r="K13" i="15"/>
  <c r="K13" i="45" s="1"/>
  <c r="J13" i="15"/>
  <c r="J13" i="45" s="1"/>
  <c r="I13" i="15"/>
  <c r="I13" i="45" s="1"/>
  <c r="I13" i="46" s="1"/>
  <c r="H13" i="15"/>
  <c r="H13" i="45" s="1"/>
  <c r="G13" i="15"/>
  <c r="G13" i="45" s="1"/>
  <c r="F13" i="15"/>
  <c r="F13" i="45" s="1"/>
  <c r="E13" i="15"/>
  <c r="E13" i="45" s="1"/>
  <c r="D13" i="15"/>
  <c r="D13" i="45" s="1"/>
  <c r="C13" i="15"/>
  <c r="C13" i="45" s="1"/>
  <c r="K12" i="15"/>
  <c r="K12" i="45" s="1"/>
  <c r="K12" i="46" s="1"/>
  <c r="J12" i="15"/>
  <c r="J12" i="45" s="1"/>
  <c r="I12" i="15"/>
  <c r="I12" i="45" s="1"/>
  <c r="H12" i="15"/>
  <c r="H12" i="45" s="1"/>
  <c r="G12" i="15"/>
  <c r="G12" i="45" s="1"/>
  <c r="F12" i="15"/>
  <c r="F12" i="45" s="1"/>
  <c r="E12" i="15"/>
  <c r="E12" i="45" s="1"/>
  <c r="D12" i="15"/>
  <c r="D12" i="45" s="1"/>
  <c r="C12" i="15"/>
  <c r="C12" i="45" s="1"/>
  <c r="K11" i="15"/>
  <c r="K11" i="45" s="1"/>
  <c r="J11" i="15"/>
  <c r="J11" i="45" s="1"/>
  <c r="I11" i="15"/>
  <c r="I11" i="45" s="1"/>
  <c r="H11" i="15"/>
  <c r="H11" i="45" s="1"/>
  <c r="G11" i="15"/>
  <c r="G11" i="45" s="1"/>
  <c r="F11" i="15"/>
  <c r="F11" i="45" s="1"/>
  <c r="E11" i="15"/>
  <c r="E11" i="45" s="1"/>
  <c r="D11" i="15"/>
  <c r="D11" i="45" s="1"/>
  <c r="C11" i="15"/>
  <c r="C11" i="45" s="1"/>
  <c r="K10" i="15"/>
  <c r="K10" i="45" s="1"/>
  <c r="J10" i="15"/>
  <c r="J10" i="45" s="1"/>
  <c r="I10" i="15"/>
  <c r="I10" i="45" s="1"/>
  <c r="H10" i="15"/>
  <c r="H10" i="45" s="1"/>
  <c r="G10" i="15"/>
  <c r="G10" i="45" s="1"/>
  <c r="F10" i="15"/>
  <c r="F10" i="45" s="1"/>
  <c r="E10" i="15"/>
  <c r="E10" i="45" s="1"/>
  <c r="E10" i="46" s="1"/>
  <c r="D10" i="15"/>
  <c r="D10" i="45" s="1"/>
  <c r="D10" i="46" s="1"/>
  <c r="C10" i="15"/>
  <c r="C10" i="45" s="1"/>
  <c r="K9" i="15"/>
  <c r="K9" i="45" s="1"/>
  <c r="J9" i="15"/>
  <c r="J9" i="45" s="1"/>
  <c r="I9" i="15"/>
  <c r="I9" i="45" s="1"/>
  <c r="H9" i="15"/>
  <c r="H9" i="45" s="1"/>
  <c r="G9" i="15"/>
  <c r="G9" i="45" s="1"/>
  <c r="F9" i="15"/>
  <c r="F9" i="45" s="1"/>
  <c r="E9" i="15"/>
  <c r="E9" i="45" s="1"/>
  <c r="D9" i="15"/>
  <c r="D9" i="45" s="1"/>
  <c r="C9" i="15"/>
  <c r="C9" i="45" s="1"/>
  <c r="K8" i="15"/>
  <c r="K8" i="45" s="1"/>
  <c r="J8" i="15"/>
  <c r="J8" i="45" s="1"/>
  <c r="I8" i="15"/>
  <c r="I8" i="45" s="1"/>
  <c r="I8" i="46" s="1"/>
  <c r="H8" i="15"/>
  <c r="H8" i="45" s="1"/>
  <c r="G8" i="15"/>
  <c r="G8" i="45" s="1"/>
  <c r="F8" i="15"/>
  <c r="F8" i="45" s="1"/>
  <c r="E8" i="15"/>
  <c r="E8" i="45" s="1"/>
  <c r="D8" i="15"/>
  <c r="D8" i="45" s="1"/>
  <c r="D8" i="46" s="1"/>
  <c r="C8" i="15"/>
  <c r="C8" i="45" s="1"/>
  <c r="K7" i="15"/>
  <c r="K7" i="45" s="1"/>
  <c r="J7" i="15"/>
  <c r="J7" i="45" s="1"/>
  <c r="I7" i="15"/>
  <c r="I7" i="45" s="1"/>
  <c r="H7" i="15"/>
  <c r="H7" i="45" s="1"/>
  <c r="G7" i="15"/>
  <c r="G7" i="45" s="1"/>
  <c r="F7" i="15"/>
  <c r="F7" i="45" s="1"/>
  <c r="E7" i="15"/>
  <c r="E7" i="45" s="1"/>
  <c r="D7" i="15"/>
  <c r="D7" i="45" s="1"/>
  <c r="C7" i="15"/>
  <c r="C7" i="45" s="1"/>
  <c r="K6" i="15"/>
  <c r="K6" i="45" s="1"/>
  <c r="J6" i="15"/>
  <c r="J6" i="45" s="1"/>
  <c r="I6" i="15"/>
  <c r="I6" i="45" s="1"/>
  <c r="I6" i="46" s="1"/>
  <c r="H6" i="15"/>
  <c r="H6" i="45" s="1"/>
  <c r="G6" i="15"/>
  <c r="G6" i="45" s="1"/>
  <c r="F6" i="15"/>
  <c r="F6" i="45" s="1"/>
  <c r="E6" i="15"/>
  <c r="E6" i="45" s="1"/>
  <c r="D6" i="15"/>
  <c r="D6" i="45" s="1"/>
  <c r="C6" i="15"/>
  <c r="C6" i="45" s="1"/>
  <c r="K5" i="15"/>
  <c r="K5" i="45" s="1"/>
  <c r="J5" i="15"/>
  <c r="J5" i="45" s="1"/>
  <c r="I5" i="15"/>
  <c r="I5" i="45" s="1"/>
  <c r="H5" i="15"/>
  <c r="H5" i="45" s="1"/>
  <c r="G5" i="15"/>
  <c r="G5" i="45" s="1"/>
  <c r="F5" i="15"/>
  <c r="F5" i="45" s="1"/>
  <c r="E5" i="15"/>
  <c r="E5" i="45" s="1"/>
  <c r="E5" i="46" s="1"/>
  <c r="D5" i="15"/>
  <c r="D5" i="45" s="1"/>
  <c r="D5" i="46" s="1"/>
  <c r="C5" i="15"/>
  <c r="C5" i="45" s="1"/>
  <c r="K4" i="15"/>
  <c r="K4" i="45" s="1"/>
  <c r="J4" i="15"/>
  <c r="J4" i="45" s="1"/>
  <c r="I4" i="15"/>
  <c r="I4" i="45" s="1"/>
  <c r="I4" i="46" s="1"/>
  <c r="H4" i="15"/>
  <c r="H4" i="45" s="1"/>
  <c r="G4" i="15"/>
  <c r="G4" i="45" s="1"/>
  <c r="F4" i="15"/>
  <c r="F4" i="45" s="1"/>
  <c r="E4" i="15"/>
  <c r="E4" i="45" s="1"/>
  <c r="D4" i="15"/>
  <c r="D4" i="45" s="1"/>
  <c r="D4" i="46" s="1"/>
  <c r="C4" i="15"/>
  <c r="C4" i="45" s="1"/>
  <c r="J36" i="46" l="1"/>
  <c r="G18" i="46"/>
  <c r="H45" i="46"/>
  <c r="K16" i="46"/>
  <c r="F6" i="46"/>
  <c r="I31" i="46"/>
  <c r="F42" i="46"/>
  <c r="C10" i="46"/>
  <c r="J7" i="46"/>
  <c r="E6" i="46"/>
  <c r="F43" i="46"/>
  <c r="C24" i="46"/>
  <c r="J45" i="46"/>
  <c r="C17" i="46"/>
  <c r="H31" i="46"/>
  <c r="E42" i="46"/>
  <c r="K9" i="46"/>
  <c r="C53" i="46"/>
  <c r="J14" i="46"/>
  <c r="D40" i="46"/>
  <c r="F13" i="46"/>
  <c r="E11" i="46"/>
  <c r="E4" i="46"/>
  <c r="C51" i="46"/>
  <c r="J10" i="46"/>
  <c r="K10" i="46"/>
  <c r="G14" i="46"/>
  <c r="C18" i="46"/>
  <c r="H21" i="46"/>
  <c r="D17" i="46"/>
  <c r="F14" i="46"/>
  <c r="I21" i="46"/>
  <c r="H7" i="46"/>
  <c r="I14" i="46"/>
  <c r="E18" i="46"/>
  <c r="J21" i="46"/>
  <c r="D47" i="46"/>
  <c r="G7" i="46"/>
  <c r="C47" i="46"/>
  <c r="C4" i="46"/>
  <c r="C40" i="46"/>
  <c r="K21" i="46"/>
  <c r="E47" i="46"/>
  <c r="E24" i="46"/>
  <c r="E17" i="46"/>
  <c r="E33" i="46"/>
  <c r="J8" i="46"/>
  <c r="K15" i="46"/>
  <c r="H13" i="46"/>
  <c r="C16" i="46"/>
  <c r="F41" i="46"/>
  <c r="G5" i="46"/>
  <c r="G41" i="46"/>
  <c r="I20" i="46"/>
  <c r="G11" i="46"/>
  <c r="I34" i="46"/>
  <c r="G6" i="46"/>
  <c r="F4" i="46"/>
  <c r="I23" i="46"/>
  <c r="E31" i="46"/>
  <c r="J34" i="46"/>
  <c r="H9" i="46"/>
  <c r="I9" i="46"/>
  <c r="J16" i="46"/>
  <c r="G31" i="46"/>
  <c r="E49" i="46"/>
  <c r="E40" i="46"/>
  <c r="C15" i="46"/>
  <c r="F5" i="46"/>
  <c r="K8" i="46"/>
  <c r="C13" i="46"/>
  <c r="E20" i="46"/>
  <c r="D49" i="46"/>
  <c r="D6" i="46"/>
  <c r="K23" i="46"/>
  <c r="J9" i="46"/>
  <c r="G20" i="46"/>
  <c r="D35" i="46"/>
  <c r="F49" i="46"/>
  <c r="D22" i="46"/>
  <c r="K5" i="46"/>
  <c r="D24" i="46"/>
  <c r="E35" i="46"/>
  <c r="G49" i="46"/>
  <c r="F25" i="46"/>
  <c r="D38" i="46"/>
  <c r="E38" i="46"/>
  <c r="F21" i="46"/>
  <c r="F38" i="46"/>
  <c r="J20" i="46"/>
  <c r="G38" i="46"/>
  <c r="G42" i="46"/>
  <c r="H42" i="46"/>
  <c r="I44" i="46"/>
  <c r="F18" i="46"/>
  <c r="J44" i="46"/>
  <c r="K45" i="46"/>
  <c r="C46" i="46"/>
  <c r="G13" i="46"/>
  <c r="D18" i="46"/>
  <c r="E13" i="46"/>
  <c r="D13" i="46"/>
  <c r="H49" i="46"/>
  <c r="K52" i="46"/>
  <c r="H6" i="46"/>
  <c r="D53" i="46"/>
  <c r="E53" i="46"/>
  <c r="E32" i="46"/>
  <c r="F32" i="46"/>
  <c r="C6" i="46"/>
  <c r="G36" i="46"/>
  <c r="F17" i="46"/>
  <c r="D12" i="46"/>
  <c r="J22" i="46"/>
  <c r="K33" i="46"/>
  <c r="G37" i="46"/>
  <c r="C41" i="46"/>
  <c r="D48" i="46"/>
  <c r="I51" i="46"/>
  <c r="E12" i="46"/>
  <c r="F19" i="46"/>
  <c r="K22" i="46"/>
  <c r="C34" i="46"/>
  <c r="H37" i="46"/>
  <c r="D41" i="46"/>
  <c r="E48" i="46"/>
  <c r="J51" i="46"/>
  <c r="F12" i="46"/>
  <c r="G19" i="46"/>
  <c r="D34" i="46"/>
  <c r="I37" i="46"/>
  <c r="E41" i="46"/>
  <c r="F48" i="46"/>
  <c r="K51" i="46"/>
  <c r="G12" i="46"/>
  <c r="H19" i="46"/>
  <c r="D23" i="46"/>
  <c r="E34" i="46"/>
  <c r="G48" i="46"/>
  <c r="C52" i="46"/>
  <c r="C9" i="46"/>
  <c r="H12" i="46"/>
  <c r="I19" i="46"/>
  <c r="E23" i="46"/>
  <c r="F34" i="46"/>
  <c r="C45" i="46"/>
  <c r="D52" i="46"/>
  <c r="H5" i="46"/>
  <c r="I12" i="46"/>
  <c r="J19" i="46"/>
  <c r="F23" i="46"/>
  <c r="G34" i="46"/>
  <c r="C38" i="46"/>
  <c r="H41" i="46"/>
  <c r="E52" i="46"/>
  <c r="I5" i="46"/>
  <c r="J12" i="46"/>
  <c r="F16" i="46"/>
  <c r="K19" i="46"/>
  <c r="G23" i="46"/>
  <c r="I41" i="46"/>
  <c r="F52" i="46"/>
  <c r="J5" i="46"/>
  <c r="F9" i="46"/>
  <c r="G16" i="46"/>
  <c r="C20" i="46"/>
  <c r="H23" i="46"/>
  <c r="J41" i="46"/>
  <c r="G52" i="46"/>
  <c r="G9" i="46"/>
  <c r="H16" i="46"/>
  <c r="H52" i="46"/>
  <c r="K20" i="46"/>
  <c r="K49" i="46"/>
  <c r="C14" i="46"/>
  <c r="K42" i="46"/>
  <c r="H53" i="46"/>
  <c r="D14" i="46"/>
  <c r="K35" i="46"/>
  <c r="H46" i="46"/>
  <c r="I10" i="46"/>
  <c r="K24" i="46"/>
  <c r="H39" i="46"/>
  <c r="E50" i="46"/>
  <c r="I39" i="46"/>
  <c r="I18" i="46"/>
  <c r="J13" i="46"/>
  <c r="G24" i="46"/>
  <c r="J6" i="46"/>
  <c r="G17" i="46"/>
  <c r="I35" i="46"/>
  <c r="J42" i="46"/>
  <c r="J35" i="46"/>
  <c r="H10" i="46"/>
  <c r="G39" i="46"/>
  <c r="D7" i="46"/>
  <c r="G32" i="46"/>
  <c r="H32" i="46"/>
  <c r="I32" i="46"/>
  <c r="E25" i="46"/>
  <c r="C8" i="46"/>
  <c r="D15" i="46"/>
  <c r="J25" i="46"/>
  <c r="E8" i="46"/>
  <c r="J11" i="46"/>
  <c r="H33" i="46"/>
  <c r="E44" i="46"/>
  <c r="J47" i="46"/>
  <c r="K47" i="46"/>
  <c r="C21" i="46"/>
  <c r="E39" i="46"/>
  <c r="I24" i="46"/>
  <c r="F39" i="46"/>
  <c r="C50" i="46"/>
  <c r="C7" i="46"/>
  <c r="D50" i="46"/>
  <c r="I46" i="46"/>
  <c r="G4" i="46"/>
  <c r="H11" i="46"/>
  <c r="I11" i="46"/>
  <c r="J18" i="46"/>
  <c r="K25" i="46"/>
  <c r="C26" i="46"/>
  <c r="D37" i="46"/>
  <c r="F51" i="46"/>
  <c r="F8" i="46"/>
  <c r="C19" i="46"/>
  <c r="E37" i="46"/>
  <c r="F44" i="46"/>
  <c r="K4" i="46"/>
  <c r="F37" i="46"/>
  <c r="C48" i="46"/>
  <c r="H40" i="46"/>
  <c r="K11" i="46"/>
  <c r="I17" i="46"/>
  <c r="E21" i="46"/>
  <c r="I42" i="46"/>
  <c r="E9" i="46"/>
  <c r="E22" i="46"/>
  <c r="D43" i="46"/>
  <c r="J53" i="46"/>
  <c r="E43" i="46"/>
  <c r="K53" i="46"/>
  <c r="D21" i="46"/>
  <c r="F10" i="46"/>
  <c r="E36" i="46"/>
  <c r="I36" i="46"/>
  <c r="I43" i="46"/>
  <c r="C23" i="46"/>
  <c r="H20" i="46"/>
  <c r="F11" i="46"/>
  <c r="C37" i="46"/>
  <c r="J43" i="46"/>
  <c r="G50" i="46"/>
  <c r="I16" i="46"/>
  <c r="K7" i="46"/>
  <c r="K43" i="46"/>
  <c r="H50" i="46"/>
  <c r="C12" i="46"/>
  <c r="D19" i="46"/>
  <c r="D11" i="46"/>
  <c r="C44" i="46"/>
  <c r="I50" i="46"/>
  <c r="F50" i="46"/>
  <c r="I40" i="46"/>
  <c r="J49" i="46"/>
  <c r="G10" i="46"/>
  <c r="J24" i="46"/>
  <c r="H24" i="46"/>
  <c r="C43" i="46"/>
  <c r="I53" i="46"/>
  <c r="H35" i="46"/>
  <c r="H17" i="46"/>
  <c r="J17" i="46"/>
  <c r="C36" i="46"/>
  <c r="G43" i="46"/>
  <c r="D36" i="46"/>
  <c r="I38" i="46"/>
  <c r="H43" i="46"/>
  <c r="C25" i="46"/>
  <c r="K13" i="46"/>
  <c r="H36" i="46"/>
  <c r="J38" i="46"/>
  <c r="C11" i="46"/>
  <c r="D44" i="46"/>
  <c r="J50" i="46"/>
  <c r="D31" i="46"/>
  <c r="G40" i="46"/>
  <c r="D9" i="46"/>
  <c r="D45" i="46"/>
  <c r="G15" i="46"/>
  <c r="D26" i="46"/>
  <c r="I33" i="46"/>
  <c r="J40" i="46"/>
  <c r="G45" i="46"/>
  <c r="C32" i="46"/>
  <c r="E45" i="46"/>
  <c r="G8" i="46"/>
  <c r="E26" i="46"/>
  <c r="J33" i="46"/>
  <c r="G44" i="46"/>
  <c r="C5" i="46"/>
  <c r="D32" i="46"/>
  <c r="H38" i="46"/>
  <c r="F45" i="46"/>
  <c r="E16" i="46"/>
  <c r="J32" i="46"/>
  <c r="F46" i="46"/>
  <c r="G53" i="46"/>
  <c r="H44" i="46"/>
  <c r="K40" i="46"/>
  <c r="H48" i="46"/>
  <c r="F7" i="46"/>
  <c r="F26" i="46"/>
  <c r="K32" i="46"/>
  <c r="J39" i="46"/>
  <c r="G46" i="46"/>
  <c r="I48" i="46"/>
  <c r="J46" i="46"/>
  <c r="K39" i="46"/>
  <c r="G21" i="46"/>
  <c r="H8" i="46"/>
  <c r="D39" i="46"/>
  <c r="I45" i="46"/>
  <c r="I7" i="46"/>
  <c r="G51" i="46"/>
  <c r="K6" i="46"/>
  <c r="H51" i="46"/>
  <c r="F53" i="46"/>
  <c r="E7" i="46"/>
  <c r="C33" i="46"/>
  <c r="H15" i="46"/>
  <c r="I25" i="46"/>
  <c r="G33" i="46"/>
  <c r="J52" i="46"/>
  <c r="E14" i="46"/>
  <c r="G25" i="46"/>
  <c r="H22" i="46"/>
  <c r="G22" i="46"/>
  <c r="H4" i="46"/>
  <c r="E19" i="46"/>
  <c r="I15" i="46"/>
  <c r="D33" i="46"/>
  <c r="K46" i="46"/>
  <c r="F31" i="46"/>
  <c r="I52" i="46"/>
  <c r="H25" i="46"/>
  <c r="I22" i="46"/>
  <c r="J4" i="46"/>
  <c r="I49" i="46"/>
  <c r="G35" i="46"/>
  <c r="B39" i="98" l="1"/>
  <c r="B38" i="98"/>
  <c r="B37" i="98"/>
  <c r="B36" i="98"/>
  <c r="B35" i="98"/>
  <c r="B34" i="98"/>
  <c r="M33" i="98"/>
  <c r="L33" i="98"/>
  <c r="K33" i="98"/>
  <c r="J33" i="98"/>
  <c r="I33" i="98"/>
  <c r="H33" i="98"/>
  <c r="G33" i="98"/>
  <c r="F33" i="98"/>
  <c r="E33" i="98"/>
  <c r="D33" i="98"/>
  <c r="C33" i="98"/>
  <c r="B29" i="98"/>
  <c r="B28" i="98"/>
  <c r="B27" i="98"/>
  <c r="B26" i="98"/>
  <c r="B25" i="98"/>
  <c r="B24" i="98"/>
  <c r="M23" i="98"/>
  <c r="L23" i="98"/>
  <c r="K23" i="98"/>
  <c r="J23" i="98"/>
  <c r="I23" i="98"/>
  <c r="H23" i="98"/>
  <c r="G23" i="98"/>
  <c r="F23" i="98"/>
  <c r="E23" i="98"/>
  <c r="D23" i="98"/>
  <c r="C23" i="98"/>
  <c r="B18" i="98"/>
  <c r="B17" i="98"/>
  <c r="B16" i="98"/>
  <c r="B15" i="98"/>
  <c r="B14" i="98"/>
  <c r="S13" i="98"/>
  <c r="R13" i="98"/>
  <c r="Q13" i="98"/>
  <c r="P13" i="98"/>
  <c r="O13" i="98"/>
  <c r="N13" i="98"/>
  <c r="M13" i="98"/>
  <c r="L13" i="98"/>
  <c r="K13" i="98"/>
  <c r="J13" i="98"/>
  <c r="I13" i="98"/>
  <c r="H13" i="98"/>
  <c r="G13" i="98"/>
  <c r="F13" i="98"/>
  <c r="E13" i="98"/>
  <c r="D13" i="98"/>
  <c r="C13" i="98"/>
  <c r="B9" i="98"/>
  <c r="B8" i="98"/>
  <c r="B7" i="98"/>
  <c r="B6" i="98"/>
  <c r="B5" i="98"/>
  <c r="S4" i="98"/>
  <c r="R4" i="98"/>
  <c r="Q4" i="98"/>
  <c r="P4" i="98"/>
  <c r="O4" i="98"/>
  <c r="N4" i="98"/>
  <c r="M4" i="98"/>
  <c r="L4" i="98"/>
  <c r="K4" i="98"/>
  <c r="J4" i="98"/>
  <c r="I4" i="98"/>
  <c r="H4" i="98"/>
  <c r="G4" i="98"/>
  <c r="F4" i="98"/>
  <c r="E4" i="98"/>
  <c r="D4" i="98"/>
  <c r="C4" i="98"/>
  <c r="B39" i="97"/>
  <c r="B38" i="97"/>
  <c r="B37" i="97"/>
  <c r="B36" i="97"/>
  <c r="B35" i="97"/>
  <c r="B34" i="97"/>
  <c r="M33" i="97"/>
  <c r="L33" i="97"/>
  <c r="K33" i="97"/>
  <c r="J33" i="97"/>
  <c r="I33" i="97"/>
  <c r="H33" i="97"/>
  <c r="G33" i="97"/>
  <c r="F33" i="97"/>
  <c r="E33" i="97"/>
  <c r="D33" i="97"/>
  <c r="C33" i="97"/>
  <c r="B29" i="97"/>
  <c r="B28" i="97"/>
  <c r="B27" i="97"/>
  <c r="B26" i="97"/>
  <c r="B25" i="97"/>
  <c r="B24" i="97"/>
  <c r="M23" i="97"/>
  <c r="L23" i="97"/>
  <c r="K23" i="97"/>
  <c r="J23" i="97"/>
  <c r="I23" i="97"/>
  <c r="H23" i="97"/>
  <c r="G23" i="97"/>
  <c r="F23" i="97"/>
  <c r="E23" i="97"/>
  <c r="D23" i="97"/>
  <c r="C23" i="97"/>
  <c r="B18" i="97"/>
  <c r="B17" i="97"/>
  <c r="B16" i="97"/>
  <c r="B15" i="97"/>
  <c r="B14" i="97"/>
  <c r="S13" i="97"/>
  <c r="R13" i="97"/>
  <c r="Q13" i="97"/>
  <c r="P13" i="97"/>
  <c r="O13" i="97"/>
  <c r="N13" i="97"/>
  <c r="M13" i="97"/>
  <c r="L13" i="97"/>
  <c r="K13" i="97"/>
  <c r="J13" i="97"/>
  <c r="I13" i="97"/>
  <c r="H13" i="97"/>
  <c r="G13" i="97"/>
  <c r="F13" i="97"/>
  <c r="E13" i="97"/>
  <c r="D13" i="97"/>
  <c r="C13" i="97"/>
  <c r="B9" i="97"/>
  <c r="B8" i="97"/>
  <c r="B7" i="97"/>
  <c r="B6" i="97"/>
  <c r="B5" i="97"/>
  <c r="S4" i="97"/>
  <c r="R4" i="97"/>
  <c r="Q4" i="97"/>
  <c r="P4" i="97"/>
  <c r="O4" i="97"/>
  <c r="N4" i="97"/>
  <c r="M4" i="97"/>
  <c r="L4" i="97"/>
  <c r="K4" i="97"/>
  <c r="J4" i="97"/>
  <c r="I4" i="97"/>
  <c r="H4" i="97"/>
  <c r="G4" i="97"/>
  <c r="F4" i="97"/>
  <c r="E4" i="97"/>
  <c r="D4" i="97"/>
  <c r="C4" i="97"/>
  <c r="M39" i="21"/>
  <c r="M39" i="97" s="1"/>
  <c r="M39" i="98" s="1"/>
  <c r="L39" i="21"/>
  <c r="L39" i="97" s="1"/>
  <c r="L39" i="98" s="1"/>
  <c r="K39" i="21"/>
  <c r="K39" i="97" s="1"/>
  <c r="K39" i="98" s="1"/>
  <c r="J39" i="21"/>
  <c r="J39" i="97" s="1"/>
  <c r="J39" i="98" s="1"/>
  <c r="I39" i="21"/>
  <c r="I39" i="97" s="1"/>
  <c r="I39" i="98" s="1"/>
  <c r="H39" i="21"/>
  <c r="H39" i="97" s="1"/>
  <c r="H39" i="98" s="1"/>
  <c r="G39" i="21"/>
  <c r="G39" i="97" s="1"/>
  <c r="G39" i="98" s="1"/>
  <c r="F39" i="21"/>
  <c r="F39" i="97" s="1"/>
  <c r="F39" i="98" s="1"/>
  <c r="E39" i="21"/>
  <c r="E39" i="97" s="1"/>
  <c r="E39" i="98" s="1"/>
  <c r="D39" i="21"/>
  <c r="D39" i="97" s="1"/>
  <c r="D39" i="98" s="1"/>
  <c r="C39" i="21"/>
  <c r="C39" i="97" s="1"/>
  <c r="C39" i="98" s="1"/>
  <c r="B39" i="21"/>
  <c r="M38" i="21"/>
  <c r="M38" i="97" s="1"/>
  <c r="M38" i="98" s="1"/>
  <c r="L38" i="21"/>
  <c r="L38" i="97" s="1"/>
  <c r="L38" i="98" s="1"/>
  <c r="K38" i="21"/>
  <c r="K38" i="97" s="1"/>
  <c r="K38" i="98" s="1"/>
  <c r="J38" i="21"/>
  <c r="J38" i="97" s="1"/>
  <c r="J38" i="98" s="1"/>
  <c r="I38" i="21"/>
  <c r="I38" i="97" s="1"/>
  <c r="I38" i="98" s="1"/>
  <c r="H38" i="21"/>
  <c r="H38" i="97" s="1"/>
  <c r="H38" i="98" s="1"/>
  <c r="G38" i="21"/>
  <c r="G38" i="97" s="1"/>
  <c r="G38" i="98" s="1"/>
  <c r="F38" i="21"/>
  <c r="F38" i="97" s="1"/>
  <c r="F38" i="98" s="1"/>
  <c r="E38" i="21"/>
  <c r="E38" i="97" s="1"/>
  <c r="E38" i="98" s="1"/>
  <c r="D38" i="21"/>
  <c r="D38" i="97" s="1"/>
  <c r="D38" i="98" s="1"/>
  <c r="C38" i="21"/>
  <c r="C38" i="97" s="1"/>
  <c r="C38" i="98" s="1"/>
  <c r="B38" i="21"/>
  <c r="M37" i="21"/>
  <c r="M37" i="97" s="1"/>
  <c r="M37" i="98" s="1"/>
  <c r="L37" i="21"/>
  <c r="L37" i="97" s="1"/>
  <c r="L37" i="98" s="1"/>
  <c r="K37" i="21"/>
  <c r="K37" i="97" s="1"/>
  <c r="K37" i="98" s="1"/>
  <c r="J37" i="21"/>
  <c r="J37" i="97" s="1"/>
  <c r="J37" i="98" s="1"/>
  <c r="I37" i="21"/>
  <c r="I37" i="97" s="1"/>
  <c r="I37" i="98" s="1"/>
  <c r="H37" i="21"/>
  <c r="H37" i="97" s="1"/>
  <c r="H37" i="98" s="1"/>
  <c r="G37" i="21"/>
  <c r="G37" i="97" s="1"/>
  <c r="G37" i="98" s="1"/>
  <c r="F37" i="21"/>
  <c r="F37" i="97" s="1"/>
  <c r="F37" i="98" s="1"/>
  <c r="E37" i="21"/>
  <c r="E37" i="97" s="1"/>
  <c r="E37" i="98" s="1"/>
  <c r="D37" i="21"/>
  <c r="D37" i="97" s="1"/>
  <c r="D37" i="98" s="1"/>
  <c r="C37" i="21"/>
  <c r="C37" i="97" s="1"/>
  <c r="C37" i="98" s="1"/>
  <c r="B37" i="21"/>
  <c r="M36" i="21"/>
  <c r="M36" i="97" s="1"/>
  <c r="M36" i="98" s="1"/>
  <c r="L36" i="21"/>
  <c r="L36" i="97" s="1"/>
  <c r="L36" i="98" s="1"/>
  <c r="K36" i="21"/>
  <c r="K36" i="97" s="1"/>
  <c r="K36" i="98" s="1"/>
  <c r="J36" i="21"/>
  <c r="J36" i="97" s="1"/>
  <c r="J36" i="98" s="1"/>
  <c r="I36" i="21"/>
  <c r="I36" i="97" s="1"/>
  <c r="I36" i="98" s="1"/>
  <c r="H36" i="21"/>
  <c r="H36" i="97" s="1"/>
  <c r="H36" i="98" s="1"/>
  <c r="G36" i="21"/>
  <c r="G36" i="97" s="1"/>
  <c r="G36" i="98" s="1"/>
  <c r="F36" i="21"/>
  <c r="F36" i="97" s="1"/>
  <c r="F36" i="98" s="1"/>
  <c r="E36" i="21"/>
  <c r="E36" i="97" s="1"/>
  <c r="E36" i="98" s="1"/>
  <c r="D36" i="21"/>
  <c r="D36" i="97" s="1"/>
  <c r="D36" i="98" s="1"/>
  <c r="C36" i="21"/>
  <c r="C36" i="97" s="1"/>
  <c r="C36" i="98" s="1"/>
  <c r="B36" i="21"/>
  <c r="M35" i="21"/>
  <c r="M35" i="97" s="1"/>
  <c r="M35" i="98" s="1"/>
  <c r="L35" i="21"/>
  <c r="L35" i="97" s="1"/>
  <c r="L35" i="98" s="1"/>
  <c r="K35" i="21"/>
  <c r="K35" i="97" s="1"/>
  <c r="K35" i="98" s="1"/>
  <c r="J35" i="21"/>
  <c r="J35" i="97" s="1"/>
  <c r="J35" i="98" s="1"/>
  <c r="I35" i="21"/>
  <c r="I35" i="97" s="1"/>
  <c r="I35" i="98" s="1"/>
  <c r="H35" i="21"/>
  <c r="H35" i="97" s="1"/>
  <c r="H35" i="98" s="1"/>
  <c r="G35" i="21"/>
  <c r="G35" i="97" s="1"/>
  <c r="G35" i="98" s="1"/>
  <c r="F35" i="21"/>
  <c r="F35" i="97" s="1"/>
  <c r="F35" i="98" s="1"/>
  <c r="E35" i="21"/>
  <c r="E35" i="97" s="1"/>
  <c r="E35" i="98" s="1"/>
  <c r="D35" i="21"/>
  <c r="D35" i="97" s="1"/>
  <c r="D35" i="98" s="1"/>
  <c r="C35" i="21"/>
  <c r="C35" i="97" s="1"/>
  <c r="C35" i="98" s="1"/>
  <c r="B35" i="21"/>
  <c r="M34" i="21"/>
  <c r="M34" i="97" s="1"/>
  <c r="M34" i="98" s="1"/>
  <c r="L34" i="21"/>
  <c r="L34" i="97" s="1"/>
  <c r="L34" i="98" s="1"/>
  <c r="K34" i="21"/>
  <c r="K34" i="97" s="1"/>
  <c r="K34" i="98" s="1"/>
  <c r="J34" i="21"/>
  <c r="J34" i="97" s="1"/>
  <c r="J34" i="98" s="1"/>
  <c r="I34" i="21"/>
  <c r="I34" i="97" s="1"/>
  <c r="I34" i="98" s="1"/>
  <c r="H34" i="21"/>
  <c r="H34" i="97" s="1"/>
  <c r="H34" i="98" s="1"/>
  <c r="G34" i="21"/>
  <c r="G34" i="97" s="1"/>
  <c r="G34" i="98" s="1"/>
  <c r="F34" i="21"/>
  <c r="F34" i="97" s="1"/>
  <c r="F34" i="98" s="1"/>
  <c r="E34" i="21"/>
  <c r="E34" i="97" s="1"/>
  <c r="E34" i="98" s="1"/>
  <c r="D34" i="21"/>
  <c r="D34" i="97" s="1"/>
  <c r="D34" i="98" s="1"/>
  <c r="C34" i="21"/>
  <c r="C34" i="97" s="1"/>
  <c r="C34" i="98" s="1"/>
  <c r="B34" i="21"/>
  <c r="M33" i="21"/>
  <c r="L33" i="21"/>
  <c r="K33" i="21"/>
  <c r="J33" i="21"/>
  <c r="I33" i="21"/>
  <c r="H33" i="21"/>
  <c r="G33" i="21"/>
  <c r="F33" i="21"/>
  <c r="E33" i="21"/>
  <c r="D33" i="21"/>
  <c r="C33" i="21"/>
  <c r="M29" i="21"/>
  <c r="M29" i="97" s="1"/>
  <c r="M29" i="98" s="1"/>
  <c r="L29" i="21"/>
  <c r="L29" i="97" s="1"/>
  <c r="L29" i="98" s="1"/>
  <c r="K29" i="21"/>
  <c r="K29" i="97" s="1"/>
  <c r="K29" i="98" s="1"/>
  <c r="J29" i="21"/>
  <c r="J29" i="97" s="1"/>
  <c r="J29" i="98" s="1"/>
  <c r="I29" i="21"/>
  <c r="I29" i="97" s="1"/>
  <c r="I29" i="98" s="1"/>
  <c r="H29" i="21"/>
  <c r="H29" i="97" s="1"/>
  <c r="H29" i="98" s="1"/>
  <c r="G29" i="21"/>
  <c r="G29" i="97" s="1"/>
  <c r="G29" i="98" s="1"/>
  <c r="F29" i="21"/>
  <c r="F29" i="97" s="1"/>
  <c r="F29" i="98" s="1"/>
  <c r="E29" i="21"/>
  <c r="E29" i="97" s="1"/>
  <c r="E29" i="98" s="1"/>
  <c r="D29" i="21"/>
  <c r="D29" i="97" s="1"/>
  <c r="D29" i="98" s="1"/>
  <c r="C29" i="21"/>
  <c r="C29" i="97" s="1"/>
  <c r="C29" i="98" s="1"/>
  <c r="B29" i="21"/>
  <c r="M28" i="21"/>
  <c r="M28" i="97" s="1"/>
  <c r="M28" i="98" s="1"/>
  <c r="L28" i="21"/>
  <c r="L28" i="97" s="1"/>
  <c r="L28" i="98" s="1"/>
  <c r="K28" i="21"/>
  <c r="K28" i="97" s="1"/>
  <c r="K28" i="98" s="1"/>
  <c r="J28" i="21"/>
  <c r="J28" i="97" s="1"/>
  <c r="J28" i="98" s="1"/>
  <c r="I28" i="21"/>
  <c r="I28" i="97" s="1"/>
  <c r="I28" i="98" s="1"/>
  <c r="H28" i="21"/>
  <c r="H28" i="97" s="1"/>
  <c r="H28" i="98" s="1"/>
  <c r="G28" i="21"/>
  <c r="G28" i="97" s="1"/>
  <c r="G28" i="98" s="1"/>
  <c r="F28" i="21"/>
  <c r="F28" i="97" s="1"/>
  <c r="F28" i="98" s="1"/>
  <c r="E28" i="21"/>
  <c r="E28" i="97" s="1"/>
  <c r="E28" i="98" s="1"/>
  <c r="D28" i="21"/>
  <c r="D28" i="97" s="1"/>
  <c r="D28" i="98" s="1"/>
  <c r="C28" i="21"/>
  <c r="C28" i="97" s="1"/>
  <c r="C28" i="98" s="1"/>
  <c r="B28" i="21"/>
  <c r="M27" i="21"/>
  <c r="M27" i="97" s="1"/>
  <c r="M27" i="98" s="1"/>
  <c r="L27" i="21"/>
  <c r="L27" i="97" s="1"/>
  <c r="L27" i="98" s="1"/>
  <c r="K27" i="21"/>
  <c r="K27" i="97" s="1"/>
  <c r="K27" i="98" s="1"/>
  <c r="J27" i="21"/>
  <c r="J27" i="97" s="1"/>
  <c r="J27" i="98" s="1"/>
  <c r="I27" i="21"/>
  <c r="I27" i="97" s="1"/>
  <c r="I27" i="98" s="1"/>
  <c r="H27" i="21"/>
  <c r="H27" i="97" s="1"/>
  <c r="H27" i="98" s="1"/>
  <c r="G27" i="21"/>
  <c r="G27" i="97" s="1"/>
  <c r="G27" i="98" s="1"/>
  <c r="F27" i="21"/>
  <c r="F27" i="97" s="1"/>
  <c r="F27" i="98" s="1"/>
  <c r="E27" i="21"/>
  <c r="E27" i="97" s="1"/>
  <c r="E27" i="98" s="1"/>
  <c r="D27" i="21"/>
  <c r="D27" i="97" s="1"/>
  <c r="D27" i="98" s="1"/>
  <c r="C27" i="21"/>
  <c r="C27" i="97" s="1"/>
  <c r="C27" i="98" s="1"/>
  <c r="B27" i="21"/>
  <c r="M26" i="21"/>
  <c r="M26" i="97" s="1"/>
  <c r="M26" i="98" s="1"/>
  <c r="L26" i="21"/>
  <c r="L26" i="97" s="1"/>
  <c r="L26" i="98" s="1"/>
  <c r="K26" i="21"/>
  <c r="K26" i="97" s="1"/>
  <c r="K26" i="98" s="1"/>
  <c r="J26" i="21"/>
  <c r="J26" i="97" s="1"/>
  <c r="J26" i="98" s="1"/>
  <c r="I26" i="21"/>
  <c r="I26" i="97" s="1"/>
  <c r="I26" i="98" s="1"/>
  <c r="H26" i="21"/>
  <c r="H26" i="97" s="1"/>
  <c r="H26" i="98" s="1"/>
  <c r="G26" i="21"/>
  <c r="G26" i="97" s="1"/>
  <c r="G26" i="98" s="1"/>
  <c r="F26" i="21"/>
  <c r="F26" i="97" s="1"/>
  <c r="F26" i="98" s="1"/>
  <c r="E26" i="21"/>
  <c r="E26" i="97" s="1"/>
  <c r="E26" i="98" s="1"/>
  <c r="D26" i="21"/>
  <c r="D26" i="97" s="1"/>
  <c r="D26" i="98" s="1"/>
  <c r="C26" i="21"/>
  <c r="C26" i="97" s="1"/>
  <c r="C26" i="98" s="1"/>
  <c r="B26" i="21"/>
  <c r="M25" i="21"/>
  <c r="M25" i="97" s="1"/>
  <c r="M25" i="98" s="1"/>
  <c r="L25" i="21"/>
  <c r="L25" i="97" s="1"/>
  <c r="L25" i="98" s="1"/>
  <c r="K25" i="21"/>
  <c r="K25" i="97" s="1"/>
  <c r="K25" i="98" s="1"/>
  <c r="J25" i="21"/>
  <c r="J25" i="97" s="1"/>
  <c r="J25" i="98" s="1"/>
  <c r="I25" i="21"/>
  <c r="I25" i="97" s="1"/>
  <c r="I25" i="98" s="1"/>
  <c r="H25" i="21"/>
  <c r="H25" i="97" s="1"/>
  <c r="H25" i="98" s="1"/>
  <c r="G25" i="21"/>
  <c r="G25" i="97" s="1"/>
  <c r="G25" i="98" s="1"/>
  <c r="F25" i="21"/>
  <c r="F25" i="97" s="1"/>
  <c r="F25" i="98" s="1"/>
  <c r="E25" i="21"/>
  <c r="E25" i="97" s="1"/>
  <c r="E25" i="98" s="1"/>
  <c r="D25" i="21"/>
  <c r="D25" i="97" s="1"/>
  <c r="D25" i="98" s="1"/>
  <c r="C25" i="21"/>
  <c r="C25" i="97" s="1"/>
  <c r="C25" i="98" s="1"/>
  <c r="B25" i="21"/>
  <c r="M24" i="21"/>
  <c r="M24" i="97" s="1"/>
  <c r="M24" i="98" s="1"/>
  <c r="L24" i="21"/>
  <c r="L24" i="97" s="1"/>
  <c r="L24" i="98" s="1"/>
  <c r="K24" i="21"/>
  <c r="K24" i="97" s="1"/>
  <c r="K24" i="98" s="1"/>
  <c r="J24" i="21"/>
  <c r="J24" i="97" s="1"/>
  <c r="J24" i="98" s="1"/>
  <c r="I24" i="21"/>
  <c r="I24" i="97" s="1"/>
  <c r="I24" i="98" s="1"/>
  <c r="H24" i="21"/>
  <c r="H24" i="97" s="1"/>
  <c r="H24" i="98" s="1"/>
  <c r="G24" i="21"/>
  <c r="G24" i="97" s="1"/>
  <c r="G24" i="98" s="1"/>
  <c r="F24" i="21"/>
  <c r="F24" i="97" s="1"/>
  <c r="F24" i="98" s="1"/>
  <c r="E24" i="21"/>
  <c r="E24" i="97" s="1"/>
  <c r="E24" i="98" s="1"/>
  <c r="D24" i="21"/>
  <c r="D24" i="97" s="1"/>
  <c r="D24" i="98" s="1"/>
  <c r="C24" i="21"/>
  <c r="C24" i="97" s="1"/>
  <c r="C24" i="98" s="1"/>
  <c r="B24" i="21"/>
  <c r="M23" i="21"/>
  <c r="L23" i="21"/>
  <c r="K23" i="21"/>
  <c r="J23" i="21"/>
  <c r="I23" i="21"/>
  <c r="H23" i="21"/>
  <c r="G23" i="21"/>
  <c r="F23" i="21"/>
  <c r="E23" i="21"/>
  <c r="D23" i="21"/>
  <c r="C23" i="21"/>
  <c r="S18" i="21" l="1"/>
  <c r="S18" i="97" s="1"/>
  <c r="S18" i="98" s="1"/>
  <c r="R18" i="21"/>
  <c r="R18" i="97" s="1"/>
  <c r="R18" i="98" s="1"/>
  <c r="Q18" i="21"/>
  <c r="Q18" i="97" s="1"/>
  <c r="Q18" i="98" s="1"/>
  <c r="P18" i="21"/>
  <c r="P18" i="97" s="1"/>
  <c r="P18" i="98" s="1"/>
  <c r="O18" i="21"/>
  <c r="O18" i="97" s="1"/>
  <c r="O18" i="98" s="1"/>
  <c r="N18" i="21"/>
  <c r="N18" i="97" s="1"/>
  <c r="N18" i="98" s="1"/>
  <c r="M18" i="21"/>
  <c r="M18" i="97" s="1"/>
  <c r="M18" i="98" s="1"/>
  <c r="L18" i="21"/>
  <c r="L18" i="97" s="1"/>
  <c r="L18" i="98" s="1"/>
  <c r="K18" i="21"/>
  <c r="K18" i="97" s="1"/>
  <c r="K18" i="98" s="1"/>
  <c r="J18" i="21"/>
  <c r="J18" i="97" s="1"/>
  <c r="J18" i="98" s="1"/>
  <c r="I18" i="21"/>
  <c r="I18" i="97" s="1"/>
  <c r="I18" i="98" s="1"/>
  <c r="H18" i="21"/>
  <c r="H18" i="97" s="1"/>
  <c r="H18" i="98" s="1"/>
  <c r="G18" i="21"/>
  <c r="G18" i="97" s="1"/>
  <c r="G18" i="98" s="1"/>
  <c r="F18" i="21"/>
  <c r="F18" i="97" s="1"/>
  <c r="F18" i="98" s="1"/>
  <c r="E18" i="21"/>
  <c r="E18" i="97" s="1"/>
  <c r="E18" i="98" s="1"/>
  <c r="D18" i="21"/>
  <c r="D18" i="97" s="1"/>
  <c r="D18" i="98" s="1"/>
  <c r="C18" i="21"/>
  <c r="C18" i="97" s="1"/>
  <c r="C18" i="98" s="1"/>
  <c r="B18" i="21"/>
  <c r="S17" i="21"/>
  <c r="S17" i="97" s="1"/>
  <c r="S17" i="98" s="1"/>
  <c r="R17" i="21"/>
  <c r="R17" i="97" s="1"/>
  <c r="R17" i="98" s="1"/>
  <c r="Q17" i="21"/>
  <c r="Q17" i="97" s="1"/>
  <c r="Q17" i="98" s="1"/>
  <c r="P17" i="21"/>
  <c r="P17" i="97" s="1"/>
  <c r="P17" i="98" s="1"/>
  <c r="O17" i="21"/>
  <c r="O17" i="97" s="1"/>
  <c r="O17" i="98" s="1"/>
  <c r="N17" i="21"/>
  <c r="N17" i="97" s="1"/>
  <c r="N17" i="98" s="1"/>
  <c r="M17" i="21"/>
  <c r="M17" i="97" s="1"/>
  <c r="M17" i="98" s="1"/>
  <c r="L17" i="21"/>
  <c r="L17" i="97" s="1"/>
  <c r="L17" i="98" s="1"/>
  <c r="K17" i="21"/>
  <c r="K17" i="97" s="1"/>
  <c r="K17" i="98" s="1"/>
  <c r="J17" i="21"/>
  <c r="J17" i="97" s="1"/>
  <c r="J17" i="98" s="1"/>
  <c r="I17" i="21"/>
  <c r="I17" i="97" s="1"/>
  <c r="I17" i="98" s="1"/>
  <c r="H17" i="21"/>
  <c r="H17" i="97" s="1"/>
  <c r="H17" i="98" s="1"/>
  <c r="G17" i="21"/>
  <c r="G17" i="97" s="1"/>
  <c r="G17" i="98" s="1"/>
  <c r="F17" i="21"/>
  <c r="F17" i="97" s="1"/>
  <c r="F17" i="98" s="1"/>
  <c r="E17" i="21"/>
  <c r="E17" i="97" s="1"/>
  <c r="E17" i="98" s="1"/>
  <c r="D17" i="21"/>
  <c r="D17" i="97" s="1"/>
  <c r="D17" i="98" s="1"/>
  <c r="C17" i="21"/>
  <c r="C17" i="97" s="1"/>
  <c r="C17" i="98" s="1"/>
  <c r="B17" i="21"/>
  <c r="S16" i="21"/>
  <c r="S16" i="97" s="1"/>
  <c r="S16" i="98" s="1"/>
  <c r="R16" i="21"/>
  <c r="R16" i="97" s="1"/>
  <c r="R16" i="98" s="1"/>
  <c r="Q16" i="21"/>
  <c r="Q16" i="97" s="1"/>
  <c r="Q16" i="98" s="1"/>
  <c r="P16" i="21"/>
  <c r="P16" i="97" s="1"/>
  <c r="P16" i="98" s="1"/>
  <c r="O16" i="21"/>
  <c r="O16" i="97" s="1"/>
  <c r="O16" i="98" s="1"/>
  <c r="N16" i="21"/>
  <c r="N16" i="97" s="1"/>
  <c r="N16" i="98" s="1"/>
  <c r="M16" i="21"/>
  <c r="M16" i="97" s="1"/>
  <c r="M16" i="98" s="1"/>
  <c r="L16" i="21"/>
  <c r="L16" i="97" s="1"/>
  <c r="L16" i="98" s="1"/>
  <c r="K16" i="21"/>
  <c r="K16" i="97" s="1"/>
  <c r="K16" i="98" s="1"/>
  <c r="J16" i="21"/>
  <c r="J16" i="97" s="1"/>
  <c r="J16" i="98" s="1"/>
  <c r="I16" i="21"/>
  <c r="I16" i="97" s="1"/>
  <c r="I16" i="98" s="1"/>
  <c r="H16" i="21"/>
  <c r="H16" i="97" s="1"/>
  <c r="H16" i="98" s="1"/>
  <c r="G16" i="21"/>
  <c r="G16" i="97" s="1"/>
  <c r="G16" i="98" s="1"/>
  <c r="F16" i="21"/>
  <c r="F16" i="97" s="1"/>
  <c r="F16" i="98" s="1"/>
  <c r="E16" i="21"/>
  <c r="E16" i="97" s="1"/>
  <c r="E16" i="98" s="1"/>
  <c r="D16" i="21"/>
  <c r="D16" i="97" s="1"/>
  <c r="D16" i="98" s="1"/>
  <c r="C16" i="21"/>
  <c r="C16" i="97" s="1"/>
  <c r="C16" i="98" s="1"/>
  <c r="B16" i="21"/>
  <c r="S15" i="21"/>
  <c r="S15" i="97" s="1"/>
  <c r="S15" i="98" s="1"/>
  <c r="R15" i="21"/>
  <c r="R15" i="97" s="1"/>
  <c r="R15" i="98" s="1"/>
  <c r="Q15" i="21"/>
  <c r="Q15" i="97" s="1"/>
  <c r="Q15" i="98" s="1"/>
  <c r="P15" i="21"/>
  <c r="P15" i="97" s="1"/>
  <c r="P15" i="98" s="1"/>
  <c r="O15" i="21"/>
  <c r="O15" i="97" s="1"/>
  <c r="O15" i="98" s="1"/>
  <c r="N15" i="21"/>
  <c r="N15" i="97" s="1"/>
  <c r="N15" i="98" s="1"/>
  <c r="M15" i="21"/>
  <c r="M15" i="97" s="1"/>
  <c r="M15" i="98" s="1"/>
  <c r="L15" i="21"/>
  <c r="L15" i="97" s="1"/>
  <c r="L15" i="98" s="1"/>
  <c r="K15" i="21"/>
  <c r="K15" i="97" s="1"/>
  <c r="K15" i="98" s="1"/>
  <c r="J15" i="21"/>
  <c r="J15" i="97" s="1"/>
  <c r="J15" i="98" s="1"/>
  <c r="I15" i="21"/>
  <c r="I15" i="97" s="1"/>
  <c r="I15" i="98" s="1"/>
  <c r="H15" i="21"/>
  <c r="H15" i="97" s="1"/>
  <c r="H15" i="98" s="1"/>
  <c r="G15" i="21"/>
  <c r="G15" i="97" s="1"/>
  <c r="G15" i="98" s="1"/>
  <c r="F15" i="21"/>
  <c r="F15" i="97" s="1"/>
  <c r="F15" i="98" s="1"/>
  <c r="E15" i="21"/>
  <c r="E15" i="97" s="1"/>
  <c r="E15" i="98" s="1"/>
  <c r="D15" i="21"/>
  <c r="D15" i="97" s="1"/>
  <c r="D15" i="98" s="1"/>
  <c r="C15" i="21"/>
  <c r="C15" i="97" s="1"/>
  <c r="C15" i="98" s="1"/>
  <c r="B15" i="21"/>
  <c r="S14" i="21"/>
  <c r="S14" i="97" s="1"/>
  <c r="S14" i="98" s="1"/>
  <c r="R14" i="21"/>
  <c r="R14" i="97" s="1"/>
  <c r="R14" i="98" s="1"/>
  <c r="Q14" i="21"/>
  <c r="Q14" i="97" s="1"/>
  <c r="Q14" i="98" s="1"/>
  <c r="P14" i="21"/>
  <c r="P14" i="97" s="1"/>
  <c r="P14" i="98" s="1"/>
  <c r="O14" i="21"/>
  <c r="O14" i="97" s="1"/>
  <c r="O14" i="98" s="1"/>
  <c r="N14" i="21"/>
  <c r="N14" i="97" s="1"/>
  <c r="N14" i="98" s="1"/>
  <c r="M14" i="21"/>
  <c r="M14" i="97" s="1"/>
  <c r="M14" i="98" s="1"/>
  <c r="L14" i="21"/>
  <c r="L14" i="97" s="1"/>
  <c r="L14" i="98" s="1"/>
  <c r="K14" i="21"/>
  <c r="K14" i="97" s="1"/>
  <c r="K14" i="98" s="1"/>
  <c r="J14" i="21"/>
  <c r="J14" i="97" s="1"/>
  <c r="J14" i="98" s="1"/>
  <c r="I14" i="21"/>
  <c r="I14" i="97" s="1"/>
  <c r="I14" i="98" s="1"/>
  <c r="H14" i="21"/>
  <c r="H14" i="97" s="1"/>
  <c r="H14" i="98" s="1"/>
  <c r="G14" i="21"/>
  <c r="G14" i="97" s="1"/>
  <c r="G14" i="98" s="1"/>
  <c r="F14" i="21"/>
  <c r="F14" i="97" s="1"/>
  <c r="F14" i="98" s="1"/>
  <c r="E14" i="21"/>
  <c r="E14" i="97" s="1"/>
  <c r="E14" i="98" s="1"/>
  <c r="D14" i="21"/>
  <c r="D14" i="97" s="1"/>
  <c r="D14" i="98" s="1"/>
  <c r="C14" i="21"/>
  <c r="C14" i="97" s="1"/>
  <c r="C14" i="98" s="1"/>
  <c r="B14" i="21"/>
  <c r="S13" i="21"/>
  <c r="R13" i="21"/>
  <c r="Q13" i="21"/>
  <c r="P13" i="21"/>
  <c r="O13" i="21"/>
  <c r="N13" i="21"/>
  <c r="M13" i="21"/>
  <c r="L13" i="21"/>
  <c r="K13" i="21"/>
  <c r="J13" i="21"/>
  <c r="I13" i="21"/>
  <c r="H13" i="21"/>
  <c r="G13" i="21"/>
  <c r="F13" i="21"/>
  <c r="E13" i="21"/>
  <c r="D13" i="21"/>
  <c r="C13" i="21"/>
  <c r="S9" i="21"/>
  <c r="S9" i="97" s="1"/>
  <c r="S9" i="98" s="1"/>
  <c r="R9" i="21"/>
  <c r="R9" i="97" s="1"/>
  <c r="R9" i="98" s="1"/>
  <c r="Q9" i="21"/>
  <c r="Q9" i="97" s="1"/>
  <c r="Q9" i="98" s="1"/>
  <c r="P9" i="21"/>
  <c r="P9" i="97" s="1"/>
  <c r="P9" i="98" s="1"/>
  <c r="O9" i="21"/>
  <c r="O9" i="97" s="1"/>
  <c r="O9" i="98" s="1"/>
  <c r="N9" i="21"/>
  <c r="N9" i="97" s="1"/>
  <c r="N9" i="98" s="1"/>
  <c r="M9" i="21"/>
  <c r="M9" i="97" s="1"/>
  <c r="M9" i="98" s="1"/>
  <c r="L9" i="21"/>
  <c r="L9" i="97" s="1"/>
  <c r="L9" i="98" s="1"/>
  <c r="K9" i="21"/>
  <c r="K9" i="97" s="1"/>
  <c r="K9" i="98" s="1"/>
  <c r="J9" i="21"/>
  <c r="J9" i="97" s="1"/>
  <c r="J9" i="98" s="1"/>
  <c r="I9" i="21"/>
  <c r="I9" i="97" s="1"/>
  <c r="I9" i="98" s="1"/>
  <c r="H9" i="21"/>
  <c r="H9" i="97" s="1"/>
  <c r="H9" i="98" s="1"/>
  <c r="G9" i="21"/>
  <c r="G9" i="97" s="1"/>
  <c r="G9" i="98" s="1"/>
  <c r="F9" i="21"/>
  <c r="F9" i="97" s="1"/>
  <c r="F9" i="98" s="1"/>
  <c r="E9" i="21"/>
  <c r="E9" i="97" s="1"/>
  <c r="E9" i="98" s="1"/>
  <c r="D9" i="21"/>
  <c r="D9" i="97" s="1"/>
  <c r="D9" i="98" s="1"/>
  <c r="C9" i="21"/>
  <c r="C9" i="97" s="1"/>
  <c r="C9" i="98" s="1"/>
  <c r="B9" i="21"/>
  <c r="S8" i="21"/>
  <c r="S8" i="97" s="1"/>
  <c r="S8" i="98" s="1"/>
  <c r="R8" i="21"/>
  <c r="R8" i="97" s="1"/>
  <c r="R8" i="98" s="1"/>
  <c r="Q8" i="21"/>
  <c r="Q8" i="97" s="1"/>
  <c r="Q8" i="98" s="1"/>
  <c r="P8" i="21"/>
  <c r="P8" i="97" s="1"/>
  <c r="P8" i="98" s="1"/>
  <c r="O8" i="21"/>
  <c r="O8" i="97" s="1"/>
  <c r="O8" i="98" s="1"/>
  <c r="N8" i="21"/>
  <c r="N8" i="97" s="1"/>
  <c r="N8" i="98" s="1"/>
  <c r="M8" i="21"/>
  <c r="M8" i="97" s="1"/>
  <c r="M8" i="98" s="1"/>
  <c r="L8" i="21"/>
  <c r="L8" i="97" s="1"/>
  <c r="L8" i="98" s="1"/>
  <c r="K8" i="21"/>
  <c r="K8" i="97" s="1"/>
  <c r="K8" i="98" s="1"/>
  <c r="J8" i="21"/>
  <c r="J8" i="97" s="1"/>
  <c r="J8" i="98" s="1"/>
  <c r="I8" i="21"/>
  <c r="I8" i="97" s="1"/>
  <c r="I8" i="98" s="1"/>
  <c r="H8" i="21"/>
  <c r="H8" i="97" s="1"/>
  <c r="H8" i="98" s="1"/>
  <c r="G8" i="21"/>
  <c r="G8" i="97" s="1"/>
  <c r="G8" i="98" s="1"/>
  <c r="F8" i="21"/>
  <c r="F8" i="97" s="1"/>
  <c r="F8" i="98" s="1"/>
  <c r="E8" i="21"/>
  <c r="E8" i="97" s="1"/>
  <c r="E8" i="98" s="1"/>
  <c r="D8" i="21"/>
  <c r="D8" i="97" s="1"/>
  <c r="D8" i="98" s="1"/>
  <c r="C8" i="21"/>
  <c r="C8" i="97" s="1"/>
  <c r="C8" i="98" s="1"/>
  <c r="B8" i="21"/>
  <c r="S7" i="21"/>
  <c r="S7" i="97" s="1"/>
  <c r="S7" i="98" s="1"/>
  <c r="R7" i="21"/>
  <c r="R7" i="97" s="1"/>
  <c r="R7" i="98" s="1"/>
  <c r="Q7" i="21"/>
  <c r="Q7" i="97" s="1"/>
  <c r="Q7" i="98" s="1"/>
  <c r="P7" i="21"/>
  <c r="P7" i="97" s="1"/>
  <c r="P7" i="98" s="1"/>
  <c r="O7" i="21"/>
  <c r="O7" i="97" s="1"/>
  <c r="O7" i="98" s="1"/>
  <c r="N7" i="21"/>
  <c r="N7" i="97" s="1"/>
  <c r="N7" i="98" s="1"/>
  <c r="M7" i="21"/>
  <c r="M7" i="97" s="1"/>
  <c r="M7" i="98" s="1"/>
  <c r="L7" i="21"/>
  <c r="L7" i="97" s="1"/>
  <c r="L7" i="98" s="1"/>
  <c r="K7" i="21"/>
  <c r="K7" i="97" s="1"/>
  <c r="K7" i="98" s="1"/>
  <c r="J7" i="21"/>
  <c r="J7" i="97" s="1"/>
  <c r="J7" i="98" s="1"/>
  <c r="I7" i="21"/>
  <c r="I7" i="97" s="1"/>
  <c r="I7" i="98" s="1"/>
  <c r="H7" i="21"/>
  <c r="H7" i="97" s="1"/>
  <c r="H7" i="98" s="1"/>
  <c r="G7" i="21"/>
  <c r="G7" i="97" s="1"/>
  <c r="G7" i="98" s="1"/>
  <c r="F7" i="21"/>
  <c r="F7" i="97" s="1"/>
  <c r="F7" i="98" s="1"/>
  <c r="E7" i="21"/>
  <c r="E7" i="97" s="1"/>
  <c r="E7" i="98" s="1"/>
  <c r="D7" i="21"/>
  <c r="D7" i="97" s="1"/>
  <c r="D7" i="98" s="1"/>
  <c r="C7" i="21"/>
  <c r="C7" i="97" s="1"/>
  <c r="C7" i="98" s="1"/>
  <c r="B7" i="21"/>
  <c r="S6" i="21"/>
  <c r="S6" i="97" s="1"/>
  <c r="S6" i="98" s="1"/>
  <c r="R6" i="21"/>
  <c r="R6" i="97" s="1"/>
  <c r="R6" i="98" s="1"/>
  <c r="Q6" i="21"/>
  <c r="Q6" i="97" s="1"/>
  <c r="Q6" i="98" s="1"/>
  <c r="P6" i="21"/>
  <c r="P6" i="97" s="1"/>
  <c r="P6" i="98" s="1"/>
  <c r="O6" i="21"/>
  <c r="O6" i="97" s="1"/>
  <c r="O6" i="98" s="1"/>
  <c r="N6" i="21"/>
  <c r="N6" i="97" s="1"/>
  <c r="N6" i="98" s="1"/>
  <c r="M6" i="21"/>
  <c r="M6" i="97" s="1"/>
  <c r="M6" i="98" s="1"/>
  <c r="L6" i="21"/>
  <c r="L6" i="97" s="1"/>
  <c r="L6" i="98" s="1"/>
  <c r="K6" i="21"/>
  <c r="K6" i="97" s="1"/>
  <c r="K6" i="98" s="1"/>
  <c r="J6" i="21"/>
  <c r="J6" i="97" s="1"/>
  <c r="J6" i="98" s="1"/>
  <c r="I6" i="21"/>
  <c r="I6" i="97" s="1"/>
  <c r="I6" i="98" s="1"/>
  <c r="H6" i="21"/>
  <c r="H6" i="97" s="1"/>
  <c r="H6" i="98" s="1"/>
  <c r="G6" i="21"/>
  <c r="G6" i="97" s="1"/>
  <c r="G6" i="98" s="1"/>
  <c r="F6" i="21"/>
  <c r="F6" i="97" s="1"/>
  <c r="F6" i="98" s="1"/>
  <c r="E6" i="21"/>
  <c r="E6" i="97" s="1"/>
  <c r="E6" i="98" s="1"/>
  <c r="D6" i="21"/>
  <c r="D6" i="97" s="1"/>
  <c r="D6" i="98" s="1"/>
  <c r="C6" i="21"/>
  <c r="C6" i="97" s="1"/>
  <c r="C6" i="98" s="1"/>
  <c r="B6" i="21"/>
  <c r="S5" i="21"/>
  <c r="S5" i="97" s="1"/>
  <c r="S5" i="98" s="1"/>
  <c r="R5" i="21"/>
  <c r="R5" i="97" s="1"/>
  <c r="R5" i="98" s="1"/>
  <c r="Q5" i="21"/>
  <c r="Q5" i="97" s="1"/>
  <c r="Q5" i="98" s="1"/>
  <c r="P5" i="21"/>
  <c r="P5" i="97" s="1"/>
  <c r="P5" i="98" s="1"/>
  <c r="O5" i="21"/>
  <c r="O5" i="97" s="1"/>
  <c r="O5" i="98" s="1"/>
  <c r="N5" i="21"/>
  <c r="N5" i="97" s="1"/>
  <c r="N5" i="98" s="1"/>
  <c r="M5" i="21"/>
  <c r="M5" i="97" s="1"/>
  <c r="M5" i="98" s="1"/>
  <c r="L5" i="21"/>
  <c r="L5" i="97" s="1"/>
  <c r="L5" i="98" s="1"/>
  <c r="K5" i="21"/>
  <c r="K5" i="97" s="1"/>
  <c r="K5" i="98" s="1"/>
  <c r="J5" i="21"/>
  <c r="J5" i="97" s="1"/>
  <c r="J5" i="98" s="1"/>
  <c r="I5" i="21"/>
  <c r="I5" i="97" s="1"/>
  <c r="I5" i="98" s="1"/>
  <c r="H5" i="21"/>
  <c r="H5" i="97" s="1"/>
  <c r="H5" i="98" s="1"/>
  <c r="G5" i="21"/>
  <c r="G5" i="97" s="1"/>
  <c r="G5" i="98" s="1"/>
  <c r="F5" i="21"/>
  <c r="F5" i="97" s="1"/>
  <c r="F5" i="98" s="1"/>
  <c r="E5" i="21"/>
  <c r="E5" i="97" s="1"/>
  <c r="E5" i="98" s="1"/>
  <c r="D5" i="21"/>
  <c r="D5" i="97" s="1"/>
  <c r="D5" i="98" s="1"/>
  <c r="C5" i="21"/>
  <c r="C5" i="97" s="1"/>
  <c r="C5" i="98" s="1"/>
  <c r="B5" i="21"/>
  <c r="S4" i="21"/>
  <c r="R4" i="21"/>
  <c r="Q4" i="21"/>
  <c r="P4" i="21"/>
  <c r="O4" i="21"/>
  <c r="N4" i="21"/>
  <c r="M4" i="21"/>
  <c r="L4" i="21"/>
  <c r="K4" i="21"/>
  <c r="J4" i="21"/>
  <c r="I4" i="21"/>
  <c r="H4" i="21"/>
  <c r="G4" i="21"/>
  <c r="F4" i="21"/>
  <c r="E4" i="21"/>
  <c r="D4" i="21"/>
  <c r="C4" i="21"/>
  <c r="M39" i="96" l="1"/>
  <c r="L39" i="96"/>
  <c r="K39" i="96"/>
  <c r="J39" i="96"/>
  <c r="I39" i="96"/>
  <c r="H39" i="96"/>
  <c r="G39" i="96"/>
  <c r="F39" i="96"/>
  <c r="E39" i="96"/>
  <c r="D39" i="96"/>
  <c r="C39" i="96"/>
  <c r="B18" i="96"/>
  <c r="B17" i="96"/>
  <c r="B16" i="96"/>
  <c r="B15" i="96"/>
  <c r="B14" i="96"/>
  <c r="B13" i="96"/>
  <c r="M12" i="96"/>
  <c r="L12" i="96"/>
  <c r="K12" i="96"/>
  <c r="J12" i="96"/>
  <c r="I12" i="96"/>
  <c r="H12" i="96"/>
  <c r="G12" i="96"/>
  <c r="F12" i="96"/>
  <c r="E12" i="96"/>
  <c r="D12" i="96"/>
  <c r="C12" i="96"/>
  <c r="B9" i="96"/>
  <c r="B8" i="96"/>
  <c r="B7" i="96"/>
  <c r="B6" i="96"/>
  <c r="B5" i="96"/>
  <c r="B4" i="96"/>
  <c r="M3" i="96"/>
  <c r="L3" i="96"/>
  <c r="K3" i="96"/>
  <c r="J3" i="96"/>
  <c r="I3" i="96"/>
  <c r="H3" i="96"/>
  <c r="G3" i="96"/>
  <c r="F3" i="96"/>
  <c r="E3" i="96"/>
  <c r="D3" i="96"/>
  <c r="C3" i="96"/>
  <c r="C45" i="95"/>
  <c r="C45" i="96" s="1"/>
  <c r="C44" i="95"/>
  <c r="C44" i="96" s="1"/>
  <c r="M41" i="95"/>
  <c r="M41" i="96" s="1"/>
  <c r="L41" i="95"/>
  <c r="L41" i="96" s="1"/>
  <c r="K41" i="95"/>
  <c r="K41" i="96" s="1"/>
  <c r="J41" i="95"/>
  <c r="J41" i="96" s="1"/>
  <c r="I41" i="95"/>
  <c r="I41" i="96" s="1"/>
  <c r="H41" i="95"/>
  <c r="H41" i="96" s="1"/>
  <c r="G41" i="95"/>
  <c r="G41" i="96" s="1"/>
  <c r="F41" i="95"/>
  <c r="F41" i="96" s="1"/>
  <c r="E41" i="95"/>
  <c r="E41" i="96" s="1"/>
  <c r="D41" i="95"/>
  <c r="D41" i="96" s="1"/>
  <c r="C41" i="95"/>
  <c r="C41" i="96" s="1"/>
  <c r="M40" i="95"/>
  <c r="M40" i="96" s="1"/>
  <c r="L40" i="95"/>
  <c r="L40" i="96" s="1"/>
  <c r="K40" i="95"/>
  <c r="K40" i="96" s="1"/>
  <c r="J40" i="95"/>
  <c r="J40" i="96" s="1"/>
  <c r="I40" i="95"/>
  <c r="I40" i="96" s="1"/>
  <c r="H40" i="95"/>
  <c r="H40" i="96" s="1"/>
  <c r="G40" i="95"/>
  <c r="G40" i="96" s="1"/>
  <c r="F40" i="95"/>
  <c r="F40" i="96" s="1"/>
  <c r="E40" i="95"/>
  <c r="E40" i="96" s="1"/>
  <c r="D40" i="95"/>
  <c r="D40" i="96" s="1"/>
  <c r="C40" i="95"/>
  <c r="C40" i="96" s="1"/>
  <c r="M39" i="95"/>
  <c r="L39" i="95"/>
  <c r="K39" i="95"/>
  <c r="J39" i="95"/>
  <c r="I39" i="95"/>
  <c r="H39" i="95"/>
  <c r="G39" i="95"/>
  <c r="F39" i="95"/>
  <c r="E39" i="95"/>
  <c r="D39" i="95"/>
  <c r="C39" i="95"/>
  <c r="B18" i="95"/>
  <c r="B17" i="95"/>
  <c r="B16" i="95"/>
  <c r="B15" i="95"/>
  <c r="B14" i="95"/>
  <c r="B13" i="95"/>
  <c r="M12" i="95"/>
  <c r="L12" i="95"/>
  <c r="K12" i="95"/>
  <c r="J12" i="95"/>
  <c r="I12" i="95"/>
  <c r="H12" i="95"/>
  <c r="G12" i="95"/>
  <c r="F12" i="95"/>
  <c r="E12" i="95"/>
  <c r="D12" i="95"/>
  <c r="C12" i="95"/>
  <c r="B9" i="95"/>
  <c r="B8" i="95"/>
  <c r="B7" i="95"/>
  <c r="B6" i="95"/>
  <c r="B5" i="95"/>
  <c r="B4" i="95"/>
  <c r="M3" i="95"/>
  <c r="L3" i="95"/>
  <c r="K3" i="95"/>
  <c r="J3" i="95"/>
  <c r="I3" i="95"/>
  <c r="H3" i="95"/>
  <c r="G3" i="95"/>
  <c r="F3" i="95"/>
  <c r="E3" i="95"/>
  <c r="D3" i="95"/>
  <c r="C3" i="95"/>
  <c r="C45" i="18"/>
  <c r="C45" i="51" s="1"/>
  <c r="C45" i="52" s="1"/>
  <c r="C44" i="18"/>
  <c r="C44" i="51" s="1"/>
  <c r="C44" i="52" s="1"/>
  <c r="M41" i="18"/>
  <c r="M41" i="51" s="1"/>
  <c r="M41" i="52" s="1"/>
  <c r="L41" i="18"/>
  <c r="L41" i="51" s="1"/>
  <c r="L41" i="52" s="1"/>
  <c r="K41" i="18"/>
  <c r="K41" i="51" s="1"/>
  <c r="K41" i="52" s="1"/>
  <c r="J41" i="18"/>
  <c r="J41" i="51" s="1"/>
  <c r="J41" i="52" s="1"/>
  <c r="I41" i="18"/>
  <c r="I41" i="51" s="1"/>
  <c r="I41" i="52" s="1"/>
  <c r="H41" i="18"/>
  <c r="H41" i="51" s="1"/>
  <c r="H41" i="52" s="1"/>
  <c r="G41" i="18"/>
  <c r="G41" i="51" s="1"/>
  <c r="G41" i="52" s="1"/>
  <c r="F41" i="18"/>
  <c r="F41" i="51" s="1"/>
  <c r="F41" i="52" s="1"/>
  <c r="E41" i="18"/>
  <c r="E41" i="51" s="1"/>
  <c r="E41" i="52" s="1"/>
  <c r="D41" i="18"/>
  <c r="D41" i="51" s="1"/>
  <c r="D41" i="52" s="1"/>
  <c r="C41" i="18"/>
  <c r="C41" i="51" s="1"/>
  <c r="C41" i="52" s="1"/>
  <c r="M40" i="18"/>
  <c r="M40" i="51" s="1"/>
  <c r="M40" i="52" s="1"/>
  <c r="L40" i="18"/>
  <c r="L40" i="51" s="1"/>
  <c r="L40" i="52" s="1"/>
  <c r="K40" i="18"/>
  <c r="K40" i="51" s="1"/>
  <c r="K40" i="52" s="1"/>
  <c r="J40" i="18"/>
  <c r="J40" i="51" s="1"/>
  <c r="J40" i="52" s="1"/>
  <c r="I40" i="18"/>
  <c r="I40" i="51" s="1"/>
  <c r="I40" i="52" s="1"/>
  <c r="H40" i="18"/>
  <c r="H40" i="51" s="1"/>
  <c r="H40" i="52" s="1"/>
  <c r="G40" i="18"/>
  <c r="G40" i="51" s="1"/>
  <c r="G40" i="52" s="1"/>
  <c r="F40" i="18"/>
  <c r="F40" i="51" s="1"/>
  <c r="F40" i="52" s="1"/>
  <c r="E40" i="18"/>
  <c r="E40" i="51" s="1"/>
  <c r="E40" i="52" s="1"/>
  <c r="D40" i="18"/>
  <c r="D40" i="51" s="1"/>
  <c r="D40" i="52" s="1"/>
  <c r="C40" i="18"/>
  <c r="C40" i="51" s="1"/>
  <c r="C40" i="52" s="1"/>
  <c r="M39" i="18"/>
  <c r="L39" i="18"/>
  <c r="K39" i="18"/>
  <c r="J39" i="18"/>
  <c r="I39" i="18"/>
  <c r="H39" i="18"/>
  <c r="G39" i="18"/>
  <c r="F39" i="18"/>
  <c r="E39" i="18"/>
  <c r="D39" i="18"/>
  <c r="C39" i="18"/>
  <c r="B18" i="18"/>
  <c r="B17" i="18"/>
  <c r="B16" i="18"/>
  <c r="B15" i="18"/>
  <c r="B14" i="18"/>
  <c r="B13" i="18"/>
  <c r="M12" i="18"/>
  <c r="L12" i="18"/>
  <c r="K12" i="18"/>
  <c r="J12" i="18"/>
  <c r="I12" i="18"/>
  <c r="H12" i="18"/>
  <c r="G12" i="18"/>
  <c r="F12" i="18"/>
  <c r="E12" i="18"/>
  <c r="D12" i="18"/>
  <c r="C12" i="18"/>
  <c r="B9" i="18"/>
  <c r="B8" i="18"/>
  <c r="B7" i="18"/>
  <c r="B6" i="18"/>
  <c r="B5" i="18"/>
  <c r="B4" i="18"/>
  <c r="M3" i="18"/>
  <c r="L3" i="18"/>
  <c r="K3" i="18"/>
  <c r="J3" i="18"/>
  <c r="I3" i="18"/>
  <c r="H3" i="18"/>
  <c r="G3" i="18"/>
  <c r="F3" i="18"/>
  <c r="E3" i="18"/>
  <c r="D3" i="18"/>
  <c r="C3" i="18"/>
  <c r="H6" i="18" l="1"/>
  <c r="F7" i="18"/>
  <c r="K8" i="18"/>
  <c r="L5" i="18"/>
  <c r="E4" i="18"/>
  <c r="L7" i="18"/>
  <c r="E9" i="18"/>
  <c r="G5" i="18"/>
  <c r="H8" i="18"/>
  <c r="J7" i="18"/>
  <c r="E6" i="18"/>
  <c r="F8" i="18"/>
  <c r="M4" i="18"/>
  <c r="I7" i="18"/>
  <c r="K7" i="18"/>
  <c r="E8" i="18"/>
  <c r="D4" i="18"/>
  <c r="F4" i="18"/>
  <c r="G7" i="18"/>
  <c r="E5" i="18"/>
  <c r="F5" i="18"/>
  <c r="C6" i="18"/>
  <c r="D7" i="18"/>
  <c r="C9" i="18"/>
  <c r="I8" i="18"/>
  <c r="D9" i="18"/>
  <c r="M7" i="18"/>
  <c r="M6" i="18"/>
  <c r="L8" i="18"/>
  <c r="M9" i="18"/>
  <c r="M8" i="18"/>
  <c r="G4" i="18"/>
  <c r="D5" i="18"/>
  <c r="G8" i="18"/>
  <c r="K9" i="18"/>
  <c r="C7" i="18"/>
  <c r="C5" i="18"/>
  <c r="K6" i="18"/>
  <c r="H7" i="18"/>
  <c r="L6" i="18"/>
  <c r="J8" i="18"/>
  <c r="I4" i="18"/>
  <c r="G9" i="18"/>
  <c r="I5" i="18"/>
  <c r="J5" i="18"/>
  <c r="H9" i="18"/>
  <c r="L9" i="18"/>
  <c r="C8" i="18"/>
  <c r="I9" i="18"/>
  <c r="J4" i="18"/>
  <c r="D8" i="18"/>
  <c r="J9" i="18"/>
  <c r="K4" i="18"/>
  <c r="G6" i="18"/>
  <c r="F9" i="18"/>
  <c r="L4" i="18"/>
  <c r="L17" i="18"/>
  <c r="C18" i="18"/>
  <c r="M17" i="18"/>
  <c r="D18" i="18"/>
  <c r="K18" i="18"/>
  <c r="E18" i="18"/>
  <c r="D17" i="18"/>
  <c r="F18" i="18"/>
  <c r="E17" i="18"/>
  <c r="G18" i="18"/>
  <c r="F17" i="18"/>
  <c r="H18" i="18"/>
  <c r="G17" i="18"/>
  <c r="I18" i="18"/>
  <c r="H17" i="18"/>
  <c r="J18" i="18"/>
  <c r="I17" i="18"/>
  <c r="J17" i="18"/>
  <c r="L18" i="18"/>
  <c r="K17" i="18"/>
  <c r="M18" i="18"/>
  <c r="D13" i="18"/>
  <c r="H15" i="18"/>
  <c r="J16" i="18"/>
  <c r="G14" i="18"/>
  <c r="K16" i="18"/>
  <c r="C16" i="18"/>
  <c r="F13" i="18"/>
  <c r="H14" i="18"/>
  <c r="J15" i="18"/>
  <c r="L16" i="18"/>
  <c r="G13" i="18"/>
  <c r="I14" i="18"/>
  <c r="K15" i="18"/>
  <c r="M16" i="18"/>
  <c r="C15" i="18"/>
  <c r="H13" i="18"/>
  <c r="J14" i="18"/>
  <c r="L15" i="18"/>
  <c r="I13" i="18"/>
  <c r="K14" i="18"/>
  <c r="C17" i="18"/>
  <c r="J13" i="18"/>
  <c r="L14" i="18"/>
  <c r="C13" i="18"/>
  <c r="K13" i="18"/>
  <c r="M14" i="18"/>
  <c r="E16" i="18"/>
  <c r="L13" i="18"/>
  <c r="D15" i="18"/>
  <c r="F16" i="18"/>
  <c r="M13" i="18"/>
  <c r="E15" i="18"/>
  <c r="G16" i="18"/>
  <c r="D14" i="18"/>
  <c r="F15" i="18"/>
  <c r="H16" i="18"/>
  <c r="E14" i="18"/>
  <c r="G15" i="18"/>
  <c r="I16" i="18"/>
  <c r="E7" i="18" l="1"/>
  <c r="J6" i="18"/>
  <c r="D16" i="18"/>
  <c r="F6" i="18"/>
  <c r="H5" i="18"/>
  <c r="K5" i="18"/>
  <c r="H4" i="18"/>
  <c r="I6" i="18"/>
  <c r="M5" i="18"/>
  <c r="D6" i="18"/>
  <c r="M15" i="18"/>
  <c r="E13" i="18"/>
  <c r="C4" i="18"/>
  <c r="C14" i="18"/>
  <c r="I15" i="18"/>
  <c r="F14" i="18"/>
  <c r="F17" i="83"/>
  <c r="E17" i="93" s="1"/>
  <c r="E17" i="94" s="1"/>
  <c r="E17" i="83"/>
  <c r="D17" i="93" s="1"/>
  <c r="D17" i="94" s="1"/>
  <c r="D17" i="83"/>
  <c r="C17" i="93" s="1"/>
  <c r="C17" i="94" s="1"/>
  <c r="C17" i="83"/>
  <c r="B17" i="93" s="1"/>
  <c r="B17" i="94" s="1"/>
  <c r="F16" i="83"/>
  <c r="E16" i="93" s="1"/>
  <c r="E16" i="94" s="1"/>
  <c r="E16" i="83"/>
  <c r="D16" i="93" s="1"/>
  <c r="D16" i="94" s="1"/>
  <c r="D16" i="83"/>
  <c r="C16" i="93" s="1"/>
  <c r="C16" i="94" s="1"/>
  <c r="C16" i="83"/>
  <c r="B16" i="93" s="1"/>
  <c r="B16" i="94" s="1"/>
  <c r="F15" i="83"/>
  <c r="E15" i="93" s="1"/>
  <c r="E15" i="94" s="1"/>
  <c r="E15" i="83"/>
  <c r="D15" i="93" s="1"/>
  <c r="D15" i="94" s="1"/>
  <c r="D15" i="83"/>
  <c r="C15" i="93" s="1"/>
  <c r="C15" i="94" s="1"/>
  <c r="C15" i="83"/>
  <c r="B15" i="93" s="1"/>
  <c r="B15" i="94" s="1"/>
  <c r="F14" i="83"/>
  <c r="E14" i="93" s="1"/>
  <c r="E14" i="94" s="1"/>
  <c r="E14" i="83"/>
  <c r="D14" i="93" s="1"/>
  <c r="D14" i="94" s="1"/>
  <c r="D14" i="83"/>
  <c r="C14" i="93" s="1"/>
  <c r="C14" i="94" s="1"/>
  <c r="C14" i="83"/>
  <c r="B14" i="93" s="1"/>
  <c r="B14" i="94" s="1"/>
  <c r="F13" i="83"/>
  <c r="E13" i="93" s="1"/>
  <c r="E13" i="94" s="1"/>
  <c r="E13" i="83"/>
  <c r="D13" i="93" s="1"/>
  <c r="D13" i="94" s="1"/>
  <c r="D13" i="83"/>
  <c r="C13" i="93" s="1"/>
  <c r="C13" i="94" s="1"/>
  <c r="C13" i="83"/>
  <c r="B13" i="93" s="1"/>
  <c r="B13" i="94" s="1"/>
  <c r="F12" i="83"/>
  <c r="E12" i="93" s="1"/>
  <c r="E12" i="94" s="1"/>
  <c r="E12" i="83"/>
  <c r="D12" i="93" s="1"/>
  <c r="D12" i="94" s="1"/>
  <c r="D12" i="83"/>
  <c r="C12" i="93" s="1"/>
  <c r="C12" i="94" s="1"/>
  <c r="C12" i="83"/>
  <c r="B12" i="93" s="1"/>
  <c r="B12" i="94" s="1"/>
  <c r="F11" i="83"/>
  <c r="E11" i="93" s="1"/>
  <c r="E11" i="94" s="1"/>
  <c r="E11" i="83"/>
  <c r="D11" i="93" s="1"/>
  <c r="D11" i="94" s="1"/>
  <c r="D11" i="83"/>
  <c r="C11" i="93" s="1"/>
  <c r="C11" i="94" s="1"/>
  <c r="C11" i="83"/>
  <c r="B11" i="93" s="1"/>
  <c r="B11" i="94" s="1"/>
  <c r="F10" i="83"/>
  <c r="E10" i="93" s="1"/>
  <c r="E10" i="94" s="1"/>
  <c r="E10" i="83"/>
  <c r="D10" i="93" s="1"/>
  <c r="D10" i="94" s="1"/>
  <c r="D10" i="83"/>
  <c r="C10" i="93" s="1"/>
  <c r="C10" i="94" s="1"/>
  <c r="C10" i="83"/>
  <c r="B10" i="93" s="1"/>
  <c r="B10" i="94" s="1"/>
  <c r="F9" i="83"/>
  <c r="E9" i="93" s="1"/>
  <c r="E9" i="94" s="1"/>
  <c r="E9" i="83"/>
  <c r="D9" i="93" s="1"/>
  <c r="D9" i="94" s="1"/>
  <c r="D9" i="83"/>
  <c r="C9" i="93" s="1"/>
  <c r="C9" i="94" s="1"/>
  <c r="C9" i="83"/>
  <c r="B9" i="93" s="1"/>
  <c r="B9" i="94" s="1"/>
  <c r="F8" i="83"/>
  <c r="E8" i="93" s="1"/>
  <c r="E8" i="94" s="1"/>
  <c r="E8" i="83"/>
  <c r="D8" i="93" s="1"/>
  <c r="D8" i="94" s="1"/>
  <c r="D8" i="83"/>
  <c r="C8" i="93" s="1"/>
  <c r="C8" i="94" s="1"/>
  <c r="C8" i="83"/>
  <c r="B8" i="93" s="1"/>
  <c r="B8" i="94" s="1"/>
  <c r="F7" i="83"/>
  <c r="E7" i="93" s="1"/>
  <c r="E7" i="94" s="1"/>
  <c r="E7" i="83"/>
  <c r="D7" i="93" s="1"/>
  <c r="D7" i="94" s="1"/>
  <c r="D7" i="83"/>
  <c r="C7" i="93" s="1"/>
  <c r="C7" i="94" s="1"/>
  <c r="C7" i="83"/>
  <c r="B7" i="93" s="1"/>
  <c r="B7" i="94" s="1"/>
  <c r="F6" i="83"/>
  <c r="E6" i="93" s="1"/>
  <c r="E6" i="94" s="1"/>
  <c r="E6" i="83"/>
  <c r="D6" i="93" s="1"/>
  <c r="D6" i="94" s="1"/>
  <c r="D6" i="83"/>
  <c r="C6" i="93" s="1"/>
  <c r="C6" i="94" s="1"/>
  <c r="C6" i="83"/>
  <c r="B6" i="93" s="1"/>
  <c r="B6" i="94" s="1"/>
  <c r="F5" i="83"/>
  <c r="E5" i="93" s="1"/>
  <c r="E5" i="94" s="1"/>
  <c r="E5" i="83"/>
  <c r="D5" i="93" s="1"/>
  <c r="D5" i="94" s="1"/>
  <c r="D5" i="83"/>
  <c r="C5" i="93" s="1"/>
  <c r="C5" i="94" s="1"/>
  <c r="C5" i="83"/>
  <c r="B5" i="93" s="1"/>
  <c r="B5" i="94" s="1"/>
  <c r="I66" i="11" l="1"/>
  <c r="H66" i="11"/>
  <c r="G66" i="11"/>
  <c r="F66" i="11"/>
  <c r="E66" i="11"/>
  <c r="D66" i="11"/>
  <c r="C66" i="11"/>
  <c r="B66" i="11"/>
  <c r="I65" i="11"/>
  <c r="H65" i="11"/>
  <c r="G65" i="11"/>
  <c r="F65" i="11"/>
  <c r="E65" i="11"/>
  <c r="D65" i="11"/>
  <c r="C65" i="11"/>
  <c r="B65" i="11"/>
  <c r="I64" i="11"/>
  <c r="H64" i="11"/>
  <c r="G64" i="11"/>
  <c r="F64" i="11"/>
  <c r="E64" i="11"/>
  <c r="D64" i="11"/>
  <c r="C64" i="11"/>
  <c r="B64" i="11"/>
  <c r="I63" i="11"/>
  <c r="H63" i="11"/>
  <c r="G63" i="11"/>
  <c r="F63" i="11"/>
  <c r="E63" i="11"/>
  <c r="D63" i="11"/>
  <c r="C63" i="11"/>
  <c r="B63" i="11"/>
  <c r="I62" i="11"/>
  <c r="H62" i="11"/>
  <c r="G62" i="11"/>
  <c r="F62" i="11"/>
  <c r="E62" i="11"/>
  <c r="D62" i="11"/>
  <c r="C62" i="11"/>
  <c r="B62" i="11"/>
  <c r="I61" i="11"/>
  <c r="H61" i="11"/>
  <c r="G61" i="11"/>
  <c r="F61" i="11"/>
  <c r="E61" i="11"/>
  <c r="D61" i="11"/>
  <c r="C61" i="11"/>
  <c r="B61" i="11"/>
  <c r="I60" i="11"/>
  <c r="H60" i="11"/>
  <c r="G60" i="11"/>
  <c r="F60" i="11"/>
  <c r="E60" i="11"/>
  <c r="D60" i="11"/>
  <c r="C60" i="11"/>
  <c r="B60" i="11"/>
  <c r="I59" i="11"/>
  <c r="H59" i="11"/>
  <c r="G59" i="11"/>
  <c r="F59" i="11"/>
  <c r="E59" i="11"/>
  <c r="D59" i="11"/>
  <c r="I58" i="11"/>
  <c r="H58" i="11"/>
  <c r="G58" i="11"/>
  <c r="F58" i="11"/>
  <c r="E58" i="11"/>
  <c r="D58" i="11"/>
  <c r="I55" i="11"/>
  <c r="I55" i="41" s="1"/>
  <c r="H55" i="11"/>
  <c r="H55" i="41" s="1"/>
  <c r="G55" i="11"/>
  <c r="G55" i="41" s="1"/>
  <c r="F55" i="11"/>
  <c r="F55" i="41" s="1"/>
  <c r="E55" i="11"/>
  <c r="E55" i="41" s="1"/>
  <c r="D55" i="11"/>
  <c r="D55" i="41" s="1"/>
  <c r="C55" i="11"/>
  <c r="B55" i="11"/>
  <c r="I54" i="11"/>
  <c r="H54" i="11"/>
  <c r="G54" i="11"/>
  <c r="F54" i="11"/>
  <c r="E54" i="11"/>
  <c r="D54" i="11"/>
  <c r="C54" i="11"/>
  <c r="B54" i="11"/>
  <c r="I53" i="11"/>
  <c r="H53" i="11"/>
  <c r="G53" i="11"/>
  <c r="F53" i="11"/>
  <c r="E53" i="11"/>
  <c r="D53" i="11"/>
  <c r="C53" i="11"/>
  <c r="B53" i="11"/>
  <c r="I52" i="11"/>
  <c r="H52" i="11"/>
  <c r="G52" i="11"/>
  <c r="F52" i="11"/>
  <c r="E52" i="11"/>
  <c r="D52" i="11"/>
  <c r="C52" i="11"/>
  <c r="B52" i="11"/>
  <c r="I51" i="11"/>
  <c r="H51" i="11"/>
  <c r="G51" i="11"/>
  <c r="F51" i="11"/>
  <c r="E51" i="11"/>
  <c r="D51" i="11"/>
  <c r="C51" i="11"/>
  <c r="B51" i="11"/>
  <c r="I50" i="11"/>
  <c r="H50" i="11"/>
  <c r="G50" i="11"/>
  <c r="F50" i="11"/>
  <c r="E50" i="11"/>
  <c r="D50" i="11"/>
  <c r="C50" i="11"/>
  <c r="B50" i="11"/>
  <c r="I49" i="11"/>
  <c r="H49" i="11"/>
  <c r="G49" i="11"/>
  <c r="F49" i="11"/>
  <c r="E49" i="11"/>
  <c r="D49" i="11"/>
  <c r="C49" i="11"/>
  <c r="B49" i="11"/>
  <c r="I48" i="11"/>
  <c r="H48" i="11"/>
  <c r="G48" i="11"/>
  <c r="F48" i="11"/>
  <c r="E48" i="11"/>
  <c r="D48" i="11"/>
  <c r="I47" i="11"/>
  <c r="H47" i="11"/>
  <c r="G47" i="11"/>
  <c r="F47" i="11"/>
  <c r="E47" i="11"/>
  <c r="D47" i="11"/>
  <c r="I44" i="11"/>
  <c r="H44" i="11"/>
  <c r="G44" i="11"/>
  <c r="F44" i="11"/>
  <c r="E44" i="11"/>
  <c r="D44" i="11"/>
  <c r="C44" i="11"/>
  <c r="B44" i="11"/>
  <c r="I43" i="11"/>
  <c r="H43" i="11"/>
  <c r="G43" i="11"/>
  <c r="F43" i="11"/>
  <c r="E43" i="11"/>
  <c r="D43" i="11"/>
  <c r="C43" i="11"/>
  <c r="B43" i="11"/>
  <c r="I42" i="11"/>
  <c r="H42" i="11"/>
  <c r="G42" i="11"/>
  <c r="F42" i="11"/>
  <c r="E42" i="11"/>
  <c r="D42" i="11"/>
  <c r="C42" i="11"/>
  <c r="B42" i="11"/>
  <c r="I41" i="11"/>
  <c r="H41" i="11"/>
  <c r="G41" i="11"/>
  <c r="F41" i="11"/>
  <c r="E41" i="11"/>
  <c r="D41" i="11"/>
  <c r="C41" i="11"/>
  <c r="B41" i="11"/>
  <c r="I40" i="11"/>
  <c r="H40" i="11"/>
  <c r="G40" i="11"/>
  <c r="F40" i="11"/>
  <c r="E40" i="11"/>
  <c r="D40" i="11"/>
  <c r="C40" i="11"/>
  <c r="B40" i="11"/>
  <c r="I39" i="11"/>
  <c r="H39" i="11"/>
  <c r="G39" i="11"/>
  <c r="F39" i="11"/>
  <c r="E39" i="11"/>
  <c r="D39" i="11"/>
  <c r="C39" i="11"/>
  <c r="B39" i="11"/>
  <c r="I38" i="11"/>
  <c r="H38" i="11"/>
  <c r="G38" i="11"/>
  <c r="F38" i="11"/>
  <c r="E38" i="11"/>
  <c r="D38" i="11"/>
  <c r="C38" i="11"/>
  <c r="B38" i="11"/>
  <c r="I37" i="11"/>
  <c r="H37" i="11"/>
  <c r="G37" i="11"/>
  <c r="F37" i="11"/>
  <c r="E37" i="11"/>
  <c r="D37" i="11"/>
  <c r="I36" i="11"/>
  <c r="H36" i="11"/>
  <c r="G36" i="11"/>
  <c r="F36" i="11"/>
  <c r="E36" i="11"/>
  <c r="D36" i="11"/>
  <c r="I33" i="11"/>
  <c r="H33" i="11"/>
  <c r="G33" i="11"/>
  <c r="F33" i="11"/>
  <c r="E33" i="11"/>
  <c r="D33" i="11"/>
  <c r="C33" i="11"/>
  <c r="B33" i="11"/>
  <c r="I32" i="11"/>
  <c r="H32" i="11"/>
  <c r="G32" i="11"/>
  <c r="F32" i="11"/>
  <c r="E32" i="11"/>
  <c r="D32" i="11"/>
  <c r="C32" i="11"/>
  <c r="B32" i="11"/>
  <c r="I31" i="11"/>
  <c r="H31" i="11"/>
  <c r="G31" i="11"/>
  <c r="F31" i="11"/>
  <c r="E31" i="11"/>
  <c r="D31" i="11"/>
  <c r="C31" i="11"/>
  <c r="B31" i="11"/>
  <c r="I30" i="11"/>
  <c r="H30" i="11"/>
  <c r="G30" i="11"/>
  <c r="F30" i="11"/>
  <c r="E30" i="11"/>
  <c r="D30" i="11"/>
  <c r="C30" i="11"/>
  <c r="B30" i="11"/>
  <c r="I29" i="11"/>
  <c r="H29" i="11"/>
  <c r="G29" i="11"/>
  <c r="F29" i="11"/>
  <c r="E29" i="11"/>
  <c r="D29" i="11"/>
  <c r="C29" i="11"/>
  <c r="B29" i="11"/>
  <c r="I28" i="11"/>
  <c r="H28" i="11"/>
  <c r="G28" i="11"/>
  <c r="F28" i="11"/>
  <c r="E28" i="11"/>
  <c r="D28" i="11"/>
  <c r="C28" i="11"/>
  <c r="B28" i="11"/>
  <c r="I27" i="11"/>
  <c r="H27" i="11"/>
  <c r="G27" i="11"/>
  <c r="F27" i="11"/>
  <c r="E27" i="11"/>
  <c r="D27" i="11"/>
  <c r="C27" i="11"/>
  <c r="B27" i="11"/>
  <c r="I26" i="11"/>
  <c r="H26" i="11"/>
  <c r="G26" i="11"/>
  <c r="F26" i="11"/>
  <c r="E26" i="11"/>
  <c r="D26" i="11"/>
  <c r="I25" i="11"/>
  <c r="H25" i="11"/>
  <c r="G25" i="11"/>
  <c r="F25" i="11"/>
  <c r="E25" i="11"/>
  <c r="D25" i="11"/>
  <c r="I22" i="11"/>
  <c r="H22" i="11"/>
  <c r="G22" i="11"/>
  <c r="F22" i="11"/>
  <c r="E22" i="11"/>
  <c r="D22" i="11"/>
  <c r="C22" i="11"/>
  <c r="B22" i="11"/>
  <c r="I21" i="11"/>
  <c r="H21" i="11"/>
  <c r="G21" i="11"/>
  <c r="F21" i="11"/>
  <c r="E21" i="11"/>
  <c r="D21" i="11"/>
  <c r="C21" i="11"/>
  <c r="B21" i="11"/>
  <c r="I20" i="11"/>
  <c r="H20" i="11"/>
  <c r="G20" i="11"/>
  <c r="F20" i="11"/>
  <c r="E20" i="11"/>
  <c r="D20" i="11"/>
  <c r="C20" i="11"/>
  <c r="B20" i="11"/>
  <c r="I19" i="11"/>
  <c r="H19" i="11"/>
  <c r="G19" i="11"/>
  <c r="F19" i="11"/>
  <c r="E19" i="11"/>
  <c r="D19" i="11"/>
  <c r="C19" i="11"/>
  <c r="B19" i="11"/>
  <c r="I18" i="11"/>
  <c r="H18" i="11"/>
  <c r="G18" i="11"/>
  <c r="F18" i="11"/>
  <c r="E18" i="11"/>
  <c r="D18" i="11"/>
  <c r="C18" i="11"/>
  <c r="B18" i="11"/>
  <c r="I17" i="11"/>
  <c r="H17" i="11"/>
  <c r="G17" i="11"/>
  <c r="F17" i="11"/>
  <c r="E17" i="11"/>
  <c r="D17" i="11"/>
  <c r="C17" i="11"/>
  <c r="B17" i="11"/>
  <c r="I16" i="11"/>
  <c r="H16" i="11"/>
  <c r="G16" i="11"/>
  <c r="F16" i="11"/>
  <c r="E16" i="11"/>
  <c r="D16" i="11"/>
  <c r="C16" i="11"/>
  <c r="B16" i="11"/>
  <c r="I15" i="11"/>
  <c r="H15" i="11"/>
  <c r="G15" i="11"/>
  <c r="F15" i="11"/>
  <c r="E15" i="11"/>
  <c r="D15" i="11"/>
  <c r="I14" i="11"/>
  <c r="H14" i="11"/>
  <c r="G14" i="11"/>
  <c r="F14" i="11"/>
  <c r="E14" i="11"/>
  <c r="D14" i="11"/>
  <c r="I11" i="11"/>
  <c r="H11" i="11"/>
  <c r="G11" i="11"/>
  <c r="F11" i="11"/>
  <c r="E11" i="11"/>
  <c r="D11" i="11"/>
  <c r="C11" i="11"/>
  <c r="B11" i="11"/>
  <c r="I10" i="11"/>
  <c r="H10" i="11"/>
  <c r="G10" i="11"/>
  <c r="F10" i="11"/>
  <c r="E10" i="11"/>
  <c r="D10" i="11"/>
  <c r="C10" i="11"/>
  <c r="B10" i="11"/>
  <c r="I9" i="11"/>
  <c r="H9" i="11"/>
  <c r="G9" i="11"/>
  <c r="F9" i="11"/>
  <c r="E9" i="11"/>
  <c r="D9" i="11"/>
  <c r="C9" i="11"/>
  <c r="B9" i="11"/>
  <c r="I8" i="11"/>
  <c r="H8" i="11"/>
  <c r="G8" i="11"/>
  <c r="F8" i="11"/>
  <c r="E8" i="11"/>
  <c r="D8" i="11"/>
  <c r="C8" i="11"/>
  <c r="B8" i="11"/>
  <c r="I7" i="11"/>
  <c r="H7" i="11"/>
  <c r="G7" i="11"/>
  <c r="F7" i="11"/>
  <c r="E7" i="11"/>
  <c r="D7" i="11"/>
  <c r="C7" i="11"/>
  <c r="B7" i="11"/>
  <c r="I6" i="11"/>
  <c r="H6" i="11"/>
  <c r="G6" i="11"/>
  <c r="F6" i="11"/>
  <c r="E6" i="11"/>
  <c r="D6" i="11"/>
  <c r="C6" i="11"/>
  <c r="B6" i="11"/>
  <c r="I5" i="11"/>
  <c r="H5" i="11"/>
  <c r="G5" i="11"/>
  <c r="F5" i="11"/>
  <c r="E5" i="11"/>
  <c r="D5" i="11"/>
  <c r="C5" i="11"/>
  <c r="B5" i="11"/>
  <c r="I4" i="11"/>
  <c r="H4" i="11"/>
  <c r="G4" i="11"/>
  <c r="F4" i="11"/>
  <c r="E4" i="11"/>
  <c r="D4" i="11"/>
  <c r="I3" i="11"/>
  <c r="H3" i="11"/>
  <c r="G3" i="11"/>
  <c r="F3" i="11"/>
  <c r="E3" i="11"/>
  <c r="D3" i="11"/>
  <c r="I207" i="90" l="1"/>
  <c r="H207" i="90"/>
  <c r="G207" i="90"/>
  <c r="F207" i="90"/>
  <c r="E207" i="90"/>
  <c r="D207" i="90"/>
  <c r="C207" i="90"/>
  <c r="O190" i="90"/>
  <c r="N190" i="90"/>
  <c r="M190" i="90"/>
  <c r="L190" i="90"/>
  <c r="K190" i="90"/>
  <c r="J190" i="90"/>
  <c r="I190" i="90"/>
  <c r="H190" i="90"/>
  <c r="G190" i="90"/>
  <c r="F190" i="90"/>
  <c r="E190" i="90"/>
  <c r="D190" i="90"/>
  <c r="C190" i="90"/>
  <c r="O176" i="90"/>
  <c r="N176" i="90"/>
  <c r="M176" i="90"/>
  <c r="L176" i="90"/>
  <c r="K176" i="90"/>
  <c r="J176" i="90"/>
  <c r="I176" i="90"/>
  <c r="H176" i="90"/>
  <c r="G176" i="90"/>
  <c r="F176" i="90"/>
  <c r="E176" i="90"/>
  <c r="D176" i="90"/>
  <c r="C176" i="90"/>
  <c r="B176" i="90"/>
  <c r="A175" i="90"/>
  <c r="O170" i="90"/>
  <c r="N170" i="90"/>
  <c r="M170" i="90"/>
  <c r="L170" i="90"/>
  <c r="K170" i="90"/>
  <c r="J170" i="90"/>
  <c r="I170" i="90"/>
  <c r="H170" i="90"/>
  <c r="G170" i="90"/>
  <c r="F170" i="90"/>
  <c r="E170" i="90"/>
  <c r="D170" i="90"/>
  <c r="C170" i="90"/>
  <c r="M145" i="90"/>
  <c r="L145" i="90"/>
  <c r="K145" i="90"/>
  <c r="J145" i="90"/>
  <c r="I145" i="90"/>
  <c r="H145" i="90"/>
  <c r="G145" i="90"/>
  <c r="F145" i="90"/>
  <c r="E145" i="90"/>
  <c r="D145" i="90"/>
  <c r="C145" i="90"/>
  <c r="B145" i="90"/>
  <c r="M140" i="90"/>
  <c r="L140" i="90"/>
  <c r="K140" i="90"/>
  <c r="J140" i="90"/>
  <c r="I140" i="90"/>
  <c r="H140" i="90"/>
  <c r="G140" i="90"/>
  <c r="F140" i="90"/>
  <c r="E140" i="90"/>
  <c r="D140" i="90"/>
  <c r="C140" i="90"/>
  <c r="B140" i="90"/>
  <c r="M135" i="90"/>
  <c r="L135" i="90"/>
  <c r="K135" i="90"/>
  <c r="J135" i="90"/>
  <c r="I135" i="90"/>
  <c r="H135" i="90"/>
  <c r="G135" i="90"/>
  <c r="F135" i="90"/>
  <c r="E135" i="90"/>
  <c r="D135" i="90"/>
  <c r="C135" i="90"/>
  <c r="B135" i="90"/>
  <c r="M130" i="90"/>
  <c r="L130" i="90"/>
  <c r="K130" i="90"/>
  <c r="J130" i="90"/>
  <c r="I130" i="90"/>
  <c r="H130" i="90"/>
  <c r="G130" i="90"/>
  <c r="F130" i="90"/>
  <c r="E130" i="90"/>
  <c r="D130" i="90"/>
  <c r="C130" i="90"/>
  <c r="B130" i="90"/>
  <c r="B101" i="90"/>
  <c r="B100" i="90"/>
  <c r="B99" i="90"/>
  <c r="B98" i="90"/>
  <c r="B97" i="90"/>
  <c r="B96" i="90"/>
  <c r="B95" i="90"/>
  <c r="B94" i="90"/>
  <c r="B93" i="90"/>
  <c r="B92" i="90"/>
  <c r="B91" i="90"/>
  <c r="B90" i="90"/>
  <c r="O88" i="90"/>
  <c r="N88" i="90"/>
  <c r="M88" i="90"/>
  <c r="L88" i="90"/>
  <c r="K88" i="90"/>
  <c r="J88" i="90"/>
  <c r="I88" i="90"/>
  <c r="H88" i="90"/>
  <c r="G88" i="90"/>
  <c r="F88" i="90"/>
  <c r="E88" i="90"/>
  <c r="D88" i="90"/>
  <c r="B84" i="90"/>
  <c r="B83" i="90"/>
  <c r="B82" i="90"/>
  <c r="B81" i="90"/>
  <c r="B80" i="90"/>
  <c r="B79" i="90"/>
  <c r="B78" i="90"/>
  <c r="B77" i="90"/>
  <c r="B76" i="90"/>
  <c r="B75" i="90"/>
  <c r="B74" i="90"/>
  <c r="B73" i="90"/>
  <c r="O71" i="90"/>
  <c r="N71" i="90"/>
  <c r="M71" i="90"/>
  <c r="L71" i="90"/>
  <c r="K71" i="90"/>
  <c r="J71" i="90"/>
  <c r="I71" i="90"/>
  <c r="H71" i="90"/>
  <c r="G71" i="90"/>
  <c r="F71" i="90"/>
  <c r="E71" i="90"/>
  <c r="D71" i="90"/>
  <c r="B67" i="90"/>
  <c r="B66" i="90"/>
  <c r="B65" i="90"/>
  <c r="B64" i="90"/>
  <c r="B63" i="90"/>
  <c r="B62" i="90"/>
  <c r="B61" i="90"/>
  <c r="B60" i="90"/>
  <c r="B59" i="90"/>
  <c r="B58" i="90"/>
  <c r="B57" i="90"/>
  <c r="B56" i="90"/>
  <c r="O54" i="90"/>
  <c r="N54" i="90"/>
  <c r="M54" i="90"/>
  <c r="L54" i="90"/>
  <c r="K54" i="90"/>
  <c r="J54" i="90"/>
  <c r="I54" i="90"/>
  <c r="H54" i="90"/>
  <c r="G54" i="90"/>
  <c r="F54" i="90"/>
  <c r="E54" i="90"/>
  <c r="D54" i="90"/>
  <c r="B50" i="90"/>
  <c r="B49" i="90"/>
  <c r="B48" i="90"/>
  <c r="B47" i="90"/>
  <c r="B46" i="90"/>
  <c r="B45" i="90"/>
  <c r="B44" i="90"/>
  <c r="B43" i="90"/>
  <c r="B42" i="90"/>
  <c r="B41" i="90"/>
  <c r="B40" i="90"/>
  <c r="B39" i="90"/>
  <c r="O37" i="90"/>
  <c r="N37" i="90"/>
  <c r="M37" i="90"/>
  <c r="L37" i="90"/>
  <c r="K37" i="90"/>
  <c r="J37" i="90"/>
  <c r="I37" i="90"/>
  <c r="H37" i="90"/>
  <c r="G37" i="90"/>
  <c r="F37" i="90"/>
  <c r="E37" i="90"/>
  <c r="D37" i="90"/>
  <c r="B33" i="90"/>
  <c r="B32" i="90"/>
  <c r="B31" i="90"/>
  <c r="B30" i="90"/>
  <c r="B29" i="90"/>
  <c r="B28" i="90"/>
  <c r="B27" i="90"/>
  <c r="B26" i="90"/>
  <c r="B25" i="90"/>
  <c r="B24" i="90"/>
  <c r="B23" i="90"/>
  <c r="B22" i="90"/>
  <c r="O20" i="90"/>
  <c r="N20" i="90"/>
  <c r="M20" i="90"/>
  <c r="L20" i="90"/>
  <c r="K20" i="90"/>
  <c r="J20" i="90"/>
  <c r="I20" i="90"/>
  <c r="H20" i="90"/>
  <c r="G20" i="90"/>
  <c r="F20" i="90"/>
  <c r="E20" i="90"/>
  <c r="D20" i="90"/>
  <c r="B16" i="90"/>
  <c r="B15" i="90"/>
  <c r="B14" i="90"/>
  <c r="B13" i="90"/>
  <c r="B12" i="90"/>
  <c r="B11" i="90"/>
  <c r="B10" i="90"/>
  <c r="B9" i="90"/>
  <c r="B8" i="90"/>
  <c r="B7" i="90"/>
  <c r="B6" i="90"/>
  <c r="B5" i="90"/>
  <c r="O3" i="90"/>
  <c r="N3" i="90"/>
  <c r="M3" i="90"/>
  <c r="L3" i="90"/>
  <c r="K3" i="90"/>
  <c r="J3" i="90"/>
  <c r="I3" i="90"/>
  <c r="H3" i="90"/>
  <c r="G3" i="90"/>
  <c r="F3" i="90"/>
  <c r="E3" i="90"/>
  <c r="D3" i="90"/>
  <c r="I32" i="7" l="1"/>
  <c r="H32" i="7"/>
  <c r="G32" i="7"/>
  <c r="F32" i="7"/>
  <c r="E32" i="7"/>
  <c r="D32" i="7"/>
  <c r="C32" i="7"/>
  <c r="B32" i="7"/>
  <c r="I31" i="7"/>
  <c r="H31" i="7"/>
  <c r="G31" i="7"/>
  <c r="F31" i="7"/>
  <c r="E31" i="7"/>
  <c r="D31" i="7"/>
  <c r="C31" i="7"/>
  <c r="B31" i="7"/>
  <c r="I30" i="7"/>
  <c r="H30" i="7"/>
  <c r="G30" i="7"/>
  <c r="F30" i="7"/>
  <c r="E30" i="7"/>
  <c r="D30" i="7"/>
  <c r="C30" i="7"/>
  <c r="B30" i="7"/>
  <c r="I29" i="7"/>
  <c r="H29" i="7"/>
  <c r="G29" i="7"/>
  <c r="F29" i="7"/>
  <c r="E29" i="7"/>
  <c r="D29" i="7"/>
  <c r="C29" i="7"/>
  <c r="B29" i="7"/>
  <c r="I28" i="7"/>
  <c r="H28" i="7"/>
  <c r="G28" i="7"/>
  <c r="F28" i="7"/>
  <c r="E28" i="7"/>
  <c r="D28" i="7"/>
  <c r="C28" i="7"/>
  <c r="B28" i="7"/>
  <c r="I27" i="7"/>
  <c r="H27" i="7"/>
  <c r="G27" i="7"/>
  <c r="F27" i="7"/>
  <c r="E27" i="7"/>
  <c r="D27" i="7"/>
  <c r="C27" i="7"/>
  <c r="B27" i="7"/>
  <c r="I26" i="7"/>
  <c r="H26" i="7"/>
  <c r="G26" i="7"/>
  <c r="F26" i="7"/>
  <c r="E26" i="7"/>
  <c r="D26" i="7"/>
  <c r="C26" i="7"/>
  <c r="B26" i="7"/>
  <c r="I25" i="7"/>
  <c r="H25" i="7"/>
  <c r="G25" i="7"/>
  <c r="F25" i="7"/>
  <c r="E25" i="7"/>
  <c r="D25" i="7"/>
  <c r="C25" i="7"/>
  <c r="B25" i="7"/>
  <c r="I24" i="7"/>
  <c r="H24" i="7"/>
  <c r="G24" i="7"/>
  <c r="F24" i="7"/>
  <c r="E24" i="7"/>
  <c r="D24" i="7"/>
  <c r="C24" i="7"/>
  <c r="B24" i="7"/>
  <c r="I23" i="7"/>
  <c r="H23" i="7"/>
  <c r="G23" i="7"/>
  <c r="F23" i="7"/>
  <c r="E23" i="7"/>
  <c r="D23" i="7"/>
  <c r="C23" i="7"/>
  <c r="B23" i="7"/>
  <c r="I22" i="7"/>
  <c r="H22" i="7"/>
  <c r="G22" i="7"/>
  <c r="F22" i="7"/>
  <c r="E22" i="7"/>
  <c r="D22" i="7"/>
  <c r="C22" i="7"/>
  <c r="B22" i="7"/>
  <c r="I21" i="7"/>
  <c r="H21" i="7"/>
  <c r="G21" i="7"/>
  <c r="F21" i="7"/>
  <c r="E21" i="7"/>
  <c r="D21" i="7"/>
  <c r="C21" i="7"/>
  <c r="B21" i="7"/>
  <c r="I15" i="7"/>
  <c r="H15" i="7"/>
  <c r="G15" i="7"/>
  <c r="F15" i="7"/>
  <c r="E15" i="7"/>
  <c r="D15" i="7"/>
  <c r="C15" i="7"/>
  <c r="B15" i="7"/>
  <c r="I14" i="7"/>
  <c r="H14" i="7"/>
  <c r="G14" i="7"/>
  <c r="F14" i="7"/>
  <c r="E14" i="7"/>
  <c r="D14" i="7"/>
  <c r="C14" i="7"/>
  <c r="B14" i="7"/>
  <c r="I13" i="7"/>
  <c r="H13" i="7"/>
  <c r="G13" i="7"/>
  <c r="F13" i="7"/>
  <c r="E13" i="7"/>
  <c r="D13" i="7"/>
  <c r="C13" i="7"/>
  <c r="B13" i="7"/>
  <c r="I12" i="7"/>
  <c r="H12" i="7"/>
  <c r="G12" i="7"/>
  <c r="F12" i="7"/>
  <c r="E12" i="7"/>
  <c r="D12" i="7"/>
  <c r="C12" i="7"/>
  <c r="B12" i="7"/>
  <c r="I11" i="7"/>
  <c r="H11" i="7"/>
  <c r="G11" i="7"/>
  <c r="F11" i="7"/>
  <c r="E11" i="7"/>
  <c r="D11" i="7"/>
  <c r="C11" i="7"/>
  <c r="B11" i="7"/>
  <c r="I10" i="7"/>
  <c r="H10" i="7"/>
  <c r="G10" i="7"/>
  <c r="F10" i="7"/>
  <c r="E10" i="7"/>
  <c r="D10" i="7"/>
  <c r="C10" i="7"/>
  <c r="B10" i="7"/>
  <c r="I9" i="7"/>
  <c r="H9" i="7"/>
  <c r="G9" i="7"/>
  <c r="F9" i="7"/>
  <c r="E9" i="7"/>
  <c r="D9" i="7"/>
  <c r="C9" i="7"/>
  <c r="B9" i="7"/>
  <c r="I8" i="7"/>
  <c r="H8" i="7"/>
  <c r="G8" i="7"/>
  <c r="F8" i="7"/>
  <c r="E8" i="7"/>
  <c r="D8" i="7"/>
  <c r="C8" i="7"/>
  <c r="B8" i="7"/>
  <c r="I7" i="7"/>
  <c r="H7" i="7"/>
  <c r="G7" i="7"/>
  <c r="F7" i="7"/>
  <c r="E7" i="7"/>
  <c r="D7" i="7"/>
  <c r="C7" i="7"/>
  <c r="B7" i="7"/>
  <c r="I6" i="7"/>
  <c r="H6" i="7"/>
  <c r="G6" i="7"/>
  <c r="F6" i="7"/>
  <c r="E6" i="7"/>
  <c r="D6" i="7"/>
  <c r="C6" i="7"/>
  <c r="B6" i="7"/>
  <c r="I5" i="7"/>
  <c r="H5" i="7"/>
  <c r="G5" i="7"/>
  <c r="F5" i="7"/>
  <c r="E5" i="7"/>
  <c r="D5" i="7"/>
  <c r="C5" i="7"/>
  <c r="B5" i="7"/>
  <c r="I4" i="7"/>
  <c r="H4" i="7"/>
  <c r="G4" i="7"/>
  <c r="F4" i="7"/>
  <c r="E4" i="7"/>
  <c r="D4" i="7"/>
  <c r="C4" i="7"/>
  <c r="B4" i="7"/>
  <c r="N104" i="6" l="1"/>
  <c r="M104" i="6"/>
  <c r="L104" i="6"/>
  <c r="K104" i="6"/>
  <c r="J104" i="6"/>
  <c r="I104" i="6"/>
  <c r="H104" i="6"/>
  <c r="G104" i="6"/>
  <c r="F104" i="6"/>
  <c r="E104" i="6"/>
  <c r="D104" i="6"/>
  <c r="C104" i="6"/>
  <c r="N103" i="6"/>
  <c r="M103" i="6"/>
  <c r="L103" i="6"/>
  <c r="K103" i="6"/>
  <c r="J103" i="6"/>
  <c r="I103" i="6"/>
  <c r="H103" i="6"/>
  <c r="G103" i="6"/>
  <c r="F103" i="6"/>
  <c r="E103" i="6"/>
  <c r="D103" i="6"/>
  <c r="C103" i="6"/>
  <c r="N102" i="6"/>
  <c r="M102" i="6"/>
  <c r="L102" i="6"/>
  <c r="K102" i="6"/>
  <c r="J102" i="6"/>
  <c r="I102" i="6"/>
  <c r="H102" i="6"/>
  <c r="G102" i="6"/>
  <c r="F102" i="6"/>
  <c r="E102" i="6"/>
  <c r="D102" i="6"/>
  <c r="C102" i="6"/>
  <c r="B99" i="6"/>
  <c r="A99" i="6"/>
  <c r="B98" i="6"/>
  <c r="A98" i="6"/>
  <c r="B97" i="6"/>
  <c r="A97" i="6"/>
  <c r="B96" i="6"/>
  <c r="A96" i="6"/>
  <c r="B95" i="6"/>
  <c r="A95" i="6"/>
  <c r="B94" i="6"/>
  <c r="A94" i="6"/>
  <c r="B93" i="6"/>
  <c r="A93" i="6"/>
  <c r="B92" i="6"/>
  <c r="A92" i="6"/>
  <c r="B91" i="6"/>
  <c r="A91" i="6"/>
  <c r="B90" i="6"/>
  <c r="A90" i="6"/>
  <c r="N89" i="6"/>
  <c r="M89" i="6"/>
  <c r="L89" i="6"/>
  <c r="K89" i="6"/>
  <c r="J89" i="6"/>
  <c r="I89" i="6"/>
  <c r="H89" i="6"/>
  <c r="G89" i="6"/>
  <c r="F89" i="6"/>
  <c r="E89" i="6"/>
  <c r="D89" i="6"/>
  <c r="C89" i="6"/>
  <c r="N88" i="6"/>
  <c r="M88" i="6"/>
  <c r="L88" i="6"/>
  <c r="K88" i="6"/>
  <c r="J88" i="6"/>
  <c r="I88" i="6"/>
  <c r="H88" i="6"/>
  <c r="G88" i="6"/>
  <c r="F88" i="6"/>
  <c r="E88" i="6"/>
  <c r="D88" i="6"/>
  <c r="C88" i="6"/>
  <c r="B85" i="6"/>
  <c r="A85" i="6"/>
  <c r="B84" i="6"/>
  <c r="A84" i="6"/>
  <c r="B83" i="6"/>
  <c r="A83" i="6"/>
  <c r="B82" i="6"/>
  <c r="A82" i="6"/>
  <c r="B81" i="6"/>
  <c r="A81" i="6"/>
  <c r="B80" i="6"/>
  <c r="A80" i="6"/>
  <c r="B79" i="6"/>
  <c r="A79" i="6"/>
  <c r="B78" i="6"/>
  <c r="A78" i="6"/>
  <c r="B77" i="6"/>
  <c r="A77" i="6"/>
  <c r="B76" i="6"/>
  <c r="A76" i="6"/>
  <c r="N75" i="6"/>
  <c r="M75" i="6"/>
  <c r="L75" i="6"/>
  <c r="K75" i="6"/>
  <c r="J75" i="6"/>
  <c r="I75" i="6"/>
  <c r="H75" i="6"/>
  <c r="G75" i="6"/>
  <c r="F75" i="6"/>
  <c r="E75" i="6"/>
  <c r="D75" i="6"/>
  <c r="C75" i="6"/>
  <c r="N74" i="6"/>
  <c r="M74" i="6"/>
  <c r="L74" i="6"/>
  <c r="K74" i="6"/>
  <c r="J74" i="6"/>
  <c r="I74" i="6"/>
  <c r="H74" i="6"/>
  <c r="G74" i="6"/>
  <c r="F74" i="6"/>
  <c r="E74" i="6"/>
  <c r="D74" i="6"/>
  <c r="C74" i="6"/>
  <c r="B71" i="6"/>
  <c r="A71" i="6"/>
  <c r="B70" i="6"/>
  <c r="A70" i="6"/>
  <c r="B69" i="6"/>
  <c r="A69" i="6"/>
  <c r="B68" i="6"/>
  <c r="A68" i="6"/>
  <c r="B67" i="6"/>
  <c r="A67" i="6"/>
  <c r="B66" i="6"/>
  <c r="A66" i="6"/>
  <c r="B65" i="6"/>
  <c r="A65" i="6"/>
  <c r="B64" i="6"/>
  <c r="A64" i="6"/>
  <c r="B63" i="6"/>
  <c r="A63" i="6"/>
  <c r="B62" i="6"/>
  <c r="A62" i="6"/>
  <c r="N61" i="6"/>
  <c r="M61" i="6"/>
  <c r="L61" i="6"/>
  <c r="K61" i="6"/>
  <c r="J61" i="6"/>
  <c r="I61" i="6"/>
  <c r="H61" i="6"/>
  <c r="G61" i="6"/>
  <c r="F61" i="6"/>
  <c r="E61" i="6"/>
  <c r="D61" i="6"/>
  <c r="C61" i="6"/>
  <c r="N60" i="6"/>
  <c r="M60" i="6"/>
  <c r="L60" i="6"/>
  <c r="K60" i="6"/>
  <c r="J60" i="6"/>
  <c r="I60" i="6"/>
  <c r="H60" i="6"/>
  <c r="G60" i="6"/>
  <c r="F60" i="6"/>
  <c r="E60" i="6"/>
  <c r="D60" i="6"/>
  <c r="C60" i="6"/>
  <c r="B55" i="6"/>
  <c r="A55" i="6"/>
  <c r="B54" i="6"/>
  <c r="A54" i="6"/>
  <c r="B53" i="6"/>
  <c r="A53" i="6"/>
  <c r="B52" i="6"/>
  <c r="A52" i="6"/>
  <c r="B51" i="6"/>
  <c r="A51" i="6"/>
  <c r="B50" i="6"/>
  <c r="A50" i="6"/>
  <c r="B49" i="6"/>
  <c r="A49" i="6"/>
  <c r="B48" i="6"/>
  <c r="A48" i="6"/>
  <c r="B47" i="6"/>
  <c r="A47" i="6"/>
  <c r="B46" i="6"/>
  <c r="A46" i="6"/>
  <c r="N45" i="6"/>
  <c r="M45" i="6"/>
  <c r="L45" i="6"/>
  <c r="K45" i="6"/>
  <c r="J45" i="6"/>
  <c r="I45" i="6"/>
  <c r="H45" i="6"/>
  <c r="G45" i="6"/>
  <c r="F45" i="6"/>
  <c r="E45" i="6"/>
  <c r="D45" i="6"/>
  <c r="C45" i="6"/>
  <c r="N44" i="6"/>
  <c r="M44" i="6"/>
  <c r="L44" i="6"/>
  <c r="K44" i="6"/>
  <c r="J44" i="6"/>
  <c r="I44" i="6"/>
  <c r="H44" i="6"/>
  <c r="G44" i="6"/>
  <c r="F44" i="6"/>
  <c r="E44" i="6"/>
  <c r="D44" i="6"/>
  <c r="C44" i="6"/>
  <c r="B41" i="6"/>
  <c r="A41" i="6"/>
  <c r="B40" i="6"/>
  <c r="A40" i="6"/>
  <c r="B39" i="6"/>
  <c r="A39" i="6"/>
  <c r="B38" i="6"/>
  <c r="A38" i="6"/>
  <c r="B37" i="6"/>
  <c r="A37" i="6"/>
  <c r="B36" i="6"/>
  <c r="A36" i="6"/>
  <c r="B35" i="6"/>
  <c r="A35" i="6"/>
  <c r="B34" i="6"/>
  <c r="A34" i="6"/>
  <c r="B33" i="6"/>
  <c r="A33" i="6"/>
  <c r="B32" i="6"/>
  <c r="A32" i="6"/>
  <c r="N31" i="6"/>
  <c r="M31" i="6"/>
  <c r="L31" i="6"/>
  <c r="K31" i="6"/>
  <c r="J31" i="6"/>
  <c r="I31" i="6"/>
  <c r="H31" i="6"/>
  <c r="G31" i="6"/>
  <c r="F31" i="6"/>
  <c r="E31" i="6"/>
  <c r="D31" i="6"/>
  <c r="C31" i="6"/>
  <c r="N30" i="6"/>
  <c r="M30" i="6"/>
  <c r="L30" i="6"/>
  <c r="K30" i="6"/>
  <c r="J30" i="6"/>
  <c r="I30" i="6"/>
  <c r="H30" i="6"/>
  <c r="G30" i="6"/>
  <c r="F30" i="6"/>
  <c r="E30" i="6"/>
  <c r="D30" i="6"/>
  <c r="C30" i="6"/>
  <c r="B27" i="6"/>
  <c r="A27" i="6"/>
  <c r="B26" i="6"/>
  <c r="A26" i="6"/>
  <c r="B25" i="6"/>
  <c r="A25" i="6"/>
  <c r="B24" i="6"/>
  <c r="A24" i="6"/>
  <c r="B23" i="6"/>
  <c r="A23" i="6"/>
  <c r="B22" i="6"/>
  <c r="A22" i="6"/>
  <c r="B21" i="6"/>
  <c r="A21" i="6"/>
  <c r="B20" i="6"/>
  <c r="A20" i="6"/>
  <c r="B19" i="6"/>
  <c r="A19" i="6"/>
  <c r="B18" i="6"/>
  <c r="A18" i="6"/>
  <c r="N17" i="6"/>
  <c r="M17" i="6"/>
  <c r="L17" i="6"/>
  <c r="K17" i="6"/>
  <c r="J17" i="6"/>
  <c r="I17" i="6"/>
  <c r="H17" i="6"/>
  <c r="G17" i="6"/>
  <c r="F17" i="6"/>
  <c r="E17" i="6"/>
  <c r="D17" i="6"/>
  <c r="C17" i="6"/>
  <c r="N16" i="6"/>
  <c r="M16" i="6"/>
  <c r="L16" i="6"/>
  <c r="K16" i="6"/>
  <c r="J16" i="6"/>
  <c r="I16" i="6"/>
  <c r="H16" i="6"/>
  <c r="G16" i="6"/>
  <c r="F16" i="6"/>
  <c r="E16" i="6"/>
  <c r="D16" i="6"/>
  <c r="C16" i="6"/>
  <c r="B13" i="6"/>
  <c r="A13" i="6"/>
  <c r="B12" i="6"/>
  <c r="A12" i="6"/>
  <c r="B11" i="6"/>
  <c r="A11" i="6"/>
  <c r="B10" i="6"/>
  <c r="A10" i="6"/>
  <c r="B9" i="6"/>
  <c r="A9" i="6"/>
  <c r="B8" i="6"/>
  <c r="A8" i="6"/>
  <c r="B7" i="6"/>
  <c r="A7" i="6"/>
  <c r="B6" i="6"/>
  <c r="A6" i="6"/>
  <c r="B5" i="6"/>
  <c r="A5" i="6"/>
  <c r="B4" i="6"/>
  <c r="A4" i="6"/>
  <c r="N3" i="6"/>
  <c r="M3" i="6"/>
  <c r="L3" i="6"/>
  <c r="K3" i="6"/>
  <c r="J3" i="6"/>
  <c r="I3" i="6"/>
  <c r="H3" i="6"/>
  <c r="G3" i="6"/>
  <c r="F3" i="6"/>
  <c r="E3" i="6"/>
  <c r="D3" i="6"/>
  <c r="C3" i="6"/>
  <c r="N2" i="6"/>
  <c r="M2" i="6"/>
  <c r="L2" i="6"/>
  <c r="K2" i="6"/>
  <c r="J2" i="6"/>
  <c r="I2" i="6"/>
  <c r="H2" i="6"/>
  <c r="G2" i="6"/>
  <c r="F2" i="6"/>
  <c r="E2" i="6"/>
  <c r="D2" i="6"/>
  <c r="C2" i="6"/>
  <c r="N104" i="5" l="1"/>
  <c r="M104" i="5"/>
  <c r="L104" i="5"/>
  <c r="K104" i="5"/>
  <c r="J104" i="5"/>
  <c r="I104" i="5"/>
  <c r="H104" i="5"/>
  <c r="G104" i="5"/>
  <c r="F104" i="5"/>
  <c r="E104" i="5"/>
  <c r="D104" i="5"/>
  <c r="C104" i="5"/>
  <c r="N103" i="5"/>
  <c r="M103" i="5"/>
  <c r="L103" i="5"/>
  <c r="K103" i="5"/>
  <c r="J103" i="5"/>
  <c r="I103" i="5"/>
  <c r="H103" i="5"/>
  <c r="G103" i="5"/>
  <c r="F103" i="5"/>
  <c r="E103" i="5"/>
  <c r="D103" i="5"/>
  <c r="C103" i="5"/>
  <c r="N102" i="5"/>
  <c r="M102" i="5"/>
  <c r="L102" i="5"/>
  <c r="K102" i="5"/>
  <c r="J102" i="5"/>
  <c r="I102" i="5"/>
  <c r="H102" i="5"/>
  <c r="G102" i="5"/>
  <c r="F102" i="5"/>
  <c r="E102" i="5"/>
  <c r="D102" i="5"/>
  <c r="C102" i="5"/>
  <c r="B99" i="5"/>
  <c r="A99" i="5"/>
  <c r="B98" i="5"/>
  <c r="A98" i="5"/>
  <c r="B97" i="5"/>
  <c r="A97" i="5"/>
  <c r="B96" i="5"/>
  <c r="A96" i="5"/>
  <c r="B95" i="5"/>
  <c r="A95" i="5"/>
  <c r="B94" i="5"/>
  <c r="A94" i="5"/>
  <c r="B93" i="5"/>
  <c r="A93" i="5"/>
  <c r="B92" i="5"/>
  <c r="A92" i="5"/>
  <c r="B91" i="5"/>
  <c r="A91" i="5"/>
  <c r="B90" i="5"/>
  <c r="A90" i="5"/>
  <c r="N89" i="5"/>
  <c r="M89" i="5"/>
  <c r="L89" i="5"/>
  <c r="K89" i="5"/>
  <c r="J89" i="5"/>
  <c r="I89" i="5"/>
  <c r="H89" i="5"/>
  <c r="G89" i="5"/>
  <c r="F89" i="5"/>
  <c r="E89" i="5"/>
  <c r="D89" i="5"/>
  <c r="C89" i="5"/>
  <c r="N88" i="5"/>
  <c r="M88" i="5"/>
  <c r="L88" i="5"/>
  <c r="K88" i="5"/>
  <c r="J88" i="5"/>
  <c r="I88" i="5"/>
  <c r="H88" i="5"/>
  <c r="G88" i="5"/>
  <c r="F88" i="5"/>
  <c r="E88" i="5"/>
  <c r="D88" i="5"/>
  <c r="C88" i="5"/>
  <c r="B85" i="5"/>
  <c r="A85" i="5"/>
  <c r="B84" i="5"/>
  <c r="A84" i="5"/>
  <c r="B83" i="5"/>
  <c r="A83" i="5"/>
  <c r="B82" i="5"/>
  <c r="A82" i="5"/>
  <c r="B81" i="5"/>
  <c r="A81" i="5"/>
  <c r="B80" i="5"/>
  <c r="A80" i="5"/>
  <c r="B79" i="5"/>
  <c r="A79" i="5"/>
  <c r="B78" i="5"/>
  <c r="A78" i="5"/>
  <c r="B77" i="5"/>
  <c r="A77" i="5"/>
  <c r="B76" i="5"/>
  <c r="A76" i="5"/>
  <c r="N75" i="5"/>
  <c r="M75" i="5"/>
  <c r="L75" i="5"/>
  <c r="K75" i="5"/>
  <c r="J75" i="5"/>
  <c r="I75" i="5"/>
  <c r="H75" i="5"/>
  <c r="G75" i="5"/>
  <c r="F75" i="5"/>
  <c r="E75" i="5"/>
  <c r="D75" i="5"/>
  <c r="C75" i="5"/>
  <c r="N74" i="5"/>
  <c r="M74" i="5"/>
  <c r="L74" i="5"/>
  <c r="K74" i="5"/>
  <c r="J74" i="5"/>
  <c r="I74" i="5"/>
  <c r="H74" i="5"/>
  <c r="G74" i="5"/>
  <c r="F74" i="5"/>
  <c r="E74" i="5"/>
  <c r="D74" i="5"/>
  <c r="C74" i="5"/>
  <c r="B71" i="5"/>
  <c r="A71" i="5"/>
  <c r="B70" i="5"/>
  <c r="A70" i="5"/>
  <c r="B69" i="5"/>
  <c r="A69" i="5"/>
  <c r="B68" i="5"/>
  <c r="A68" i="5"/>
  <c r="B67" i="5"/>
  <c r="A67" i="5"/>
  <c r="B66" i="5"/>
  <c r="A66" i="5"/>
  <c r="B65" i="5"/>
  <c r="A65" i="5"/>
  <c r="B64" i="5"/>
  <c r="A64" i="5"/>
  <c r="B63" i="5"/>
  <c r="A63" i="5"/>
  <c r="B62" i="5"/>
  <c r="A62" i="5"/>
  <c r="N61" i="5"/>
  <c r="M61" i="5"/>
  <c r="L61" i="5"/>
  <c r="K61" i="5"/>
  <c r="J61" i="5"/>
  <c r="I61" i="5"/>
  <c r="H61" i="5"/>
  <c r="G61" i="5"/>
  <c r="F61" i="5"/>
  <c r="E61" i="5"/>
  <c r="D61" i="5"/>
  <c r="C61" i="5"/>
  <c r="N60" i="5"/>
  <c r="M60" i="5"/>
  <c r="L60" i="5"/>
  <c r="K60" i="5"/>
  <c r="J60" i="5"/>
  <c r="I60" i="5"/>
  <c r="H60" i="5"/>
  <c r="G60" i="5"/>
  <c r="F60" i="5"/>
  <c r="E60" i="5"/>
  <c r="D60" i="5"/>
  <c r="C60" i="5"/>
  <c r="B55" i="5"/>
  <c r="A55" i="5"/>
  <c r="B54" i="5"/>
  <c r="A54" i="5"/>
  <c r="B53" i="5"/>
  <c r="A53" i="5"/>
  <c r="B52" i="5"/>
  <c r="A52" i="5"/>
  <c r="B51" i="5"/>
  <c r="A51" i="5"/>
  <c r="B50" i="5"/>
  <c r="A50" i="5"/>
  <c r="B49" i="5"/>
  <c r="A49" i="5"/>
  <c r="B48" i="5"/>
  <c r="A48" i="5"/>
  <c r="B47" i="5"/>
  <c r="A47" i="5"/>
  <c r="B46" i="5"/>
  <c r="A46" i="5"/>
  <c r="N45" i="5"/>
  <c r="M45" i="5"/>
  <c r="L45" i="5"/>
  <c r="K45" i="5"/>
  <c r="J45" i="5"/>
  <c r="I45" i="5"/>
  <c r="H45" i="5"/>
  <c r="G45" i="5"/>
  <c r="F45" i="5"/>
  <c r="E45" i="5"/>
  <c r="D45" i="5"/>
  <c r="C45" i="5"/>
  <c r="N44" i="5"/>
  <c r="M44" i="5"/>
  <c r="L44" i="5"/>
  <c r="K44" i="5"/>
  <c r="J44" i="5"/>
  <c r="I44" i="5"/>
  <c r="H44" i="5"/>
  <c r="G44" i="5"/>
  <c r="F44" i="5"/>
  <c r="E44" i="5"/>
  <c r="D44" i="5"/>
  <c r="C44" i="5"/>
  <c r="B41" i="5"/>
  <c r="A41" i="5"/>
  <c r="B40" i="5"/>
  <c r="A40" i="5"/>
  <c r="B39" i="5"/>
  <c r="A39" i="5"/>
  <c r="B38" i="5"/>
  <c r="A38" i="5"/>
  <c r="B37" i="5"/>
  <c r="A37" i="5"/>
  <c r="B36" i="5"/>
  <c r="A36" i="5"/>
  <c r="B35" i="5"/>
  <c r="A35" i="5"/>
  <c r="B34" i="5"/>
  <c r="A34" i="5"/>
  <c r="B33" i="5"/>
  <c r="A33" i="5"/>
  <c r="B32" i="5"/>
  <c r="A32" i="5"/>
  <c r="N31" i="5"/>
  <c r="M31" i="5"/>
  <c r="L31" i="5"/>
  <c r="K31" i="5"/>
  <c r="J31" i="5"/>
  <c r="I31" i="5"/>
  <c r="H31" i="5"/>
  <c r="G31" i="5"/>
  <c r="F31" i="5"/>
  <c r="E31" i="5"/>
  <c r="D31" i="5"/>
  <c r="C31" i="5"/>
  <c r="N30" i="5"/>
  <c r="M30" i="5"/>
  <c r="L30" i="5"/>
  <c r="K30" i="5"/>
  <c r="J30" i="5"/>
  <c r="I30" i="5"/>
  <c r="H30" i="5"/>
  <c r="G30" i="5"/>
  <c r="F30" i="5"/>
  <c r="E30" i="5"/>
  <c r="D30" i="5"/>
  <c r="C30" i="5"/>
  <c r="B27" i="5"/>
  <c r="A27" i="5"/>
  <c r="B26" i="5"/>
  <c r="A26" i="5"/>
  <c r="B25" i="5"/>
  <c r="A25" i="5"/>
  <c r="B24" i="5"/>
  <c r="A24" i="5"/>
  <c r="B23" i="5"/>
  <c r="A23" i="5"/>
  <c r="B22" i="5"/>
  <c r="A22" i="5"/>
  <c r="B21" i="5"/>
  <c r="A21" i="5"/>
  <c r="B20" i="5"/>
  <c r="A20" i="5"/>
  <c r="B19" i="5"/>
  <c r="A19" i="5"/>
  <c r="B18" i="5"/>
  <c r="A18" i="5"/>
  <c r="N17" i="5"/>
  <c r="M17" i="5"/>
  <c r="L17" i="5"/>
  <c r="K17" i="5"/>
  <c r="J17" i="5"/>
  <c r="I17" i="5"/>
  <c r="H17" i="5"/>
  <c r="G17" i="5"/>
  <c r="F17" i="5"/>
  <c r="E17" i="5"/>
  <c r="D17" i="5"/>
  <c r="C17" i="5"/>
  <c r="N16" i="5"/>
  <c r="M16" i="5"/>
  <c r="L16" i="5"/>
  <c r="K16" i="5"/>
  <c r="J16" i="5"/>
  <c r="I16" i="5"/>
  <c r="H16" i="5"/>
  <c r="G16" i="5"/>
  <c r="F16" i="5"/>
  <c r="E16" i="5"/>
  <c r="D16" i="5"/>
  <c r="C16" i="5"/>
  <c r="B13" i="5"/>
  <c r="A13" i="5"/>
  <c r="B12" i="5"/>
  <c r="A12" i="5"/>
  <c r="B11" i="5"/>
  <c r="A11" i="5"/>
  <c r="B10" i="5"/>
  <c r="A10" i="5"/>
  <c r="B9" i="5"/>
  <c r="A9" i="5"/>
  <c r="B8" i="5"/>
  <c r="A8" i="5"/>
  <c r="B7" i="5"/>
  <c r="A7" i="5"/>
  <c r="B6" i="5"/>
  <c r="A6" i="5"/>
  <c r="B5" i="5"/>
  <c r="A5" i="5"/>
  <c r="B4" i="5"/>
  <c r="A4" i="5"/>
  <c r="N3" i="5"/>
  <c r="M3" i="5"/>
  <c r="L3" i="5"/>
  <c r="K3" i="5"/>
  <c r="J3" i="5"/>
  <c r="I3" i="5"/>
  <c r="H3" i="5"/>
  <c r="G3" i="5"/>
  <c r="F3" i="5"/>
  <c r="E3" i="5"/>
  <c r="D3" i="5"/>
  <c r="C3" i="5"/>
  <c r="N2" i="5"/>
  <c r="M2" i="5"/>
  <c r="L2" i="5"/>
  <c r="K2" i="5"/>
  <c r="J2" i="5"/>
  <c r="I2" i="5"/>
  <c r="H2" i="5"/>
  <c r="G2" i="5"/>
  <c r="F2" i="5"/>
  <c r="E2" i="5"/>
  <c r="D2" i="5"/>
  <c r="C2" i="5"/>
  <c r="F70" i="88" l="1"/>
  <c r="F70" i="89" s="1"/>
  <c r="F69" i="88"/>
  <c r="F69" i="89" s="1"/>
  <c r="F68" i="88"/>
  <c r="F68" i="89" s="1"/>
  <c r="F66" i="88"/>
  <c r="F66" i="89" s="1"/>
  <c r="F65" i="88"/>
  <c r="F65" i="89" s="1"/>
  <c r="O64" i="88"/>
  <c r="O64" i="89" s="1"/>
  <c r="F64" i="88"/>
  <c r="F64" i="89" s="1"/>
  <c r="F63" i="88"/>
  <c r="F63" i="89" s="1"/>
  <c r="O62" i="88"/>
  <c r="O62" i="89" s="1"/>
  <c r="F62" i="88"/>
  <c r="F62" i="89" s="1"/>
  <c r="O61" i="88"/>
  <c r="O61" i="89" s="1"/>
  <c r="F61" i="88"/>
  <c r="F61" i="89" s="1"/>
  <c r="O60" i="88"/>
  <c r="O60" i="89" s="1"/>
  <c r="F60" i="88"/>
  <c r="F60" i="89" s="1"/>
  <c r="F70" i="2"/>
  <c r="F69" i="2"/>
  <c r="F68" i="2"/>
  <c r="F66" i="2"/>
  <c r="F65" i="2"/>
  <c r="O64" i="2"/>
  <c r="F64" i="2"/>
  <c r="F63" i="2"/>
  <c r="O62" i="2"/>
  <c r="F62" i="2"/>
  <c r="O61" i="2"/>
  <c r="F61" i="2"/>
  <c r="O60" i="2"/>
  <c r="F60" i="2"/>
  <c r="P54" i="2"/>
  <c r="O54" i="2"/>
  <c r="N54" i="2"/>
  <c r="M54" i="2"/>
  <c r="L54" i="2"/>
  <c r="L54" i="88" s="1"/>
  <c r="L54" i="89" s="1"/>
  <c r="K54" i="2"/>
  <c r="K54" i="88" s="1"/>
  <c r="K54" i="89" s="1"/>
  <c r="J54" i="2"/>
  <c r="J54" i="88" s="1"/>
  <c r="J54" i="89" s="1"/>
  <c r="I54" i="2"/>
  <c r="H54" i="2"/>
  <c r="H54" i="88" s="1"/>
  <c r="H54" i="89" s="1"/>
  <c r="G54" i="2"/>
  <c r="F54" i="2"/>
  <c r="F54" i="88" s="1"/>
  <c r="F54" i="89" s="1"/>
  <c r="E54" i="2"/>
  <c r="E54" i="88" s="1"/>
  <c r="E54" i="89" s="1"/>
  <c r="D54" i="2"/>
  <c r="D54" i="88" s="1"/>
  <c r="D54" i="89" s="1"/>
  <c r="C54" i="2"/>
  <c r="C54" i="88" s="1"/>
  <c r="C54" i="89" s="1"/>
  <c r="P53" i="2"/>
  <c r="P53" i="88" s="1"/>
  <c r="P53" i="89" s="1"/>
  <c r="O53" i="2"/>
  <c r="O53" i="88" s="1"/>
  <c r="O53" i="89" s="1"/>
  <c r="N53" i="2"/>
  <c r="N53" i="88" s="1"/>
  <c r="N53" i="89" s="1"/>
  <c r="M53" i="2"/>
  <c r="M53" i="88" s="1"/>
  <c r="M53" i="89" s="1"/>
  <c r="L53" i="2"/>
  <c r="K53" i="2"/>
  <c r="J53" i="2"/>
  <c r="I53" i="2"/>
  <c r="I53" i="88" s="1"/>
  <c r="I53" i="89" s="1"/>
  <c r="H53" i="2"/>
  <c r="H53" i="88" s="1"/>
  <c r="H53" i="89" s="1"/>
  <c r="G53" i="2"/>
  <c r="G53" i="88" s="1"/>
  <c r="G53" i="89" s="1"/>
  <c r="F53" i="2"/>
  <c r="F53" i="88" s="1"/>
  <c r="F53" i="89" s="1"/>
  <c r="E53" i="2"/>
  <c r="E53" i="88" s="1"/>
  <c r="E53" i="89" s="1"/>
  <c r="D53" i="2"/>
  <c r="C53" i="2"/>
  <c r="P52" i="2"/>
  <c r="P52" i="88" s="1"/>
  <c r="P52" i="89" s="1"/>
  <c r="O52" i="2"/>
  <c r="N52" i="2"/>
  <c r="N52" i="88" s="1"/>
  <c r="N52" i="89" s="1"/>
  <c r="M52" i="2"/>
  <c r="M52" i="88" s="1"/>
  <c r="M52" i="89" s="1"/>
  <c r="L52" i="2"/>
  <c r="L52" i="88" s="1"/>
  <c r="L52" i="89" s="1"/>
  <c r="K52" i="2"/>
  <c r="J52" i="2"/>
  <c r="I52" i="2"/>
  <c r="H52" i="2"/>
  <c r="H52" i="88" s="1"/>
  <c r="H52" i="89" s="1"/>
  <c r="G52" i="2"/>
  <c r="G52" i="88" s="1"/>
  <c r="G52" i="89" s="1"/>
  <c r="F52" i="2"/>
  <c r="F52" i="88" s="1"/>
  <c r="F52" i="89" s="1"/>
  <c r="E52" i="2"/>
  <c r="E52" i="88" s="1"/>
  <c r="E52" i="89" s="1"/>
  <c r="D52" i="2"/>
  <c r="D52" i="88" s="1"/>
  <c r="D52" i="89" s="1"/>
  <c r="C52" i="2"/>
  <c r="C52" i="88" s="1"/>
  <c r="C52" i="89" s="1"/>
  <c r="P48" i="2"/>
  <c r="P48" i="88" s="1"/>
  <c r="P48" i="89" s="1"/>
  <c r="O48" i="2"/>
  <c r="O48" i="88" s="1"/>
  <c r="O48" i="89" s="1"/>
  <c r="N48" i="2"/>
  <c r="N48" i="88" s="1"/>
  <c r="N48" i="89" s="1"/>
  <c r="M48" i="2"/>
  <c r="M48" i="88" s="1"/>
  <c r="M48" i="89" s="1"/>
  <c r="L48" i="2"/>
  <c r="L48" i="88" s="1"/>
  <c r="L48" i="89" s="1"/>
  <c r="K48" i="2"/>
  <c r="K48" i="88" s="1"/>
  <c r="K48" i="89" s="1"/>
  <c r="J48" i="2"/>
  <c r="I48" i="2"/>
  <c r="I48" i="88" s="1"/>
  <c r="I48" i="89" s="1"/>
  <c r="H48" i="2"/>
  <c r="G48" i="2"/>
  <c r="F48" i="2"/>
  <c r="E48" i="2"/>
  <c r="E48" i="88" s="1"/>
  <c r="E48" i="89" s="1"/>
  <c r="D48" i="2"/>
  <c r="D48" i="88" s="1"/>
  <c r="D48" i="89" s="1"/>
  <c r="C48" i="2"/>
  <c r="C48" i="88" s="1"/>
  <c r="C48" i="89" s="1"/>
  <c r="P47" i="2"/>
  <c r="P47" i="88" s="1"/>
  <c r="P47" i="89" s="1"/>
  <c r="O47" i="2"/>
  <c r="O47" i="88" s="1"/>
  <c r="O47" i="89" s="1"/>
  <c r="N47" i="2"/>
  <c r="N47" i="88" s="1"/>
  <c r="N47" i="89" s="1"/>
  <c r="M47" i="2"/>
  <c r="M47" i="88" s="1"/>
  <c r="M47" i="89" s="1"/>
  <c r="L47" i="2"/>
  <c r="L47" i="88" s="1"/>
  <c r="L47" i="89" s="1"/>
  <c r="K47" i="2"/>
  <c r="J47" i="2"/>
  <c r="I47" i="2"/>
  <c r="H47" i="2"/>
  <c r="G47" i="2"/>
  <c r="F47" i="2"/>
  <c r="E47" i="2"/>
  <c r="D47" i="2"/>
  <c r="D47" i="88" s="1"/>
  <c r="D47" i="89" s="1"/>
  <c r="C47" i="2"/>
  <c r="C47" i="88" s="1"/>
  <c r="C47" i="89" s="1"/>
  <c r="P46" i="2"/>
  <c r="P46" i="88" s="1"/>
  <c r="P46" i="89" s="1"/>
  <c r="O46" i="2"/>
  <c r="O46" i="88" s="1"/>
  <c r="O46" i="89" s="1"/>
  <c r="N46" i="2"/>
  <c r="M46" i="2"/>
  <c r="L46" i="2"/>
  <c r="L46" i="88" s="1"/>
  <c r="L46" i="89" s="1"/>
  <c r="K46" i="2"/>
  <c r="K46" i="88" s="1"/>
  <c r="K46" i="89" s="1"/>
  <c r="J46" i="2"/>
  <c r="J46" i="88" s="1"/>
  <c r="J46" i="89" s="1"/>
  <c r="I46" i="2"/>
  <c r="I46" i="88" s="1"/>
  <c r="I46" i="89" s="1"/>
  <c r="H46" i="2"/>
  <c r="H46" i="88" s="1"/>
  <c r="H46" i="89" s="1"/>
  <c r="G46" i="2"/>
  <c r="G46" i="88" s="1"/>
  <c r="G46" i="89" s="1"/>
  <c r="F46" i="2"/>
  <c r="E46" i="2"/>
  <c r="E46" i="88" s="1"/>
  <c r="E46" i="89" s="1"/>
  <c r="D46" i="2"/>
  <c r="C46" i="2"/>
  <c r="P42" i="2"/>
  <c r="O42" i="2"/>
  <c r="O42" i="88" s="1"/>
  <c r="O42" i="89" s="1"/>
  <c r="N42" i="2"/>
  <c r="N42" i="88" s="1"/>
  <c r="N42" i="89" s="1"/>
  <c r="M42" i="2"/>
  <c r="M42" i="88" s="1"/>
  <c r="M42" i="89" s="1"/>
  <c r="L42" i="2"/>
  <c r="L42" i="88" s="1"/>
  <c r="L42" i="89" s="1"/>
  <c r="K42" i="2"/>
  <c r="K42" i="88" s="1"/>
  <c r="K42" i="89" s="1"/>
  <c r="J42" i="2"/>
  <c r="J42" i="88" s="1"/>
  <c r="J42" i="89" s="1"/>
  <c r="I42" i="2"/>
  <c r="H42" i="2"/>
  <c r="H42" i="88" s="1"/>
  <c r="H42" i="89" s="1"/>
  <c r="G42" i="2"/>
  <c r="F42" i="2"/>
  <c r="E42" i="2"/>
  <c r="D42" i="2"/>
  <c r="C42" i="2"/>
  <c r="P41" i="2"/>
  <c r="O41" i="2"/>
  <c r="N41" i="2"/>
  <c r="N41" i="88" s="1"/>
  <c r="N41" i="89" s="1"/>
  <c r="M41" i="2"/>
  <c r="M41" i="88" s="1"/>
  <c r="M41" i="89" s="1"/>
  <c r="L41" i="2"/>
  <c r="L41" i="88" s="1"/>
  <c r="L41" i="89" s="1"/>
  <c r="K41" i="2"/>
  <c r="K41" i="88" s="1"/>
  <c r="K41" i="89" s="1"/>
  <c r="J41" i="2"/>
  <c r="J41" i="88" s="1"/>
  <c r="J41" i="89" s="1"/>
  <c r="I41" i="2"/>
  <c r="I41" i="88" s="1"/>
  <c r="I41" i="89" s="1"/>
  <c r="H41" i="2"/>
  <c r="H41" i="88" s="1"/>
  <c r="H41" i="89" s="1"/>
  <c r="G41" i="2"/>
  <c r="F41" i="2"/>
  <c r="E41" i="2"/>
  <c r="D41" i="2"/>
  <c r="C41" i="2"/>
  <c r="P40" i="2"/>
  <c r="O40" i="2"/>
  <c r="N40" i="2"/>
  <c r="M40" i="2"/>
  <c r="L40" i="2"/>
  <c r="K40" i="2"/>
  <c r="K40" i="88" s="1"/>
  <c r="K40" i="89" s="1"/>
  <c r="J40" i="2"/>
  <c r="J40" i="88" s="1"/>
  <c r="J40" i="89" s="1"/>
  <c r="I40" i="2"/>
  <c r="I40" i="88" s="1"/>
  <c r="I40" i="89" s="1"/>
  <c r="H40" i="2"/>
  <c r="H40" i="88" s="1"/>
  <c r="H40" i="89" s="1"/>
  <c r="G40" i="2"/>
  <c r="G40" i="88" s="1"/>
  <c r="G40" i="89" s="1"/>
  <c r="F40" i="2"/>
  <c r="E40" i="2"/>
  <c r="E40" i="88" s="1"/>
  <c r="E40" i="89" s="1"/>
  <c r="D40" i="2"/>
  <c r="D40" i="88" s="1"/>
  <c r="D40" i="89" s="1"/>
  <c r="C40" i="2"/>
  <c r="C40" i="88" s="1"/>
  <c r="C40" i="89" s="1"/>
  <c r="P36" i="2"/>
  <c r="O36" i="2"/>
  <c r="N36" i="2"/>
  <c r="M36" i="2"/>
  <c r="M36" i="88" s="1"/>
  <c r="M36" i="89" s="1"/>
  <c r="L36" i="2"/>
  <c r="L36" i="88" s="1"/>
  <c r="L36" i="89" s="1"/>
  <c r="K36" i="2"/>
  <c r="K36" i="88" s="1"/>
  <c r="K36" i="89" s="1"/>
  <c r="J36" i="2"/>
  <c r="J36" i="88" s="1"/>
  <c r="J36" i="89" s="1"/>
  <c r="I36" i="2"/>
  <c r="I36" i="88" s="1"/>
  <c r="I36" i="89" s="1"/>
  <c r="H36" i="2"/>
  <c r="H36" i="88" s="1"/>
  <c r="H36" i="89" s="1"/>
  <c r="G36" i="2"/>
  <c r="F36" i="2"/>
  <c r="E36" i="2"/>
  <c r="E36" i="88" s="1"/>
  <c r="E36" i="89" s="1"/>
  <c r="D36" i="2"/>
  <c r="D36" i="88" s="1"/>
  <c r="D36" i="89" s="1"/>
  <c r="C36" i="2"/>
  <c r="C36" i="88" s="1"/>
  <c r="C36" i="89" s="1"/>
  <c r="P35" i="2"/>
  <c r="P35" i="88" s="1"/>
  <c r="P35" i="89" s="1"/>
  <c r="O35" i="2"/>
  <c r="O35" i="88" s="1"/>
  <c r="O35" i="89" s="1"/>
  <c r="N35" i="2"/>
  <c r="N35" i="88" s="1"/>
  <c r="N35" i="89" s="1"/>
  <c r="M35" i="2"/>
  <c r="M35" i="88" s="1"/>
  <c r="M35" i="89" s="1"/>
  <c r="L35" i="2"/>
  <c r="K35" i="2"/>
  <c r="J35" i="2"/>
  <c r="I35" i="2"/>
  <c r="I35" i="88" s="1"/>
  <c r="I35" i="89" s="1"/>
  <c r="H35" i="2"/>
  <c r="H35" i="88" s="1"/>
  <c r="H35" i="89" s="1"/>
  <c r="G35" i="2"/>
  <c r="G35" i="88" s="1"/>
  <c r="G35" i="89" s="1"/>
  <c r="F35" i="2"/>
  <c r="F35" i="88" s="1"/>
  <c r="F35" i="89" s="1"/>
  <c r="E35" i="2"/>
  <c r="E35" i="88" s="1"/>
  <c r="E35" i="89" s="1"/>
  <c r="D35" i="2"/>
  <c r="D35" i="88" s="1"/>
  <c r="D35" i="89" s="1"/>
  <c r="C35" i="2"/>
  <c r="C35" i="88" s="1"/>
  <c r="C35" i="89" s="1"/>
  <c r="P34" i="2"/>
  <c r="P34" i="88" s="1"/>
  <c r="P34" i="89" s="1"/>
  <c r="O34" i="2"/>
  <c r="O34" i="88" s="1"/>
  <c r="O34" i="89" s="1"/>
  <c r="N34" i="2"/>
  <c r="N34" i="88" s="1"/>
  <c r="N34" i="89" s="1"/>
  <c r="M34" i="2"/>
  <c r="M34" i="88" s="1"/>
  <c r="M34" i="89" s="1"/>
  <c r="L34" i="2"/>
  <c r="K34" i="2"/>
  <c r="J34" i="2"/>
  <c r="I34" i="2"/>
  <c r="H34" i="2"/>
  <c r="G34" i="2"/>
  <c r="F34" i="2"/>
  <c r="F34" i="88" s="1"/>
  <c r="F34" i="89" s="1"/>
  <c r="E34" i="2"/>
  <c r="E34" i="88" s="1"/>
  <c r="E34" i="89" s="1"/>
  <c r="D34" i="2"/>
  <c r="D34" i="88" s="1"/>
  <c r="D34" i="89" s="1"/>
  <c r="C34" i="2"/>
  <c r="C34" i="88" s="1"/>
  <c r="C34" i="89" s="1"/>
  <c r="M28" i="2"/>
  <c r="M28" i="88" s="1"/>
  <c r="M28" i="89" s="1"/>
  <c r="L28" i="2"/>
  <c r="L28" i="88" s="1"/>
  <c r="L28" i="89" s="1"/>
  <c r="K28" i="2"/>
  <c r="K28" i="88" s="1"/>
  <c r="K28" i="89" s="1"/>
  <c r="J28" i="2"/>
  <c r="J28" i="88" s="1"/>
  <c r="J28" i="89" s="1"/>
  <c r="I28" i="2"/>
  <c r="I28" i="88" s="1"/>
  <c r="I28" i="89" s="1"/>
  <c r="H28" i="2"/>
  <c r="H28" i="88" s="1"/>
  <c r="H28" i="89" s="1"/>
  <c r="G28" i="2"/>
  <c r="G28" i="88" s="1"/>
  <c r="G28" i="89" s="1"/>
  <c r="F28" i="2"/>
  <c r="F28" i="88" s="1"/>
  <c r="F28" i="89" s="1"/>
  <c r="E28" i="2"/>
  <c r="E28" i="88" s="1"/>
  <c r="E28" i="89" s="1"/>
  <c r="D28" i="2"/>
  <c r="D28" i="88" s="1"/>
  <c r="D28" i="89" s="1"/>
  <c r="C28" i="2"/>
  <c r="W27" i="2"/>
  <c r="W27" i="88" s="1"/>
  <c r="W27" i="89" s="1"/>
  <c r="V27" i="2"/>
  <c r="V27" i="88" s="1"/>
  <c r="V27" i="89" s="1"/>
  <c r="U27" i="2"/>
  <c r="U27" i="88" s="1"/>
  <c r="U27" i="89" s="1"/>
  <c r="T27" i="2"/>
  <c r="T27" i="88" s="1"/>
  <c r="T27" i="89" s="1"/>
  <c r="S27" i="2"/>
  <c r="S27" i="88" s="1"/>
  <c r="S27" i="89" s="1"/>
  <c r="R27" i="2"/>
  <c r="R27" i="88" s="1"/>
  <c r="R27" i="89" s="1"/>
  <c r="Q27" i="2"/>
  <c r="Q27" i="88" s="1"/>
  <c r="Q27" i="89" s="1"/>
  <c r="P27" i="2"/>
  <c r="P27" i="88" s="1"/>
  <c r="P27" i="89" s="1"/>
  <c r="O27" i="2"/>
  <c r="O27" i="88" s="1"/>
  <c r="O27" i="89" s="1"/>
  <c r="N27" i="2"/>
  <c r="N27" i="88" s="1"/>
  <c r="N27" i="89" s="1"/>
  <c r="M27" i="2"/>
  <c r="L27" i="2"/>
  <c r="K27" i="2"/>
  <c r="J27" i="2"/>
  <c r="I27" i="2"/>
  <c r="H27" i="2"/>
  <c r="G27" i="2"/>
  <c r="F27" i="2"/>
  <c r="F27" i="88" s="1"/>
  <c r="F27" i="89" s="1"/>
  <c r="E27" i="2"/>
  <c r="E27" i="88" s="1"/>
  <c r="E27" i="89" s="1"/>
  <c r="D27" i="2"/>
  <c r="D27" i="88" s="1"/>
  <c r="D27" i="89" s="1"/>
  <c r="C27" i="2"/>
  <c r="C27" i="88" s="1"/>
  <c r="C27" i="89" s="1"/>
  <c r="W26" i="2"/>
  <c r="W26" i="88" s="1"/>
  <c r="W26" i="89" s="1"/>
  <c r="V26" i="2"/>
  <c r="V26" i="88" s="1"/>
  <c r="V26" i="89" s="1"/>
  <c r="U26" i="2"/>
  <c r="U26" i="88" s="1"/>
  <c r="U26" i="89" s="1"/>
  <c r="T26" i="2"/>
  <c r="T26" i="88" s="1"/>
  <c r="T26" i="89" s="1"/>
  <c r="S26" i="2"/>
  <c r="S26" i="88" s="1"/>
  <c r="S26" i="89" s="1"/>
  <c r="R26" i="2"/>
  <c r="R26" i="88" s="1"/>
  <c r="R26" i="89" s="1"/>
  <c r="Q26" i="2"/>
  <c r="Q26" i="88" s="1"/>
  <c r="Q26" i="89" s="1"/>
  <c r="P26" i="2"/>
  <c r="P26" i="88" s="1"/>
  <c r="P26" i="89" s="1"/>
  <c r="O26" i="2"/>
  <c r="N26" i="2"/>
  <c r="M26" i="2"/>
  <c r="M26" i="88" s="1"/>
  <c r="M26" i="89" s="1"/>
  <c r="L26" i="2"/>
  <c r="L26" i="88" s="1"/>
  <c r="L26" i="89" s="1"/>
  <c r="K26" i="2"/>
  <c r="K26" i="88" s="1"/>
  <c r="K26" i="89" s="1"/>
  <c r="J26" i="2"/>
  <c r="J26" i="88" s="1"/>
  <c r="J26" i="89" s="1"/>
  <c r="I26" i="2"/>
  <c r="I26" i="88" s="1"/>
  <c r="I26" i="89" s="1"/>
  <c r="H26" i="2"/>
  <c r="H26" i="88" s="1"/>
  <c r="H26" i="89" s="1"/>
  <c r="G26" i="2"/>
  <c r="F26" i="2"/>
  <c r="E26" i="2"/>
  <c r="D26" i="2"/>
  <c r="C26" i="2"/>
  <c r="C26" i="88" s="1"/>
  <c r="C26" i="89" s="1"/>
  <c r="W25" i="2"/>
  <c r="W25" i="88" s="1"/>
  <c r="W25" i="89" s="1"/>
  <c r="V25" i="2"/>
  <c r="U25" i="2"/>
  <c r="T25" i="2"/>
  <c r="S25" i="2"/>
  <c r="R25" i="2"/>
  <c r="Q25" i="2"/>
  <c r="P25" i="2"/>
  <c r="P25" i="88" s="1"/>
  <c r="P25" i="89" s="1"/>
  <c r="O25" i="2"/>
  <c r="O25" i="88" s="1"/>
  <c r="O25" i="89" s="1"/>
  <c r="N25" i="2"/>
  <c r="N25" i="88" s="1"/>
  <c r="N25" i="89" s="1"/>
  <c r="M25" i="2"/>
  <c r="M25" i="88" s="1"/>
  <c r="M25" i="89" s="1"/>
  <c r="L25" i="2"/>
  <c r="K25" i="2"/>
  <c r="K25" i="88" s="1"/>
  <c r="K25" i="89" s="1"/>
  <c r="J25" i="2"/>
  <c r="I25" i="2"/>
  <c r="H25" i="2"/>
  <c r="G25" i="2"/>
  <c r="F25" i="2"/>
  <c r="E25" i="2"/>
  <c r="D25" i="2"/>
  <c r="C25" i="2"/>
  <c r="M21" i="2"/>
  <c r="M21" i="88" s="1"/>
  <c r="M21" i="89" s="1"/>
  <c r="L21" i="2"/>
  <c r="L21" i="88" s="1"/>
  <c r="L21" i="89" s="1"/>
  <c r="K21" i="2"/>
  <c r="K21" i="88" s="1"/>
  <c r="K21" i="89" s="1"/>
  <c r="J21" i="2"/>
  <c r="I21" i="2"/>
  <c r="I21" i="88" s="1"/>
  <c r="I21" i="89" s="1"/>
  <c r="H21" i="2"/>
  <c r="H21" i="88" s="1"/>
  <c r="H21" i="89" s="1"/>
  <c r="G21" i="2"/>
  <c r="G21" i="88" s="1"/>
  <c r="G21" i="89" s="1"/>
  <c r="F21" i="2"/>
  <c r="F21" i="88" s="1"/>
  <c r="F21" i="89" s="1"/>
  <c r="E21" i="2"/>
  <c r="E21" i="88" s="1"/>
  <c r="E21" i="89" s="1"/>
  <c r="D21" i="2"/>
  <c r="D21" i="88" s="1"/>
  <c r="D21" i="89" s="1"/>
  <c r="C21" i="2"/>
  <c r="W20" i="2"/>
  <c r="W20" i="88" s="1"/>
  <c r="W20" i="89" s="1"/>
  <c r="V20" i="2"/>
  <c r="U20" i="2"/>
  <c r="T20" i="2"/>
  <c r="S20" i="2"/>
  <c r="R20" i="2"/>
  <c r="Q20" i="2"/>
  <c r="P20" i="2"/>
  <c r="P20" i="88" s="1"/>
  <c r="P20" i="89" s="1"/>
  <c r="O20" i="2"/>
  <c r="O20" i="88" s="1"/>
  <c r="O20" i="89" s="1"/>
  <c r="N20" i="2"/>
  <c r="N20" i="88" s="1"/>
  <c r="N20" i="89" s="1"/>
  <c r="M20" i="2"/>
  <c r="M20" i="88" s="1"/>
  <c r="M20" i="89" s="1"/>
  <c r="L20" i="2"/>
  <c r="L20" i="88" s="1"/>
  <c r="L20" i="89" s="1"/>
  <c r="K20" i="2"/>
  <c r="K20" i="88" s="1"/>
  <c r="K20" i="89" s="1"/>
  <c r="J20" i="2"/>
  <c r="J20" i="88" s="1"/>
  <c r="J20" i="89" s="1"/>
  <c r="I20" i="2"/>
  <c r="I20" i="88" s="1"/>
  <c r="I20" i="89" s="1"/>
  <c r="H20" i="2"/>
  <c r="H20" i="88" s="1"/>
  <c r="H20" i="89" s="1"/>
  <c r="G20" i="2"/>
  <c r="F20" i="2"/>
  <c r="F20" i="88" s="1"/>
  <c r="F20" i="89" s="1"/>
  <c r="E20" i="2"/>
  <c r="D20" i="2"/>
  <c r="D20" i="88" s="1"/>
  <c r="D20" i="89" s="1"/>
  <c r="C20" i="2"/>
  <c r="C20" i="88" s="1"/>
  <c r="C20" i="89" s="1"/>
  <c r="W19" i="2"/>
  <c r="W19" i="88" s="1"/>
  <c r="W19" i="89" s="1"/>
  <c r="V19" i="2"/>
  <c r="V19" i="88" s="1"/>
  <c r="V19" i="89" s="1"/>
  <c r="U19" i="2"/>
  <c r="U19" i="88" s="1"/>
  <c r="U19" i="89" s="1"/>
  <c r="T19" i="2"/>
  <c r="T19" i="88" s="1"/>
  <c r="T19" i="89" s="1"/>
  <c r="S19" i="2"/>
  <c r="S19" i="88" s="1"/>
  <c r="S19" i="89" s="1"/>
  <c r="R19" i="2"/>
  <c r="R19" i="88" s="1"/>
  <c r="R19" i="89" s="1"/>
  <c r="Q19" i="2"/>
  <c r="Q19" i="88" s="1"/>
  <c r="Q19" i="89" s="1"/>
  <c r="P19" i="2"/>
  <c r="P19" i="88" s="1"/>
  <c r="P19" i="89" s="1"/>
  <c r="O19" i="2"/>
  <c r="O19" i="88" s="1"/>
  <c r="O19" i="89" s="1"/>
  <c r="N19" i="2"/>
  <c r="N19" i="88" s="1"/>
  <c r="N19" i="89" s="1"/>
  <c r="M19" i="2"/>
  <c r="M19" i="88" s="1"/>
  <c r="M19" i="89" s="1"/>
  <c r="L19" i="2"/>
  <c r="L19" i="88" s="1"/>
  <c r="L19" i="89" s="1"/>
  <c r="K19" i="2"/>
  <c r="K19" i="88" s="1"/>
  <c r="K19" i="89" s="1"/>
  <c r="J19" i="2"/>
  <c r="J19" i="88" s="1"/>
  <c r="J19" i="89" s="1"/>
  <c r="I19" i="2"/>
  <c r="I19" i="88" s="1"/>
  <c r="I19" i="89" s="1"/>
  <c r="H19" i="2"/>
  <c r="G19" i="2"/>
  <c r="F19" i="2"/>
  <c r="E19" i="2"/>
  <c r="E19" i="88" s="1"/>
  <c r="E19" i="89" s="1"/>
  <c r="D19" i="2"/>
  <c r="D19" i="88" s="1"/>
  <c r="D19" i="89" s="1"/>
  <c r="C19" i="2"/>
  <c r="C19" i="88" s="1"/>
  <c r="C19" i="89" s="1"/>
  <c r="W18" i="2"/>
  <c r="W18" i="88" s="1"/>
  <c r="W18" i="89" s="1"/>
  <c r="V18" i="2"/>
  <c r="U18" i="2"/>
  <c r="U18" i="88" s="1"/>
  <c r="U18" i="89" s="1"/>
  <c r="T18" i="2"/>
  <c r="T18" i="88" s="1"/>
  <c r="T18" i="89" s="1"/>
  <c r="S18" i="2"/>
  <c r="S18" i="88" s="1"/>
  <c r="S18" i="89" s="1"/>
  <c r="R18" i="2"/>
  <c r="R18" i="88" s="1"/>
  <c r="R18" i="89" s="1"/>
  <c r="Q18" i="2"/>
  <c r="Q18" i="88" s="1"/>
  <c r="Q18" i="89" s="1"/>
  <c r="P18" i="2"/>
  <c r="P18" i="88" s="1"/>
  <c r="P18" i="89" s="1"/>
  <c r="O18" i="2"/>
  <c r="N18" i="2"/>
  <c r="M18" i="2"/>
  <c r="L18" i="2"/>
  <c r="L18" i="88" s="1"/>
  <c r="L18" i="89" s="1"/>
  <c r="K18" i="2"/>
  <c r="K18" i="88" s="1"/>
  <c r="K18" i="89" s="1"/>
  <c r="J18" i="2"/>
  <c r="J18" i="88" s="1"/>
  <c r="J18" i="89" s="1"/>
  <c r="I18" i="2"/>
  <c r="I18" i="88" s="1"/>
  <c r="I18" i="89" s="1"/>
  <c r="H18" i="2"/>
  <c r="G18" i="2"/>
  <c r="G18" i="88" s="1"/>
  <c r="G18" i="89" s="1"/>
  <c r="F18" i="2"/>
  <c r="E18" i="2"/>
  <c r="D18" i="2"/>
  <c r="D18" i="88" s="1"/>
  <c r="D18" i="89" s="1"/>
  <c r="C18" i="2"/>
  <c r="M14" i="2"/>
  <c r="M14" i="88" s="1"/>
  <c r="M14" i="89" s="1"/>
  <c r="L14" i="2"/>
  <c r="L14" i="88" s="1"/>
  <c r="L14" i="89" s="1"/>
  <c r="K14" i="2"/>
  <c r="J14" i="2"/>
  <c r="I14" i="2"/>
  <c r="H14" i="2"/>
  <c r="G14" i="2"/>
  <c r="F14" i="2"/>
  <c r="E14" i="2"/>
  <c r="E14" i="88" s="1"/>
  <c r="E14" i="89" s="1"/>
  <c r="D14" i="2"/>
  <c r="D14" i="88" s="1"/>
  <c r="D14" i="89" s="1"/>
  <c r="C14" i="2"/>
  <c r="C14" i="88" s="1"/>
  <c r="C14" i="89" s="1"/>
  <c r="Z13" i="2"/>
  <c r="Z13" i="88" s="1"/>
  <c r="Z13" i="89" s="1"/>
  <c r="Y13" i="2"/>
  <c r="X13" i="2"/>
  <c r="X13" i="88" s="1"/>
  <c r="X13" i="89" s="1"/>
  <c r="W13" i="2"/>
  <c r="W13" i="88" s="1"/>
  <c r="W13" i="89" s="1"/>
  <c r="V13" i="2"/>
  <c r="V13" i="88" s="1"/>
  <c r="V13" i="89" s="1"/>
  <c r="U13" i="2"/>
  <c r="U13" i="88" s="1"/>
  <c r="U13" i="89" s="1"/>
  <c r="T13" i="2"/>
  <c r="T13" i="88" s="1"/>
  <c r="T13" i="89" s="1"/>
  <c r="S13" i="2"/>
  <c r="S13" i="88" s="1"/>
  <c r="S13" i="89" s="1"/>
  <c r="R13" i="2"/>
  <c r="Q13" i="2"/>
  <c r="Q13" i="88" s="1"/>
  <c r="Q13" i="89" s="1"/>
  <c r="P13" i="2"/>
  <c r="O13" i="2"/>
  <c r="O13" i="88" s="1"/>
  <c r="O13" i="89" s="1"/>
  <c r="N13" i="2"/>
  <c r="N13" i="88" s="1"/>
  <c r="N13" i="89" s="1"/>
  <c r="M13" i="2"/>
  <c r="M13" i="88" s="1"/>
  <c r="M13" i="89" s="1"/>
  <c r="L13" i="2"/>
  <c r="L13" i="88" s="1"/>
  <c r="L13" i="89" s="1"/>
  <c r="K13" i="2"/>
  <c r="K13" i="88" s="1"/>
  <c r="K13" i="89" s="1"/>
  <c r="J13" i="2"/>
  <c r="J13" i="88" s="1"/>
  <c r="J13" i="89" s="1"/>
  <c r="I13" i="2"/>
  <c r="I13" i="88" s="1"/>
  <c r="I13" i="89" s="1"/>
  <c r="H13" i="2"/>
  <c r="H13" i="88" s="1"/>
  <c r="H13" i="89" s="1"/>
  <c r="G13" i="2"/>
  <c r="F13" i="2"/>
  <c r="E13" i="2"/>
  <c r="E13" i="88" s="1"/>
  <c r="E13" i="89" s="1"/>
  <c r="D13" i="2"/>
  <c r="D13" i="88" s="1"/>
  <c r="D13" i="89" s="1"/>
  <c r="C13" i="2"/>
  <c r="Z12" i="2"/>
  <c r="Y12" i="2"/>
  <c r="X12" i="2"/>
  <c r="W12" i="2"/>
  <c r="V12" i="2"/>
  <c r="U12" i="2"/>
  <c r="U12" i="88" s="1"/>
  <c r="U12" i="89" s="1"/>
  <c r="T12" i="2"/>
  <c r="T12" i="88" s="1"/>
  <c r="T12" i="89" s="1"/>
  <c r="S12" i="2"/>
  <c r="S12" i="88" s="1"/>
  <c r="S12" i="89" s="1"/>
  <c r="R12" i="2"/>
  <c r="R12" i="88" s="1"/>
  <c r="R12" i="89" s="1"/>
  <c r="Q12" i="2"/>
  <c r="P12" i="2"/>
  <c r="O12" i="2"/>
  <c r="N12" i="2"/>
  <c r="M12" i="2"/>
  <c r="M12" i="88" s="1"/>
  <c r="M12" i="89" s="1"/>
  <c r="L12" i="2"/>
  <c r="L12" i="88" s="1"/>
  <c r="L12" i="89" s="1"/>
  <c r="K12" i="2"/>
  <c r="K12" i="88" s="1"/>
  <c r="K12" i="89" s="1"/>
  <c r="J12" i="2"/>
  <c r="I12" i="2"/>
  <c r="H12" i="2"/>
  <c r="G12" i="2"/>
  <c r="F12" i="2"/>
  <c r="F12" i="88" s="1"/>
  <c r="F12" i="89" s="1"/>
  <c r="E12" i="2"/>
  <c r="E12" i="88" s="1"/>
  <c r="E12" i="89" s="1"/>
  <c r="D12" i="2"/>
  <c r="D12" i="88" s="1"/>
  <c r="D12" i="89" s="1"/>
  <c r="C12" i="2"/>
  <c r="C12" i="88" s="1"/>
  <c r="C12" i="89" s="1"/>
  <c r="Z11" i="2"/>
  <c r="Z11" i="88" s="1"/>
  <c r="Z11" i="89" s="1"/>
  <c r="Y11" i="2"/>
  <c r="Y11" i="88" s="1"/>
  <c r="Y11" i="89" s="1"/>
  <c r="X11" i="2"/>
  <c r="X11" i="88" s="1"/>
  <c r="X11" i="89" s="1"/>
  <c r="W11" i="2"/>
  <c r="W11" i="88" s="1"/>
  <c r="W11" i="89" s="1"/>
  <c r="V11" i="2"/>
  <c r="V11" i="88" s="1"/>
  <c r="V11" i="89" s="1"/>
  <c r="U11" i="2"/>
  <c r="U11" i="88" s="1"/>
  <c r="U11" i="89" s="1"/>
  <c r="T11" i="2"/>
  <c r="T11" i="88" s="1"/>
  <c r="T11" i="89" s="1"/>
  <c r="S11" i="2"/>
  <c r="S11" i="88" s="1"/>
  <c r="S11" i="89" s="1"/>
  <c r="R11" i="2"/>
  <c r="R11" i="88" s="1"/>
  <c r="R11" i="89" s="1"/>
  <c r="Q11" i="2"/>
  <c r="Q11" i="88" s="1"/>
  <c r="Q11" i="89" s="1"/>
  <c r="P11" i="2"/>
  <c r="P11" i="88" s="1"/>
  <c r="P11" i="89" s="1"/>
  <c r="O11" i="2"/>
  <c r="O11" i="88" s="1"/>
  <c r="O11" i="89" s="1"/>
  <c r="N11" i="2"/>
  <c r="N11" i="88" s="1"/>
  <c r="N11" i="89" s="1"/>
  <c r="M11" i="2"/>
  <c r="M11" i="88" s="1"/>
  <c r="M11" i="89" s="1"/>
  <c r="L11" i="2"/>
  <c r="L11" i="88" s="1"/>
  <c r="L11" i="89" s="1"/>
  <c r="K11" i="2"/>
  <c r="K11" i="88" s="1"/>
  <c r="K11" i="89" s="1"/>
  <c r="J11" i="2"/>
  <c r="J11" i="88" s="1"/>
  <c r="J11" i="89" s="1"/>
  <c r="I11" i="2"/>
  <c r="I11" i="88" s="1"/>
  <c r="I11" i="89" s="1"/>
  <c r="H11" i="2"/>
  <c r="H11" i="88" s="1"/>
  <c r="H11" i="89" s="1"/>
  <c r="G11" i="2"/>
  <c r="G11" i="88" s="1"/>
  <c r="G11" i="89" s="1"/>
  <c r="F11" i="2"/>
  <c r="E11" i="2"/>
  <c r="E11" i="88" s="1"/>
  <c r="E11" i="89" s="1"/>
  <c r="D11" i="2"/>
  <c r="D11" i="88" s="1"/>
  <c r="D11" i="89" s="1"/>
  <c r="C11" i="2"/>
  <c r="C11" i="88" s="1"/>
  <c r="C11" i="89" s="1"/>
  <c r="M7" i="2"/>
  <c r="L7" i="2"/>
  <c r="L7" i="88" s="1"/>
  <c r="L7" i="89" s="1"/>
  <c r="K7" i="2"/>
  <c r="K7" i="88" s="1"/>
  <c r="K7" i="89" s="1"/>
  <c r="J7" i="2"/>
  <c r="J7" i="88" s="1"/>
  <c r="J7" i="89" s="1"/>
  <c r="I7" i="2"/>
  <c r="I7" i="88" s="1"/>
  <c r="I7" i="89" s="1"/>
  <c r="H7" i="2"/>
  <c r="H7" i="88" s="1"/>
  <c r="H7" i="89" s="1"/>
  <c r="G7" i="2"/>
  <c r="G7" i="88" s="1"/>
  <c r="G7" i="89" s="1"/>
  <c r="F7" i="2"/>
  <c r="F7" i="88" s="1"/>
  <c r="F7" i="89" s="1"/>
  <c r="E7" i="2"/>
  <c r="E7" i="88" s="1"/>
  <c r="E7" i="89" s="1"/>
  <c r="D7" i="2"/>
  <c r="C7" i="2"/>
  <c r="C7" i="88" s="1"/>
  <c r="C7" i="89" s="1"/>
  <c r="Z6" i="2"/>
  <c r="Y6" i="2"/>
  <c r="X6" i="2"/>
  <c r="X6" i="88" s="1"/>
  <c r="X6" i="89" s="1"/>
  <c r="W6" i="2"/>
  <c r="W6" i="88" s="1"/>
  <c r="W6" i="89" s="1"/>
  <c r="V6" i="2"/>
  <c r="U6" i="2"/>
  <c r="T6" i="2"/>
  <c r="S6" i="2"/>
  <c r="R6" i="2"/>
  <c r="Q6" i="2"/>
  <c r="P6" i="2"/>
  <c r="P6" i="88" s="1"/>
  <c r="P6" i="89" s="1"/>
  <c r="O6" i="2"/>
  <c r="O6" i="88" s="1"/>
  <c r="O6" i="89" s="1"/>
  <c r="N6" i="2"/>
  <c r="N6" i="88" s="1"/>
  <c r="N6" i="89" s="1"/>
  <c r="M6" i="2"/>
  <c r="M6" i="88" s="1"/>
  <c r="M6" i="89" s="1"/>
  <c r="L6" i="2"/>
  <c r="K6" i="2"/>
  <c r="K6" i="88" s="1"/>
  <c r="K6" i="89" s="1"/>
  <c r="J6" i="2"/>
  <c r="J6" i="88" s="1"/>
  <c r="J6" i="89" s="1"/>
  <c r="I6" i="2"/>
  <c r="I6" i="88" s="1"/>
  <c r="I6" i="89" s="1"/>
  <c r="H6" i="2"/>
  <c r="H6" i="88" s="1"/>
  <c r="H6" i="89" s="1"/>
  <c r="G6" i="2"/>
  <c r="G6" i="88" s="1"/>
  <c r="G6" i="89" s="1"/>
  <c r="F6" i="2"/>
  <c r="F6" i="88" s="1"/>
  <c r="F6" i="89" s="1"/>
  <c r="E6" i="2"/>
  <c r="E6" i="88" s="1"/>
  <c r="E6" i="89" s="1"/>
  <c r="D6" i="2"/>
  <c r="D6" i="88" s="1"/>
  <c r="D6" i="89" s="1"/>
  <c r="C6" i="2"/>
  <c r="C6" i="88" s="1"/>
  <c r="C6" i="89" s="1"/>
  <c r="Z5" i="2"/>
  <c r="Z5" i="88" s="1"/>
  <c r="Z5" i="89" s="1"/>
  <c r="Y5" i="2"/>
  <c r="Y5" i="88" s="1"/>
  <c r="Y5" i="89" s="1"/>
  <c r="X5" i="2"/>
  <c r="X5" i="88" s="1"/>
  <c r="X5" i="89" s="1"/>
  <c r="W5" i="2"/>
  <c r="W5" i="88" s="1"/>
  <c r="W5" i="89" s="1"/>
  <c r="V5" i="2"/>
  <c r="V5" i="88" s="1"/>
  <c r="V5" i="89" s="1"/>
  <c r="U5" i="2"/>
  <c r="U5" i="88" s="1"/>
  <c r="U5" i="89" s="1"/>
  <c r="T5" i="2"/>
  <c r="T5" i="88" s="1"/>
  <c r="T5" i="89" s="1"/>
  <c r="S5" i="2"/>
  <c r="S5" i="88" s="1"/>
  <c r="S5" i="89" s="1"/>
  <c r="R5" i="2"/>
  <c r="R5" i="88" s="1"/>
  <c r="R5" i="89" s="1"/>
  <c r="Q5" i="2"/>
  <c r="Q5" i="88" s="1"/>
  <c r="Q5" i="89" s="1"/>
  <c r="P5" i="2"/>
  <c r="P5" i="88" s="1"/>
  <c r="P5" i="89" s="1"/>
  <c r="O5" i="2"/>
  <c r="N5" i="2"/>
  <c r="M5" i="2"/>
  <c r="L5" i="2"/>
  <c r="K5" i="2"/>
  <c r="J5" i="2"/>
  <c r="I5" i="2"/>
  <c r="H5" i="2"/>
  <c r="H5" i="88" s="1"/>
  <c r="H5" i="89" s="1"/>
  <c r="G5" i="2"/>
  <c r="G5" i="88" s="1"/>
  <c r="G5" i="89" s="1"/>
  <c r="F5" i="2"/>
  <c r="F5" i="88" s="1"/>
  <c r="F5" i="89" s="1"/>
  <c r="E5" i="2"/>
  <c r="E5" i="88" s="1"/>
  <c r="E5" i="89" s="1"/>
  <c r="D5" i="2"/>
  <c r="D5" i="88" s="1"/>
  <c r="D5" i="89" s="1"/>
  <c r="C5" i="2"/>
  <c r="C5" i="88" s="1"/>
  <c r="C5" i="89" s="1"/>
  <c r="Z4" i="2"/>
  <c r="Z4" i="88" s="1"/>
  <c r="Z4" i="89" s="1"/>
  <c r="Y4" i="2"/>
  <c r="Y4" i="88" s="1"/>
  <c r="Y4" i="89" s="1"/>
  <c r="X4" i="2"/>
  <c r="X4" i="88" s="1"/>
  <c r="X4" i="89" s="1"/>
  <c r="W4" i="2"/>
  <c r="W4" i="88" s="1"/>
  <c r="W4" i="89" s="1"/>
  <c r="V4" i="2"/>
  <c r="V4" i="88" s="1"/>
  <c r="V4" i="89" s="1"/>
  <c r="U4" i="2"/>
  <c r="T4" i="2"/>
  <c r="S4" i="2"/>
  <c r="R4" i="2"/>
  <c r="Q4" i="2"/>
  <c r="P4" i="2"/>
  <c r="P4" i="88" s="1"/>
  <c r="P4" i="89" s="1"/>
  <c r="O4" i="2"/>
  <c r="O4" i="88" s="1"/>
  <c r="O4" i="89" s="1"/>
  <c r="N4" i="2"/>
  <c r="N4" i="88" s="1"/>
  <c r="N4" i="89" s="1"/>
  <c r="M4" i="2"/>
  <c r="M4" i="88" s="1"/>
  <c r="M4" i="89" s="1"/>
  <c r="L4" i="2"/>
  <c r="L4" i="88" s="1"/>
  <c r="L4" i="89" s="1"/>
  <c r="K4" i="2"/>
  <c r="K4" i="88" s="1"/>
  <c r="K4" i="89" s="1"/>
  <c r="J4" i="2"/>
  <c r="J4" i="88" s="1"/>
  <c r="J4" i="89" s="1"/>
  <c r="I4" i="2"/>
  <c r="I4" i="88" s="1"/>
  <c r="I4" i="89" s="1"/>
  <c r="H4" i="2"/>
  <c r="H4" i="88" s="1"/>
  <c r="H4" i="89" s="1"/>
  <c r="G4" i="2"/>
  <c r="G4" i="88" s="1"/>
  <c r="G4" i="89" s="1"/>
  <c r="F4" i="2"/>
  <c r="E4" i="2"/>
  <c r="D4" i="2"/>
  <c r="D4" i="88" s="1"/>
  <c r="D4" i="89" s="1"/>
  <c r="C4" i="2"/>
  <c r="C4" i="88" s="1"/>
  <c r="C4" i="89" s="1"/>
  <c r="G34" i="88" l="1"/>
  <c r="G34" i="89" s="1"/>
  <c r="Q20" i="88"/>
  <c r="Q20" i="89" s="1"/>
  <c r="E47" i="88"/>
  <c r="E47" i="89" s="1"/>
  <c r="G19" i="88"/>
  <c r="G19" i="89" s="1"/>
  <c r="H19" i="88"/>
  <c r="H19" i="89" s="1"/>
  <c r="S20" i="88"/>
  <c r="S20" i="89" s="1"/>
  <c r="I27" i="88"/>
  <c r="I27" i="89" s="1"/>
  <c r="I34" i="88"/>
  <c r="I34" i="89" s="1"/>
  <c r="M5" i="88"/>
  <c r="M5" i="89" s="1"/>
  <c r="O36" i="88"/>
  <c r="O36" i="89" s="1"/>
  <c r="T6" i="88"/>
  <c r="T6" i="89" s="1"/>
  <c r="S6" i="88"/>
  <c r="S6" i="89" s="1"/>
  <c r="R6" i="88"/>
  <c r="R6" i="89" s="1"/>
  <c r="Q6" i="88"/>
  <c r="Q6" i="89" s="1"/>
  <c r="K52" i="88"/>
  <c r="K52" i="89" s="1"/>
  <c r="I5" i="88"/>
  <c r="I5" i="89" s="1"/>
  <c r="Y12" i="88"/>
  <c r="Y12" i="89" s="1"/>
  <c r="K27" i="88"/>
  <c r="K27" i="89" s="1"/>
  <c r="L27" i="88"/>
  <c r="L27" i="89" s="1"/>
  <c r="V12" i="88"/>
  <c r="V12" i="89" s="1"/>
  <c r="W12" i="88"/>
  <c r="W12" i="89" s="1"/>
  <c r="G47" i="88"/>
  <c r="G47" i="89" s="1"/>
  <c r="E42" i="88"/>
  <c r="E42" i="89" s="1"/>
  <c r="F42" i="88"/>
  <c r="F42" i="89" s="1"/>
  <c r="O41" i="88"/>
  <c r="O41" i="89" s="1"/>
  <c r="L5" i="88"/>
  <c r="L5" i="89" s="1"/>
  <c r="K34" i="88"/>
  <c r="K34" i="89" s="1"/>
  <c r="I52" i="88"/>
  <c r="I52" i="89" s="1"/>
  <c r="R20" i="88"/>
  <c r="R20" i="89" s="1"/>
  <c r="H27" i="88"/>
  <c r="H27" i="89" s="1"/>
  <c r="H34" i="88"/>
  <c r="H34" i="89" s="1"/>
  <c r="P41" i="88"/>
  <c r="P41" i="89" s="1"/>
  <c r="J52" i="88"/>
  <c r="J52" i="89" s="1"/>
  <c r="T25" i="88"/>
  <c r="T25" i="89" s="1"/>
  <c r="J27" i="88"/>
  <c r="J27" i="89" s="1"/>
  <c r="J34" i="88"/>
  <c r="J34" i="89" s="1"/>
  <c r="N36" i="88"/>
  <c r="N36" i="89" s="1"/>
  <c r="D42" i="88"/>
  <c r="D42" i="89" s="1"/>
  <c r="H47" i="88"/>
  <c r="H47" i="89" s="1"/>
  <c r="U6" i="88"/>
  <c r="U6" i="89" s="1"/>
  <c r="U25" i="88"/>
  <c r="U25" i="89" s="1"/>
  <c r="F4" i="88"/>
  <c r="F4" i="89" s="1"/>
  <c r="V6" i="88"/>
  <c r="V6" i="89" s="1"/>
  <c r="C13" i="88"/>
  <c r="C13" i="89" s="1"/>
  <c r="L34" i="88"/>
  <c r="L34" i="89" s="1"/>
  <c r="Q25" i="88"/>
  <c r="Q25" i="89" s="1"/>
  <c r="K14" i="88"/>
  <c r="K14" i="89" s="1"/>
  <c r="M54" i="88"/>
  <c r="M54" i="89" s="1"/>
  <c r="J14" i="88"/>
  <c r="J14" i="89" s="1"/>
  <c r="N54" i="88"/>
  <c r="N54" i="89" s="1"/>
  <c r="H14" i="88"/>
  <c r="H14" i="89" s="1"/>
  <c r="O54" i="88"/>
  <c r="O54" i="89" s="1"/>
  <c r="G27" i="88"/>
  <c r="G27" i="89" s="1"/>
  <c r="J5" i="88"/>
  <c r="J5" i="89" s="1"/>
  <c r="S25" i="88"/>
  <c r="S25" i="89" s="1"/>
  <c r="E4" i="88"/>
  <c r="E4" i="89" s="1"/>
  <c r="S4" i="88"/>
  <c r="S4" i="89" s="1"/>
  <c r="H12" i="88"/>
  <c r="H12" i="89" s="1"/>
  <c r="P13" i="88"/>
  <c r="P13" i="89" s="1"/>
  <c r="M18" i="88"/>
  <c r="M18" i="89" s="1"/>
  <c r="C25" i="88"/>
  <c r="C25" i="89" s="1"/>
  <c r="N26" i="88"/>
  <c r="N26" i="89" s="1"/>
  <c r="K35" i="88"/>
  <c r="K35" i="89" s="1"/>
  <c r="O40" i="88"/>
  <c r="O40" i="89" s="1"/>
  <c r="G14" i="88"/>
  <c r="G14" i="89" s="1"/>
  <c r="P54" i="88"/>
  <c r="P54" i="89" s="1"/>
  <c r="R25" i="88"/>
  <c r="R25" i="89" s="1"/>
  <c r="F47" i="88"/>
  <c r="F47" i="89" s="1"/>
  <c r="K5" i="88"/>
  <c r="K5" i="89" s="1"/>
  <c r="X12" i="88"/>
  <c r="X12" i="89" s="1"/>
  <c r="C42" i="88"/>
  <c r="C42" i="89" s="1"/>
  <c r="I14" i="88"/>
  <c r="I14" i="89" s="1"/>
  <c r="Z12" i="88"/>
  <c r="Z12" i="89" s="1"/>
  <c r="U20" i="88"/>
  <c r="U20" i="89" s="1"/>
  <c r="I47" i="88"/>
  <c r="I47" i="89" s="1"/>
  <c r="N5" i="88"/>
  <c r="N5" i="89" s="1"/>
  <c r="V25" i="88"/>
  <c r="V25" i="89" s="1"/>
  <c r="P36" i="88"/>
  <c r="P36" i="89" s="1"/>
  <c r="J47" i="88"/>
  <c r="J47" i="89" s="1"/>
  <c r="T4" i="88"/>
  <c r="T4" i="89" s="1"/>
  <c r="I12" i="88"/>
  <c r="I12" i="89" s="1"/>
  <c r="N18" i="88"/>
  <c r="N18" i="89" s="1"/>
  <c r="D25" i="88"/>
  <c r="D25" i="89" s="1"/>
  <c r="O26" i="88"/>
  <c r="O26" i="89" s="1"/>
  <c r="L35" i="88"/>
  <c r="L35" i="89" s="1"/>
  <c r="P40" i="88"/>
  <c r="P40" i="89" s="1"/>
  <c r="F46" i="88"/>
  <c r="F46" i="89" s="1"/>
  <c r="J48" i="88"/>
  <c r="J48" i="89" s="1"/>
  <c r="F14" i="88"/>
  <c r="F14" i="89" s="1"/>
  <c r="F19" i="88"/>
  <c r="F19" i="89" s="1"/>
  <c r="T20" i="88"/>
  <c r="T20" i="89" s="1"/>
  <c r="V20" i="88"/>
  <c r="V20" i="89" s="1"/>
  <c r="U4" i="88"/>
  <c r="U4" i="89" s="1"/>
  <c r="J12" i="88"/>
  <c r="J12" i="89" s="1"/>
  <c r="R13" i="88"/>
  <c r="R13" i="89" s="1"/>
  <c r="O18" i="88"/>
  <c r="O18" i="89" s="1"/>
  <c r="E20" i="88"/>
  <c r="E20" i="89" s="1"/>
  <c r="E25" i="88"/>
  <c r="E25" i="89" s="1"/>
  <c r="M7" i="88"/>
  <c r="M7" i="89" s="1"/>
  <c r="Y6" i="88"/>
  <c r="Y6" i="89" s="1"/>
  <c r="D26" i="88"/>
  <c r="D26" i="89" s="1"/>
  <c r="G20" i="88"/>
  <c r="G20" i="89" s="1"/>
  <c r="L25" i="88"/>
  <c r="L25" i="89" s="1"/>
  <c r="M46" i="88"/>
  <c r="M46" i="89" s="1"/>
  <c r="Q12" i="88"/>
  <c r="Q12" i="89" s="1"/>
  <c r="J25" i="88"/>
  <c r="J25" i="89" s="1"/>
  <c r="C41" i="88"/>
  <c r="C41" i="89" s="1"/>
  <c r="N46" i="88"/>
  <c r="N46" i="89" s="1"/>
  <c r="P12" i="88"/>
  <c r="P12" i="89" s="1"/>
  <c r="I25" i="88"/>
  <c r="I25" i="89" s="1"/>
  <c r="D41" i="88"/>
  <c r="D41" i="89" s="1"/>
  <c r="O12" i="88"/>
  <c r="O12" i="89" s="1"/>
  <c r="H25" i="88"/>
  <c r="H25" i="89" s="1"/>
  <c r="E41" i="88"/>
  <c r="E41" i="89" s="1"/>
  <c r="N12" i="88"/>
  <c r="N12" i="89" s="1"/>
  <c r="G25" i="88"/>
  <c r="G25" i="89" s="1"/>
  <c r="F41" i="88"/>
  <c r="F41" i="89" s="1"/>
  <c r="O52" i="88"/>
  <c r="O52" i="89" s="1"/>
  <c r="F13" i="88"/>
  <c r="F13" i="89" s="1"/>
  <c r="F25" i="88"/>
  <c r="F25" i="89" s="1"/>
  <c r="G41" i="88"/>
  <c r="G41" i="89" s="1"/>
  <c r="G36" i="88"/>
  <c r="G36" i="89" s="1"/>
  <c r="C53" i="88"/>
  <c r="C53" i="89" s="1"/>
  <c r="O5" i="88"/>
  <c r="O5" i="89" s="1"/>
  <c r="K47" i="88"/>
  <c r="K47" i="89" s="1"/>
  <c r="F11" i="88"/>
  <c r="F11" i="89" s="1"/>
  <c r="M27" i="88"/>
  <c r="M27" i="89" s="1"/>
  <c r="Y13" i="88"/>
  <c r="Y13" i="89" s="1"/>
  <c r="I42" i="88"/>
  <c r="I42" i="89" s="1"/>
  <c r="I54" i="88"/>
  <c r="I54" i="89" s="1"/>
  <c r="L6" i="88"/>
  <c r="L6" i="89" s="1"/>
  <c r="V18" i="88"/>
  <c r="V18" i="89" s="1"/>
  <c r="F36" i="88"/>
  <c r="F36" i="89" s="1"/>
  <c r="C18" i="88"/>
  <c r="C18" i="89" s="1"/>
  <c r="G42" i="88"/>
  <c r="G42" i="89" s="1"/>
  <c r="G54" i="88"/>
  <c r="G54" i="89" s="1"/>
  <c r="G13" i="88"/>
  <c r="G13" i="89" s="1"/>
  <c r="C21" i="88"/>
  <c r="C21" i="89" s="1"/>
  <c r="F40" i="88"/>
  <c r="F40" i="89" s="1"/>
  <c r="D53" i="88"/>
  <c r="D53" i="89" s="1"/>
  <c r="D7" i="88"/>
  <c r="D7" i="89" s="1"/>
  <c r="Z6" i="88"/>
  <c r="Z6" i="89" s="1"/>
  <c r="J21" i="88"/>
  <c r="J21" i="89" s="1"/>
  <c r="H18" i="88"/>
  <c r="H18" i="89" s="1"/>
  <c r="L40" i="88"/>
  <c r="L40" i="89" s="1"/>
  <c r="P42" i="88"/>
  <c r="P42" i="89" s="1"/>
  <c r="F48" i="88"/>
  <c r="F48" i="89" s="1"/>
  <c r="J53" i="88"/>
  <c r="J53" i="89" s="1"/>
  <c r="R4" i="88"/>
  <c r="R4" i="89" s="1"/>
  <c r="G26" i="88"/>
  <c r="G26" i="89" s="1"/>
  <c r="M40" i="88"/>
  <c r="M40" i="89" s="1"/>
  <c r="C46" i="88"/>
  <c r="C46" i="89" s="1"/>
  <c r="G48" i="88"/>
  <c r="G48" i="89" s="1"/>
  <c r="K53" i="88"/>
  <c r="K53" i="89" s="1"/>
  <c r="Q4" i="88"/>
  <c r="Q4" i="89" s="1"/>
  <c r="F18" i="88"/>
  <c r="F18" i="89" s="1"/>
  <c r="F26" i="88"/>
  <c r="F26" i="89" s="1"/>
  <c r="N40" i="88"/>
  <c r="N40" i="89" s="1"/>
  <c r="D46" i="88"/>
  <c r="D46" i="89" s="1"/>
  <c r="H48" i="88"/>
  <c r="H48" i="89" s="1"/>
  <c r="L53" i="88"/>
  <c r="L53" i="89" s="1"/>
  <c r="E18" i="88"/>
  <c r="E18" i="89" s="1"/>
  <c r="E26" i="88"/>
  <c r="E26" i="89" s="1"/>
  <c r="J35" i="88"/>
  <c r="J35" i="89" s="1"/>
  <c r="G12" i="88"/>
  <c r="G12" i="89" s="1"/>
  <c r="C28" i="88"/>
  <c r="C28" i="89" s="1"/>
  <c r="B32" i="37" l="1"/>
  <c r="B31" i="37"/>
  <c r="B30" i="37"/>
  <c r="B29" i="37"/>
  <c r="B28" i="37"/>
  <c r="B27" i="37"/>
  <c r="B26" i="37"/>
  <c r="B25" i="37"/>
  <c r="B24" i="37"/>
  <c r="B23" i="37"/>
  <c r="B22" i="37"/>
  <c r="B21" i="37"/>
  <c r="B32" i="38"/>
  <c r="B31" i="38"/>
  <c r="B30" i="38"/>
  <c r="B29" i="38"/>
  <c r="B28" i="38"/>
  <c r="B27" i="38"/>
  <c r="B26" i="38"/>
  <c r="B25" i="38"/>
  <c r="B24" i="38"/>
  <c r="B23" i="38"/>
  <c r="B22" i="38"/>
  <c r="B21" i="38"/>
  <c r="M39" i="52" l="1"/>
  <c r="L39" i="52"/>
  <c r="K39" i="52"/>
  <c r="J39" i="52"/>
  <c r="I39" i="52"/>
  <c r="H39" i="52"/>
  <c r="G39" i="52"/>
  <c r="F39" i="52"/>
  <c r="E39" i="52"/>
  <c r="D39" i="52"/>
  <c r="C39" i="52"/>
  <c r="B18" i="52"/>
  <c r="B17" i="52"/>
  <c r="B16" i="52"/>
  <c r="B15" i="52"/>
  <c r="B14" i="52"/>
  <c r="B13" i="52"/>
  <c r="M12" i="52"/>
  <c r="L12" i="52"/>
  <c r="K12" i="52"/>
  <c r="J12" i="52"/>
  <c r="I12" i="52"/>
  <c r="H12" i="52"/>
  <c r="G12" i="52"/>
  <c r="F12" i="52"/>
  <c r="E12" i="52"/>
  <c r="D12" i="52"/>
  <c r="C12" i="52"/>
  <c r="B9" i="52"/>
  <c r="B8" i="52"/>
  <c r="B7" i="52"/>
  <c r="B6" i="52"/>
  <c r="B5" i="52"/>
  <c r="B4" i="52"/>
  <c r="M3" i="52"/>
  <c r="L3" i="52"/>
  <c r="K3" i="52"/>
  <c r="J3" i="52"/>
  <c r="I3" i="52"/>
  <c r="H3" i="52"/>
  <c r="G3" i="52"/>
  <c r="F3" i="52"/>
  <c r="E3" i="52"/>
  <c r="D3" i="52"/>
  <c r="C3" i="52"/>
  <c r="M39" i="51"/>
  <c r="L39" i="51"/>
  <c r="K39" i="51"/>
  <c r="J39" i="51"/>
  <c r="I39" i="51"/>
  <c r="H39" i="51"/>
  <c r="G39" i="51"/>
  <c r="F39" i="51"/>
  <c r="E39" i="51"/>
  <c r="D39" i="51"/>
  <c r="C39" i="51"/>
  <c r="B18" i="51"/>
  <c r="B17" i="51"/>
  <c r="B16" i="51"/>
  <c r="B15" i="51"/>
  <c r="B14" i="51"/>
  <c r="B13" i="51"/>
  <c r="M12" i="51"/>
  <c r="L12" i="51"/>
  <c r="K12" i="51"/>
  <c r="J12" i="51"/>
  <c r="I12" i="51"/>
  <c r="H12" i="51"/>
  <c r="G12" i="51"/>
  <c r="F12" i="51"/>
  <c r="E12" i="51"/>
  <c r="D12" i="51"/>
  <c r="C12" i="51"/>
  <c r="B9" i="51"/>
  <c r="B8" i="51"/>
  <c r="B7" i="51"/>
  <c r="B6" i="51"/>
  <c r="B5" i="51"/>
  <c r="B4" i="51"/>
  <c r="M3" i="51"/>
  <c r="L3" i="51"/>
  <c r="K3" i="51"/>
  <c r="J3" i="51"/>
  <c r="I3" i="51"/>
  <c r="H3" i="51"/>
  <c r="G3" i="51"/>
  <c r="F3" i="51"/>
  <c r="E3" i="51"/>
  <c r="D3" i="51"/>
  <c r="C3" i="51"/>
  <c r="B15" i="38" l="1"/>
  <c r="B14" i="38"/>
  <c r="B13" i="38"/>
  <c r="B12" i="38"/>
  <c r="B11" i="38"/>
  <c r="B10" i="38"/>
  <c r="B9" i="38"/>
  <c r="B8" i="38"/>
  <c r="B7" i="38"/>
  <c r="B6" i="38"/>
  <c r="B5" i="38"/>
  <c r="B4" i="38"/>
  <c r="B15" i="37"/>
  <c r="B14" i="37"/>
  <c r="B13" i="37"/>
  <c r="B12" i="37"/>
  <c r="B11" i="37"/>
  <c r="B10" i="37"/>
  <c r="B9" i="37"/>
  <c r="B8" i="37"/>
  <c r="B7" i="37"/>
  <c r="B6" i="37"/>
  <c r="B5" i="37"/>
  <c r="B4" i="37"/>
  <c r="J114" i="34"/>
  <c r="M18" i="51"/>
  <c r="M18" i="52" s="1"/>
  <c r="L18" i="51"/>
  <c r="L18" i="52" s="1"/>
  <c r="K18" i="51"/>
  <c r="K18" i="52" s="1"/>
  <c r="J18" i="51"/>
  <c r="J18" i="52" s="1"/>
  <c r="I18" i="51"/>
  <c r="I18" i="52" s="1"/>
  <c r="H18" i="51"/>
  <c r="H18" i="52" s="1"/>
  <c r="G18" i="51"/>
  <c r="G18" i="52" s="1"/>
  <c r="F18" i="51"/>
  <c r="F18" i="52" s="1"/>
  <c r="E18" i="51"/>
  <c r="E18" i="52" s="1"/>
  <c r="D18" i="51"/>
  <c r="D18" i="52" s="1"/>
  <c r="C18" i="51"/>
  <c r="C18" i="52" s="1"/>
  <c r="M17" i="51"/>
  <c r="M17" i="52" s="1"/>
  <c r="L17" i="51"/>
  <c r="L17" i="52" s="1"/>
  <c r="K17" i="51"/>
  <c r="K17" i="52" s="1"/>
  <c r="J17" i="51"/>
  <c r="J17" i="52" s="1"/>
  <c r="I17" i="51"/>
  <c r="I17" i="52" s="1"/>
  <c r="H17" i="51"/>
  <c r="H17" i="52" s="1"/>
  <c r="G17" i="51"/>
  <c r="G17" i="52" s="1"/>
  <c r="F17" i="51"/>
  <c r="F17" i="52" s="1"/>
  <c r="E17" i="51"/>
  <c r="E17" i="52" s="1"/>
  <c r="D17" i="51"/>
  <c r="D17" i="52" s="1"/>
  <c r="C17" i="51"/>
  <c r="C17" i="52" s="1"/>
  <c r="M16" i="51"/>
  <c r="M16" i="52" s="1"/>
  <c r="L16" i="51"/>
  <c r="L16" i="52" s="1"/>
  <c r="K16" i="51"/>
  <c r="K16" i="52" s="1"/>
  <c r="J16" i="51"/>
  <c r="J16" i="52" s="1"/>
  <c r="I16" i="51"/>
  <c r="I16" i="52" s="1"/>
  <c r="H16" i="51"/>
  <c r="H16" i="52" s="1"/>
  <c r="G16" i="51"/>
  <c r="G16" i="52" s="1"/>
  <c r="F16" i="51"/>
  <c r="F16" i="52" s="1"/>
  <c r="E16" i="51"/>
  <c r="E16" i="52" s="1"/>
  <c r="D16" i="51"/>
  <c r="D16" i="52" s="1"/>
  <c r="C16" i="51"/>
  <c r="C16" i="52" s="1"/>
  <c r="M15" i="51"/>
  <c r="M15" i="52" s="1"/>
  <c r="L15" i="51"/>
  <c r="L15" i="52" s="1"/>
  <c r="K15" i="51"/>
  <c r="K15" i="52" s="1"/>
  <c r="J15" i="51"/>
  <c r="J15" i="52" s="1"/>
  <c r="I15" i="51"/>
  <c r="I15" i="52" s="1"/>
  <c r="H15" i="51"/>
  <c r="H15" i="52" s="1"/>
  <c r="G15" i="51"/>
  <c r="G15" i="52" s="1"/>
  <c r="F15" i="51"/>
  <c r="F15" i="52" s="1"/>
  <c r="E15" i="51"/>
  <c r="E15" i="52" s="1"/>
  <c r="D15" i="51"/>
  <c r="D15" i="52" s="1"/>
  <c r="C15" i="51"/>
  <c r="C15" i="52" s="1"/>
  <c r="M14" i="51"/>
  <c r="M14" i="52" s="1"/>
  <c r="L14" i="51"/>
  <c r="L14" i="52" s="1"/>
  <c r="K14" i="51"/>
  <c r="K14" i="52" s="1"/>
  <c r="J14" i="51"/>
  <c r="J14" i="52" s="1"/>
  <c r="I14" i="51"/>
  <c r="I14" i="52" s="1"/>
  <c r="H14" i="51"/>
  <c r="H14" i="52" s="1"/>
  <c r="G14" i="51"/>
  <c r="G14" i="52" s="1"/>
  <c r="F14" i="51"/>
  <c r="F14" i="52" s="1"/>
  <c r="E14" i="51"/>
  <c r="E14" i="52" s="1"/>
  <c r="D14" i="51"/>
  <c r="D14" i="52" s="1"/>
  <c r="C14" i="51"/>
  <c r="C14" i="52" s="1"/>
  <c r="M13" i="51"/>
  <c r="M13" i="52" s="1"/>
  <c r="L13" i="51"/>
  <c r="L13" i="52" s="1"/>
  <c r="K13" i="51"/>
  <c r="K13" i="52" s="1"/>
  <c r="J13" i="51"/>
  <c r="J13" i="52" s="1"/>
  <c r="I13" i="51"/>
  <c r="I13" i="52" s="1"/>
  <c r="H13" i="51"/>
  <c r="H13" i="52" s="1"/>
  <c r="G13" i="51"/>
  <c r="G13" i="52" s="1"/>
  <c r="F13" i="51"/>
  <c r="F13" i="52" s="1"/>
  <c r="E13" i="51"/>
  <c r="E13" i="52" s="1"/>
  <c r="D13" i="51"/>
  <c r="D13" i="52" s="1"/>
  <c r="C13" i="51"/>
  <c r="C13" i="52" s="1"/>
  <c r="M9" i="51"/>
  <c r="M9" i="52" s="1"/>
  <c r="L9" i="51"/>
  <c r="L9" i="52" s="1"/>
  <c r="K9" i="51"/>
  <c r="K9" i="52" s="1"/>
  <c r="J9" i="51"/>
  <c r="J9" i="52" s="1"/>
  <c r="I9" i="51"/>
  <c r="I9" i="52" s="1"/>
  <c r="H9" i="51"/>
  <c r="H9" i="52" s="1"/>
  <c r="G9" i="51"/>
  <c r="G9" i="52" s="1"/>
  <c r="F9" i="51"/>
  <c r="F9" i="52" s="1"/>
  <c r="E9" i="51"/>
  <c r="E9" i="52" s="1"/>
  <c r="D9" i="51"/>
  <c r="D9" i="52" s="1"/>
  <c r="C9" i="51"/>
  <c r="C9" i="52" s="1"/>
  <c r="M8" i="51"/>
  <c r="M8" i="52" s="1"/>
  <c r="L8" i="51"/>
  <c r="L8" i="52" s="1"/>
  <c r="K8" i="51"/>
  <c r="K8" i="52" s="1"/>
  <c r="J8" i="51"/>
  <c r="J8" i="52" s="1"/>
  <c r="I8" i="51"/>
  <c r="I8" i="52" s="1"/>
  <c r="H8" i="51"/>
  <c r="H8" i="52" s="1"/>
  <c r="G8" i="51"/>
  <c r="G8" i="52" s="1"/>
  <c r="F8" i="51"/>
  <c r="F8" i="52" s="1"/>
  <c r="E8" i="51"/>
  <c r="E8" i="52" s="1"/>
  <c r="D8" i="51"/>
  <c r="D8" i="52" s="1"/>
  <c r="C8" i="51"/>
  <c r="C8" i="52" s="1"/>
  <c r="M7" i="51"/>
  <c r="M7" i="52" s="1"/>
  <c r="L7" i="51"/>
  <c r="L7" i="52" s="1"/>
  <c r="K7" i="51"/>
  <c r="K7" i="52" s="1"/>
  <c r="J7" i="51"/>
  <c r="J7" i="52" s="1"/>
  <c r="I7" i="51"/>
  <c r="I7" i="52" s="1"/>
  <c r="H7" i="51"/>
  <c r="H7" i="52" s="1"/>
  <c r="G7" i="51"/>
  <c r="G7" i="52" s="1"/>
  <c r="F7" i="51"/>
  <c r="F7" i="52" s="1"/>
  <c r="E7" i="51"/>
  <c r="E7" i="52" s="1"/>
  <c r="D7" i="51"/>
  <c r="D7" i="52" s="1"/>
  <c r="C7" i="51"/>
  <c r="C7" i="52" s="1"/>
  <c r="M6" i="51"/>
  <c r="M6" i="52" s="1"/>
  <c r="L6" i="51"/>
  <c r="L6" i="52" s="1"/>
  <c r="K6" i="51"/>
  <c r="K6" i="52" s="1"/>
  <c r="J6" i="51"/>
  <c r="J6" i="52" s="1"/>
  <c r="I6" i="51"/>
  <c r="I6" i="52" s="1"/>
  <c r="H6" i="51"/>
  <c r="H6" i="52" s="1"/>
  <c r="G6" i="51"/>
  <c r="G6" i="52" s="1"/>
  <c r="F6" i="51"/>
  <c r="F6" i="52" s="1"/>
  <c r="E6" i="51"/>
  <c r="E6" i="52" s="1"/>
  <c r="D6" i="51"/>
  <c r="D6" i="52" s="1"/>
  <c r="C6" i="51"/>
  <c r="C6" i="52" s="1"/>
  <c r="M5" i="51"/>
  <c r="M5" i="52" s="1"/>
  <c r="L5" i="51"/>
  <c r="L5" i="52" s="1"/>
  <c r="K5" i="51"/>
  <c r="K5" i="52" s="1"/>
  <c r="J5" i="51"/>
  <c r="J5" i="52" s="1"/>
  <c r="I5" i="51"/>
  <c r="I5" i="52" s="1"/>
  <c r="H5" i="51"/>
  <c r="H5" i="52" s="1"/>
  <c r="G5" i="51"/>
  <c r="G5" i="52" s="1"/>
  <c r="F5" i="51"/>
  <c r="F5" i="52" s="1"/>
  <c r="E5" i="51"/>
  <c r="E5" i="52" s="1"/>
  <c r="D5" i="51"/>
  <c r="D5" i="52" s="1"/>
  <c r="C5" i="51"/>
  <c r="C5" i="52" s="1"/>
  <c r="M4" i="51"/>
  <c r="M4" i="52" s="1"/>
  <c r="L4" i="51"/>
  <c r="L4" i="52" s="1"/>
  <c r="K4" i="51"/>
  <c r="K4" i="52" s="1"/>
  <c r="J4" i="51"/>
  <c r="J4" i="52" s="1"/>
  <c r="I4" i="51"/>
  <c r="I4" i="52" s="1"/>
  <c r="H4" i="51"/>
  <c r="H4" i="52" s="1"/>
  <c r="G4" i="51"/>
  <c r="G4" i="52" s="1"/>
  <c r="F4" i="51"/>
  <c r="F4" i="52" s="1"/>
  <c r="E4" i="51"/>
  <c r="E4" i="52" s="1"/>
  <c r="D4" i="51"/>
  <c r="D4" i="52" s="1"/>
  <c r="C4" i="51"/>
  <c r="C4" i="52" s="1"/>
  <c r="I66" i="41"/>
  <c r="I66" i="42" s="1"/>
  <c r="H66" i="41"/>
  <c r="H66" i="42" s="1"/>
  <c r="G66" i="41"/>
  <c r="G66" i="42" s="1"/>
  <c r="F66" i="41"/>
  <c r="F66" i="42" s="1"/>
  <c r="E66" i="41"/>
  <c r="E66" i="42" s="1"/>
  <c r="D66" i="41"/>
  <c r="D66" i="42" s="1"/>
  <c r="I65" i="41"/>
  <c r="I65" i="42" s="1"/>
  <c r="H65" i="41"/>
  <c r="H65" i="42" s="1"/>
  <c r="G65" i="41"/>
  <c r="G65" i="42" s="1"/>
  <c r="F65" i="41"/>
  <c r="F65" i="42" s="1"/>
  <c r="E65" i="41"/>
  <c r="E65" i="42" s="1"/>
  <c r="D65" i="41"/>
  <c r="D65" i="42" s="1"/>
  <c r="I64" i="41"/>
  <c r="I64" i="42" s="1"/>
  <c r="H64" i="41"/>
  <c r="H64" i="42" s="1"/>
  <c r="G64" i="41"/>
  <c r="G64" i="42" s="1"/>
  <c r="F64" i="41"/>
  <c r="F64" i="42" s="1"/>
  <c r="E64" i="41"/>
  <c r="E64" i="42" s="1"/>
  <c r="D64" i="41"/>
  <c r="D64" i="42" s="1"/>
  <c r="I63" i="41"/>
  <c r="I63" i="42" s="1"/>
  <c r="H63" i="41"/>
  <c r="H63" i="42" s="1"/>
  <c r="G63" i="41"/>
  <c r="G63" i="42" s="1"/>
  <c r="F63" i="41"/>
  <c r="F63" i="42" s="1"/>
  <c r="E63" i="41"/>
  <c r="E63" i="42" s="1"/>
  <c r="D63" i="41"/>
  <c r="D63" i="42" s="1"/>
  <c r="I62" i="41"/>
  <c r="I62" i="42" s="1"/>
  <c r="H62" i="41"/>
  <c r="H62" i="42" s="1"/>
  <c r="G62" i="41"/>
  <c r="G62" i="42" s="1"/>
  <c r="F62" i="41"/>
  <c r="F62" i="42" s="1"/>
  <c r="E62" i="41"/>
  <c r="E62" i="42" s="1"/>
  <c r="D62" i="41"/>
  <c r="D62" i="42" s="1"/>
  <c r="I61" i="41"/>
  <c r="I61" i="42" s="1"/>
  <c r="H61" i="41"/>
  <c r="H61" i="42" s="1"/>
  <c r="G61" i="41"/>
  <c r="G61" i="42" s="1"/>
  <c r="F61" i="41"/>
  <c r="F61" i="42" s="1"/>
  <c r="E61" i="41"/>
  <c r="E61" i="42" s="1"/>
  <c r="D61" i="41"/>
  <c r="D61" i="42" s="1"/>
  <c r="I60" i="41"/>
  <c r="I60" i="42" s="1"/>
  <c r="H60" i="41"/>
  <c r="H60" i="42" s="1"/>
  <c r="G60" i="41"/>
  <c r="G60" i="42" s="1"/>
  <c r="F60" i="41"/>
  <c r="F60" i="42" s="1"/>
  <c r="E60" i="41"/>
  <c r="E60" i="42" s="1"/>
  <c r="D60" i="41"/>
  <c r="D60" i="42" s="1"/>
  <c r="I55" i="42"/>
  <c r="H55" i="42"/>
  <c r="G55" i="42"/>
  <c r="F55" i="42"/>
  <c r="E55" i="42"/>
  <c r="D55" i="42"/>
  <c r="I54" i="41"/>
  <c r="I54" i="42" s="1"/>
  <c r="H54" i="41"/>
  <c r="H54" i="42" s="1"/>
  <c r="G54" i="41"/>
  <c r="G54" i="42" s="1"/>
  <c r="F54" i="41"/>
  <c r="F54" i="42" s="1"/>
  <c r="E54" i="41"/>
  <c r="E54" i="42" s="1"/>
  <c r="D54" i="41"/>
  <c r="D54" i="42" s="1"/>
  <c r="I53" i="41"/>
  <c r="I53" i="42" s="1"/>
  <c r="H53" i="41"/>
  <c r="H53" i="42" s="1"/>
  <c r="G53" i="41"/>
  <c r="G53" i="42" s="1"/>
  <c r="F53" i="41"/>
  <c r="F53" i="42" s="1"/>
  <c r="E53" i="41"/>
  <c r="E53" i="42" s="1"/>
  <c r="D53" i="41"/>
  <c r="D53" i="42" s="1"/>
  <c r="I52" i="41"/>
  <c r="I52" i="42" s="1"/>
  <c r="H52" i="41"/>
  <c r="H52" i="42" s="1"/>
  <c r="G52" i="41"/>
  <c r="G52" i="42" s="1"/>
  <c r="F52" i="41"/>
  <c r="F52" i="42" s="1"/>
  <c r="E52" i="41"/>
  <c r="E52" i="42" s="1"/>
  <c r="D52" i="41"/>
  <c r="D52" i="42" s="1"/>
  <c r="I51" i="41"/>
  <c r="I51" i="42" s="1"/>
  <c r="H51" i="41"/>
  <c r="H51" i="42" s="1"/>
  <c r="G51" i="41"/>
  <c r="G51" i="42" s="1"/>
  <c r="F51" i="41"/>
  <c r="F51" i="42" s="1"/>
  <c r="E51" i="41"/>
  <c r="E51" i="42" s="1"/>
  <c r="D51" i="41"/>
  <c r="D51" i="42" s="1"/>
  <c r="I50" i="41"/>
  <c r="I50" i="42" s="1"/>
  <c r="H50" i="41"/>
  <c r="H50" i="42" s="1"/>
  <c r="G50" i="41"/>
  <c r="G50" i="42" s="1"/>
  <c r="F50" i="41"/>
  <c r="F50" i="42" s="1"/>
  <c r="E50" i="41"/>
  <c r="E50" i="42" s="1"/>
  <c r="D50" i="41"/>
  <c r="D50" i="42" s="1"/>
  <c r="I49" i="41"/>
  <c r="I49" i="42" s="1"/>
  <c r="H49" i="41"/>
  <c r="H49" i="42" s="1"/>
  <c r="G49" i="41"/>
  <c r="G49" i="42" s="1"/>
  <c r="F49" i="41"/>
  <c r="F49" i="42" s="1"/>
  <c r="E49" i="41"/>
  <c r="E49" i="42" s="1"/>
  <c r="D49" i="41"/>
  <c r="D49" i="42" s="1"/>
  <c r="I44" i="41"/>
  <c r="I44" i="42" s="1"/>
  <c r="H44" i="41"/>
  <c r="H44" i="42" s="1"/>
  <c r="G44" i="41"/>
  <c r="G44" i="42" s="1"/>
  <c r="F44" i="41"/>
  <c r="F44" i="42" s="1"/>
  <c r="E44" i="41"/>
  <c r="E44" i="42" s="1"/>
  <c r="D44" i="41"/>
  <c r="D44" i="42" s="1"/>
  <c r="I43" i="41"/>
  <c r="I43" i="42" s="1"/>
  <c r="H43" i="41"/>
  <c r="H43" i="42" s="1"/>
  <c r="G43" i="41"/>
  <c r="G43" i="42" s="1"/>
  <c r="F43" i="41"/>
  <c r="F43" i="42" s="1"/>
  <c r="E43" i="41"/>
  <c r="E43" i="42" s="1"/>
  <c r="D43" i="41"/>
  <c r="D43" i="42" s="1"/>
  <c r="I42" i="41"/>
  <c r="I42" i="42" s="1"/>
  <c r="H42" i="41"/>
  <c r="H42" i="42" s="1"/>
  <c r="G42" i="41"/>
  <c r="G42" i="42" s="1"/>
  <c r="F42" i="41"/>
  <c r="F42" i="42" s="1"/>
  <c r="E42" i="41"/>
  <c r="E42" i="42" s="1"/>
  <c r="D42" i="41"/>
  <c r="D42" i="42" s="1"/>
  <c r="I41" i="41"/>
  <c r="I41" i="42" s="1"/>
  <c r="H41" i="41"/>
  <c r="H41" i="42" s="1"/>
  <c r="G41" i="41"/>
  <c r="G41" i="42" s="1"/>
  <c r="F41" i="41"/>
  <c r="F41" i="42" s="1"/>
  <c r="E41" i="41"/>
  <c r="E41" i="42" s="1"/>
  <c r="D41" i="41"/>
  <c r="D41" i="42" s="1"/>
  <c r="I40" i="41"/>
  <c r="I40" i="42" s="1"/>
  <c r="H40" i="41"/>
  <c r="H40" i="42" s="1"/>
  <c r="G40" i="41"/>
  <c r="G40" i="42" s="1"/>
  <c r="F40" i="41"/>
  <c r="F40" i="42" s="1"/>
  <c r="E40" i="41"/>
  <c r="E40" i="42" s="1"/>
  <c r="D40" i="41"/>
  <c r="D40" i="42" s="1"/>
  <c r="I39" i="41"/>
  <c r="I39" i="42" s="1"/>
  <c r="H39" i="41"/>
  <c r="H39" i="42" s="1"/>
  <c r="G39" i="41"/>
  <c r="G39" i="42" s="1"/>
  <c r="F39" i="41"/>
  <c r="F39" i="42" s="1"/>
  <c r="E39" i="41"/>
  <c r="E39" i="42" s="1"/>
  <c r="D39" i="41"/>
  <c r="D39" i="42" s="1"/>
  <c r="I38" i="41"/>
  <c r="I38" i="42" s="1"/>
  <c r="H38" i="41"/>
  <c r="H38" i="42" s="1"/>
  <c r="G38" i="41"/>
  <c r="G38" i="42" s="1"/>
  <c r="F38" i="41"/>
  <c r="F38" i="42" s="1"/>
  <c r="E38" i="41"/>
  <c r="E38" i="42" s="1"/>
  <c r="D38" i="41"/>
  <c r="D38" i="42" s="1"/>
  <c r="I33" i="41"/>
  <c r="I33" i="42" s="1"/>
  <c r="H33" i="41"/>
  <c r="H33" i="42" s="1"/>
  <c r="G33" i="41"/>
  <c r="G33" i="42" s="1"/>
  <c r="F33" i="41"/>
  <c r="F33" i="42" s="1"/>
  <c r="E33" i="41"/>
  <c r="E33" i="42" s="1"/>
  <c r="D33" i="41"/>
  <c r="D33" i="42" s="1"/>
  <c r="I32" i="41"/>
  <c r="I32" i="42" s="1"/>
  <c r="H32" i="41"/>
  <c r="H32" i="42" s="1"/>
  <c r="G32" i="41"/>
  <c r="G32" i="42" s="1"/>
  <c r="F32" i="41"/>
  <c r="F32" i="42" s="1"/>
  <c r="E32" i="41"/>
  <c r="E32" i="42" s="1"/>
  <c r="D32" i="41"/>
  <c r="D32" i="42" s="1"/>
  <c r="I31" i="41"/>
  <c r="I31" i="42" s="1"/>
  <c r="H31" i="41"/>
  <c r="H31" i="42" s="1"/>
  <c r="G31" i="41"/>
  <c r="G31" i="42" s="1"/>
  <c r="F31" i="41"/>
  <c r="F31" i="42" s="1"/>
  <c r="E31" i="41"/>
  <c r="E31" i="42" s="1"/>
  <c r="D31" i="41"/>
  <c r="D31" i="42" s="1"/>
  <c r="I30" i="41"/>
  <c r="I30" i="42" s="1"/>
  <c r="H30" i="41"/>
  <c r="H30" i="42" s="1"/>
  <c r="G30" i="41"/>
  <c r="G30" i="42" s="1"/>
  <c r="F30" i="41"/>
  <c r="F30" i="42" s="1"/>
  <c r="E30" i="41"/>
  <c r="E30" i="42" s="1"/>
  <c r="D30" i="41"/>
  <c r="D30" i="42" s="1"/>
  <c r="I29" i="41"/>
  <c r="I29" i="42" s="1"/>
  <c r="H29" i="41"/>
  <c r="H29" i="42" s="1"/>
  <c r="G29" i="41"/>
  <c r="G29" i="42" s="1"/>
  <c r="F29" i="41"/>
  <c r="F29" i="42" s="1"/>
  <c r="E29" i="41"/>
  <c r="E29" i="42" s="1"/>
  <c r="D29" i="41"/>
  <c r="D29" i="42" s="1"/>
  <c r="I28" i="41"/>
  <c r="I28" i="42" s="1"/>
  <c r="H28" i="41"/>
  <c r="H28" i="42" s="1"/>
  <c r="G28" i="41"/>
  <c r="G28" i="42" s="1"/>
  <c r="F28" i="41"/>
  <c r="F28" i="42" s="1"/>
  <c r="E28" i="41"/>
  <c r="E28" i="42" s="1"/>
  <c r="D28" i="41"/>
  <c r="D28" i="42" s="1"/>
  <c r="I27" i="41"/>
  <c r="I27" i="42" s="1"/>
  <c r="H27" i="41"/>
  <c r="H27" i="42" s="1"/>
  <c r="G27" i="41"/>
  <c r="G27" i="42" s="1"/>
  <c r="F27" i="41"/>
  <c r="F27" i="42" s="1"/>
  <c r="E27" i="41"/>
  <c r="E27" i="42" s="1"/>
  <c r="D27" i="41"/>
  <c r="D27" i="42" s="1"/>
  <c r="I22" i="41"/>
  <c r="I22" i="42" s="1"/>
  <c r="H22" i="41"/>
  <c r="H22" i="42" s="1"/>
  <c r="G22" i="41"/>
  <c r="G22" i="42" s="1"/>
  <c r="F22" i="41"/>
  <c r="F22" i="42" s="1"/>
  <c r="E22" i="41"/>
  <c r="E22" i="42" s="1"/>
  <c r="D22" i="41"/>
  <c r="D22" i="42" s="1"/>
  <c r="I21" i="41"/>
  <c r="I21" i="42" s="1"/>
  <c r="H21" i="41"/>
  <c r="H21" i="42" s="1"/>
  <c r="G21" i="41"/>
  <c r="G21" i="42" s="1"/>
  <c r="F21" i="41"/>
  <c r="F21" i="42" s="1"/>
  <c r="E21" i="41"/>
  <c r="E21" i="42" s="1"/>
  <c r="D21" i="41"/>
  <c r="D21" i="42" s="1"/>
  <c r="I20" i="41"/>
  <c r="I20" i="42" s="1"/>
  <c r="H20" i="41"/>
  <c r="H20" i="42" s="1"/>
  <c r="G20" i="41"/>
  <c r="G20" i="42" s="1"/>
  <c r="F20" i="41"/>
  <c r="F20" i="42" s="1"/>
  <c r="E20" i="41"/>
  <c r="E20" i="42" s="1"/>
  <c r="D20" i="41"/>
  <c r="D20" i="42" s="1"/>
  <c r="I19" i="41"/>
  <c r="I19" i="42" s="1"/>
  <c r="H19" i="41"/>
  <c r="H19" i="42" s="1"/>
  <c r="G19" i="41"/>
  <c r="G19" i="42" s="1"/>
  <c r="F19" i="41"/>
  <c r="F19" i="42" s="1"/>
  <c r="E19" i="41"/>
  <c r="E19" i="42" s="1"/>
  <c r="D19" i="41"/>
  <c r="D19" i="42" s="1"/>
  <c r="I18" i="41"/>
  <c r="I18" i="42" s="1"/>
  <c r="H18" i="41"/>
  <c r="H18" i="42" s="1"/>
  <c r="G18" i="41"/>
  <c r="G18" i="42" s="1"/>
  <c r="F18" i="41"/>
  <c r="F18" i="42" s="1"/>
  <c r="E18" i="41"/>
  <c r="E18" i="42" s="1"/>
  <c r="D18" i="41"/>
  <c r="D18" i="42" s="1"/>
  <c r="I17" i="41"/>
  <c r="I17" i="42" s="1"/>
  <c r="H17" i="41"/>
  <c r="H17" i="42" s="1"/>
  <c r="G17" i="41"/>
  <c r="G17" i="42" s="1"/>
  <c r="F17" i="41"/>
  <c r="F17" i="42" s="1"/>
  <c r="E17" i="41"/>
  <c r="E17" i="42" s="1"/>
  <c r="D17" i="41"/>
  <c r="D17" i="42" s="1"/>
  <c r="I16" i="41"/>
  <c r="I16" i="42" s="1"/>
  <c r="H16" i="41"/>
  <c r="H16" i="42" s="1"/>
  <c r="G16" i="41"/>
  <c r="G16" i="42" s="1"/>
  <c r="F16" i="41"/>
  <c r="F16" i="42" s="1"/>
  <c r="E16" i="41"/>
  <c r="E16" i="42" s="1"/>
  <c r="D16" i="41"/>
  <c r="D16" i="42" s="1"/>
  <c r="I11" i="41"/>
  <c r="I11" i="42" s="1"/>
  <c r="H11" i="41"/>
  <c r="H11" i="42" s="1"/>
  <c r="G11" i="41"/>
  <c r="G11" i="42" s="1"/>
  <c r="F11" i="41"/>
  <c r="F11" i="42" s="1"/>
  <c r="E11" i="41"/>
  <c r="E11" i="42" s="1"/>
  <c r="D11" i="41"/>
  <c r="D11" i="42" s="1"/>
  <c r="I10" i="41"/>
  <c r="I10" i="42" s="1"/>
  <c r="H10" i="41"/>
  <c r="H10" i="42" s="1"/>
  <c r="G10" i="41"/>
  <c r="G10" i="42" s="1"/>
  <c r="F10" i="41"/>
  <c r="F10" i="42" s="1"/>
  <c r="E10" i="41"/>
  <c r="E10" i="42" s="1"/>
  <c r="D10" i="41"/>
  <c r="D10" i="42" s="1"/>
  <c r="I9" i="41"/>
  <c r="I9" i="42" s="1"/>
  <c r="H9" i="41"/>
  <c r="H9" i="42" s="1"/>
  <c r="G9" i="41"/>
  <c r="G9" i="42" s="1"/>
  <c r="F9" i="41"/>
  <c r="F9" i="42" s="1"/>
  <c r="E9" i="41"/>
  <c r="E9" i="42" s="1"/>
  <c r="D9" i="41"/>
  <c r="D9" i="42" s="1"/>
  <c r="I8" i="41"/>
  <c r="I8" i="42" s="1"/>
  <c r="H8" i="41"/>
  <c r="H8" i="42" s="1"/>
  <c r="G8" i="41"/>
  <c r="G8" i="42" s="1"/>
  <c r="F8" i="41"/>
  <c r="F8" i="42" s="1"/>
  <c r="E8" i="41"/>
  <c r="E8" i="42" s="1"/>
  <c r="D8" i="41"/>
  <c r="D8" i="42" s="1"/>
  <c r="I7" i="41"/>
  <c r="I7" i="42" s="1"/>
  <c r="H7" i="41"/>
  <c r="H7" i="42" s="1"/>
  <c r="G7" i="41"/>
  <c r="G7" i="42" s="1"/>
  <c r="F7" i="41"/>
  <c r="F7" i="42" s="1"/>
  <c r="E7" i="41"/>
  <c r="E7" i="42" s="1"/>
  <c r="D7" i="41"/>
  <c r="D7" i="42" s="1"/>
  <c r="I6" i="41"/>
  <c r="I6" i="42" s="1"/>
  <c r="H6" i="41"/>
  <c r="H6" i="42" s="1"/>
  <c r="G6" i="41"/>
  <c r="G6" i="42" s="1"/>
  <c r="F6" i="41"/>
  <c r="F6" i="42" s="1"/>
  <c r="E6" i="41"/>
  <c r="E6" i="42" s="1"/>
  <c r="D6" i="41"/>
  <c r="D6" i="42" s="1"/>
  <c r="I5" i="41"/>
  <c r="I5" i="42" s="1"/>
  <c r="H5" i="41"/>
  <c r="H5" i="42" s="1"/>
  <c r="G5" i="41"/>
  <c r="G5" i="42" s="1"/>
  <c r="F5" i="41"/>
  <c r="F5" i="42" s="1"/>
  <c r="E5" i="41"/>
  <c r="E5" i="42" s="1"/>
  <c r="D5" i="41"/>
  <c r="D5" i="42" s="1"/>
  <c r="I15" i="37"/>
  <c r="I15" i="38" s="1"/>
  <c r="H15" i="37"/>
  <c r="H15" i="38" s="1"/>
  <c r="G15" i="37"/>
  <c r="G15" i="38" s="1"/>
  <c r="F15" i="37"/>
  <c r="F15" i="38" s="1"/>
  <c r="E15" i="37"/>
  <c r="E15" i="38" s="1"/>
  <c r="D15" i="37"/>
  <c r="D15" i="38" s="1"/>
  <c r="C15" i="37"/>
  <c r="C15" i="38" s="1"/>
  <c r="I14" i="37"/>
  <c r="I14" i="38" s="1"/>
  <c r="H14" i="37"/>
  <c r="H14" i="38" s="1"/>
  <c r="G14" i="37"/>
  <c r="G14" i="38" s="1"/>
  <c r="F14" i="37"/>
  <c r="F14" i="38" s="1"/>
  <c r="E14" i="37"/>
  <c r="E14" i="38" s="1"/>
  <c r="D14" i="37"/>
  <c r="D14" i="38" s="1"/>
  <c r="C14" i="37"/>
  <c r="C14" i="38" s="1"/>
  <c r="I13" i="37"/>
  <c r="I13" i="38" s="1"/>
  <c r="H13" i="37"/>
  <c r="H13" i="38" s="1"/>
  <c r="G13" i="37"/>
  <c r="G13" i="38" s="1"/>
  <c r="F13" i="37"/>
  <c r="F13" i="38" s="1"/>
  <c r="E13" i="37"/>
  <c r="E13" i="38" s="1"/>
  <c r="D13" i="37"/>
  <c r="D13" i="38" s="1"/>
  <c r="C13" i="37"/>
  <c r="C13" i="38" s="1"/>
  <c r="I12" i="37"/>
  <c r="I12" i="38" s="1"/>
  <c r="H12" i="37"/>
  <c r="H12" i="38" s="1"/>
  <c r="G12" i="37"/>
  <c r="G12" i="38" s="1"/>
  <c r="F12" i="37"/>
  <c r="F12" i="38" s="1"/>
  <c r="E12" i="37"/>
  <c r="E12" i="38" s="1"/>
  <c r="D12" i="37"/>
  <c r="D12" i="38" s="1"/>
  <c r="C12" i="37"/>
  <c r="C12" i="38" s="1"/>
  <c r="I11" i="37"/>
  <c r="I11" i="38" s="1"/>
  <c r="H11" i="37"/>
  <c r="H11" i="38" s="1"/>
  <c r="G11" i="37"/>
  <c r="G11" i="38" s="1"/>
  <c r="F11" i="37"/>
  <c r="F11" i="38" s="1"/>
  <c r="E11" i="37"/>
  <c r="E11" i="38" s="1"/>
  <c r="D11" i="37"/>
  <c r="D11" i="38" s="1"/>
  <c r="C11" i="37"/>
  <c r="C11" i="38" s="1"/>
  <c r="I10" i="37"/>
  <c r="I10" i="38" s="1"/>
  <c r="H10" i="37"/>
  <c r="H10" i="38" s="1"/>
  <c r="G10" i="37"/>
  <c r="G10" i="38" s="1"/>
  <c r="F10" i="37"/>
  <c r="F10" i="38" s="1"/>
  <c r="E10" i="37"/>
  <c r="E10" i="38" s="1"/>
  <c r="D10" i="37"/>
  <c r="D10" i="38" s="1"/>
  <c r="C10" i="37"/>
  <c r="C10" i="38" s="1"/>
  <c r="I9" i="37"/>
  <c r="I9" i="38" s="1"/>
  <c r="H9" i="37"/>
  <c r="H9" i="38" s="1"/>
  <c r="G9" i="37"/>
  <c r="G9" i="38" s="1"/>
  <c r="F9" i="37"/>
  <c r="F9" i="38" s="1"/>
  <c r="E9" i="37"/>
  <c r="E9" i="38" s="1"/>
  <c r="D9" i="37"/>
  <c r="D9" i="38" s="1"/>
  <c r="C9" i="37"/>
  <c r="C9" i="38" s="1"/>
  <c r="I8" i="37"/>
  <c r="I8" i="38" s="1"/>
  <c r="H8" i="37"/>
  <c r="H8" i="38" s="1"/>
  <c r="G8" i="37"/>
  <c r="G8" i="38" s="1"/>
  <c r="F8" i="37"/>
  <c r="F8" i="38" s="1"/>
  <c r="E8" i="37"/>
  <c r="E8" i="38" s="1"/>
  <c r="D8" i="37"/>
  <c r="D8" i="38" s="1"/>
  <c r="C8" i="37"/>
  <c r="C8" i="38" s="1"/>
  <c r="I7" i="37"/>
  <c r="I7" i="38" s="1"/>
  <c r="H7" i="37"/>
  <c r="H7" i="38" s="1"/>
  <c r="G7" i="37"/>
  <c r="G7" i="38" s="1"/>
  <c r="F7" i="37"/>
  <c r="F7" i="38" s="1"/>
  <c r="E7" i="37"/>
  <c r="E7" i="38" s="1"/>
  <c r="D7" i="37"/>
  <c r="D7" i="38" s="1"/>
  <c r="C7" i="37"/>
  <c r="C7" i="38" s="1"/>
  <c r="I6" i="37"/>
  <c r="I6" i="38" s="1"/>
  <c r="H6" i="37"/>
  <c r="H6" i="38" s="1"/>
  <c r="G6" i="37"/>
  <c r="G6" i="38" s="1"/>
  <c r="F6" i="37"/>
  <c r="F6" i="38" s="1"/>
  <c r="E6" i="37"/>
  <c r="E6" i="38" s="1"/>
  <c r="D6" i="37"/>
  <c r="D6" i="38" s="1"/>
  <c r="C6" i="37"/>
  <c r="C6" i="38" s="1"/>
  <c r="I5" i="37"/>
  <c r="I5" i="38" s="1"/>
  <c r="H5" i="37"/>
  <c r="H5" i="38" s="1"/>
  <c r="G5" i="37"/>
  <c r="G5" i="38" s="1"/>
  <c r="F5" i="37"/>
  <c r="F5" i="38" s="1"/>
  <c r="E5" i="37"/>
  <c r="E5" i="38" s="1"/>
  <c r="D5" i="37"/>
  <c r="D5" i="38" s="1"/>
  <c r="C5" i="37"/>
  <c r="C5" i="38" s="1"/>
  <c r="I4" i="37"/>
  <c r="I4" i="38" s="1"/>
  <c r="H4" i="37"/>
  <c r="H4" i="38" s="1"/>
  <c r="G4" i="37"/>
  <c r="G4" i="38" s="1"/>
  <c r="F4" i="37"/>
  <c r="F4" i="38" s="1"/>
  <c r="E4" i="37"/>
  <c r="E4" i="38" s="1"/>
  <c r="D4" i="37"/>
  <c r="D4" i="38" s="1"/>
  <c r="C4" i="37"/>
  <c r="C4" i="38" s="1"/>
  <c r="N104" i="35"/>
  <c r="N104" i="121" s="1"/>
  <c r="M104" i="35"/>
  <c r="M104" i="121" s="1"/>
  <c r="L104" i="35"/>
  <c r="L104" i="121" s="1"/>
  <c r="K104" i="35"/>
  <c r="K104" i="121" s="1"/>
  <c r="J104" i="35"/>
  <c r="J104" i="121" s="1"/>
  <c r="I104" i="35"/>
  <c r="I104" i="121" s="1"/>
  <c r="H104" i="35"/>
  <c r="H104" i="121" s="1"/>
  <c r="G104" i="35"/>
  <c r="G104" i="121" s="1"/>
  <c r="F104" i="35"/>
  <c r="F104" i="121" s="1"/>
  <c r="E104" i="35"/>
  <c r="E104" i="121" s="1"/>
  <c r="D104" i="35"/>
  <c r="D104" i="121" s="1"/>
  <c r="C104" i="35"/>
  <c r="C104" i="121" s="1"/>
  <c r="N104" i="33"/>
  <c r="N104" i="34" s="1"/>
  <c r="M104" i="33"/>
  <c r="M104" i="34" s="1"/>
  <c r="L104" i="33"/>
  <c r="L104" i="34" s="1"/>
  <c r="K104" i="33"/>
  <c r="K104" i="34" s="1"/>
  <c r="J104" i="33"/>
  <c r="J104" i="34" s="1"/>
  <c r="I104" i="33"/>
  <c r="I104" i="34" s="1"/>
  <c r="H104" i="33"/>
  <c r="H104" i="34" s="1"/>
  <c r="G104" i="33"/>
  <c r="G104" i="34" s="1"/>
  <c r="F104" i="33"/>
  <c r="F104" i="34" s="1"/>
  <c r="E104" i="33"/>
  <c r="E104" i="34" s="1"/>
  <c r="D104" i="33"/>
  <c r="D104" i="34" s="1"/>
  <c r="C104" i="33"/>
  <c r="C104" i="34" s="1"/>
  <c r="E21" i="37" l="1"/>
  <c r="E21" i="38" s="1"/>
  <c r="C24" i="37"/>
  <c r="C24" i="38" s="1"/>
  <c r="D21" i="37"/>
  <c r="D21" i="38" s="1"/>
  <c r="G28" i="37"/>
  <c r="G28" i="38" s="1"/>
  <c r="I23" i="37"/>
  <c r="I23" i="38" s="1"/>
  <c r="F32" i="37"/>
  <c r="F32" i="38" s="1"/>
  <c r="C22" i="37"/>
  <c r="C22" i="38" s="1"/>
  <c r="H30" i="37"/>
  <c r="H30" i="38" s="1"/>
  <c r="H31" i="37"/>
  <c r="H31" i="38" s="1"/>
  <c r="F24" i="37"/>
  <c r="F24" i="38" s="1"/>
  <c r="E25" i="37"/>
  <c r="E25" i="38" s="1"/>
  <c r="F22" i="37"/>
  <c r="F22" i="38" s="1"/>
  <c r="C25" i="37"/>
  <c r="C25" i="38" s="1"/>
  <c r="C32" i="37"/>
  <c r="C32" i="38" s="1"/>
  <c r="I24" i="37"/>
  <c r="I24" i="38" s="1"/>
  <c r="H21" i="37"/>
  <c r="H21" i="38" s="1"/>
  <c r="C29" i="37"/>
  <c r="C29" i="38" s="1"/>
  <c r="H23" i="37"/>
  <c r="H23" i="38" s="1"/>
  <c r="E30" i="37"/>
  <c r="E30" i="38" s="1"/>
  <c r="E23" i="37"/>
  <c r="E23" i="38" s="1"/>
  <c r="I29" i="37"/>
  <c r="I29" i="38" s="1"/>
  <c r="H28" i="37"/>
  <c r="H28" i="38" s="1"/>
  <c r="H24" i="37"/>
  <c r="H24" i="38" s="1"/>
  <c r="C27" i="37"/>
  <c r="C27" i="38" s="1"/>
  <c r="F26" i="37"/>
  <c r="F26" i="38" s="1"/>
  <c r="D25" i="37"/>
  <c r="D25" i="38" s="1"/>
  <c r="F28" i="37"/>
  <c r="F28" i="38" s="1"/>
  <c r="C31" i="37"/>
  <c r="C31" i="38" s="1"/>
  <c r="I32" i="37"/>
  <c r="I32" i="38" s="1"/>
  <c r="F25" i="37"/>
  <c r="F25" i="38" s="1"/>
  <c r="G23" i="37"/>
  <c r="G23" i="38" s="1"/>
  <c r="G32" i="37"/>
  <c r="G32" i="38" s="1"/>
  <c r="G29" i="37"/>
  <c r="G29" i="38" s="1"/>
  <c r="F21" i="37"/>
  <c r="F21" i="38" s="1"/>
  <c r="D32" i="37"/>
  <c r="D32" i="38" s="1"/>
  <c r="G26" i="37"/>
  <c r="G26" i="38" s="1"/>
  <c r="F30" i="37"/>
  <c r="F30" i="38" s="1"/>
  <c r="I21" i="37"/>
  <c r="I21" i="38" s="1"/>
  <c r="G31" i="37"/>
  <c r="G31" i="38" s="1"/>
  <c r="E27" i="37"/>
  <c r="E27" i="38" s="1"/>
  <c r="D28" i="37"/>
  <c r="D28" i="38" s="1"/>
  <c r="H27" i="37"/>
  <c r="H27" i="38" s="1"/>
  <c r="H22" i="37"/>
  <c r="H22" i="38" s="1"/>
  <c r="I31" i="37"/>
  <c r="I31" i="38" s="1"/>
  <c r="D24" i="37"/>
  <c r="D24" i="38" s="1"/>
  <c r="I28" i="37"/>
  <c r="I28" i="38" s="1"/>
  <c r="D30" i="37"/>
  <c r="D30" i="38" s="1"/>
  <c r="H26" i="37"/>
  <c r="H26" i="38" s="1"/>
  <c r="F23" i="37"/>
  <c r="F23" i="38" s="1"/>
  <c r="I22" i="37"/>
  <c r="I22" i="38" s="1"/>
  <c r="I30" i="37"/>
  <c r="I30" i="38" s="1"/>
  <c r="G25" i="37"/>
  <c r="G25" i="38" s="1"/>
  <c r="C30" i="37"/>
  <c r="C30" i="38" s="1"/>
  <c r="G27" i="37"/>
  <c r="G27" i="38" s="1"/>
  <c r="F29" i="37"/>
  <c r="F29" i="38" s="1"/>
  <c r="G22" i="37"/>
  <c r="G22" i="38" s="1"/>
  <c r="D31" i="37"/>
  <c r="D31" i="38" s="1"/>
  <c r="E32" i="37"/>
  <c r="E32" i="38" s="1"/>
  <c r="I27" i="37"/>
  <c r="I27" i="38" s="1"/>
  <c r="I26" i="37"/>
  <c r="I26" i="38" s="1"/>
  <c r="E26" i="37"/>
  <c r="E26" i="38" s="1"/>
  <c r="C26" i="37"/>
  <c r="C26" i="38" s="1"/>
  <c r="D29" i="37"/>
  <c r="D29" i="38" s="1"/>
  <c r="C21" i="37"/>
  <c r="C21" i="38" s="1"/>
  <c r="F31" i="37"/>
  <c r="F31" i="38" s="1"/>
  <c r="D26" i="37"/>
  <c r="D26" i="38" s="1"/>
  <c r="E28" i="37"/>
  <c r="E28" i="38" s="1"/>
  <c r="I25" i="37"/>
  <c r="I25" i="38" s="1"/>
  <c r="H32" i="37"/>
  <c r="H32" i="38" s="1"/>
  <c r="E29" i="37"/>
  <c r="E29" i="38" s="1"/>
  <c r="E22" i="37"/>
  <c r="E22" i="38" s="1"/>
  <c r="G30" i="37"/>
  <c r="G30" i="38" s="1"/>
  <c r="E24" i="37"/>
  <c r="E24" i="38" s="1"/>
  <c r="G24" i="37"/>
  <c r="G24" i="38" s="1"/>
  <c r="D22" i="37"/>
  <c r="D22" i="38" s="1"/>
  <c r="D23" i="37"/>
  <c r="D23" i="38" s="1"/>
  <c r="E31" i="37"/>
  <c r="E31" i="38" s="1"/>
  <c r="F27" i="37"/>
  <c r="F27" i="38" s="1"/>
  <c r="D27" i="37"/>
  <c r="D27" i="38" s="1"/>
  <c r="C28" i="37"/>
  <c r="C28" i="38" s="1"/>
  <c r="H29" i="37"/>
  <c r="H29" i="38" s="1"/>
  <c r="G21" i="37"/>
  <c r="G21" i="38" s="1"/>
  <c r="C23" i="37"/>
  <c r="C23" i="38" s="1"/>
  <c r="H25" i="37"/>
  <c r="H25" i="38" s="1"/>
  <c r="K172" i="120" l="1"/>
  <c r="J187" i="120"/>
  <c r="J172" i="120"/>
  <c r="I187" i="120"/>
  <c r="C172" i="120"/>
  <c r="I172" i="120"/>
  <c r="F172" i="120"/>
  <c r="N187" i="120"/>
  <c r="H187" i="120"/>
  <c r="L172" i="120"/>
  <c r="E172" i="120"/>
  <c r="M187" i="120"/>
  <c r="G187" i="120"/>
  <c r="O172" i="120"/>
  <c r="H172" i="120"/>
  <c r="G172" i="120"/>
  <c r="C187" i="120"/>
  <c r="F187" i="120"/>
  <c r="N172" i="120"/>
  <c r="O187" i="120"/>
  <c r="K187" i="120"/>
  <c r="E187" i="120"/>
  <c r="M172" i="120"/>
  <c r="D172" i="120"/>
  <c r="L187" i="120"/>
  <c r="D187" i="120"/>
  <c r="D194" i="120" l="1"/>
  <c r="C211" i="120"/>
  <c r="L137" i="90" l="1"/>
  <c r="L137" i="120" s="1"/>
  <c r="K137" i="90"/>
  <c r="K137" i="120" s="1"/>
  <c r="I137" i="90"/>
  <c r="I137" i="120" s="1"/>
  <c r="G137" i="90"/>
  <c r="G137" i="120" s="1"/>
  <c r="H137" i="90"/>
  <c r="H137" i="120" s="1"/>
  <c r="C137" i="90"/>
  <c r="C137" i="120" s="1"/>
  <c r="B137" i="90"/>
  <c r="B137" i="120" s="1"/>
  <c r="J137" i="90"/>
  <c r="J137" i="120" s="1"/>
  <c r="F137" i="90"/>
  <c r="F137" i="120" s="1"/>
  <c r="D137" i="90"/>
  <c r="D137" i="120" s="1"/>
  <c r="M137" i="90"/>
  <c r="M137" i="120" s="1"/>
  <c r="E137" i="90"/>
  <c r="E137" i="120" s="1"/>
  <c r="C180" i="120"/>
  <c r="C181" i="120"/>
  <c r="D197" i="120"/>
  <c r="D195" i="120"/>
  <c r="N178" i="120" l="1"/>
  <c r="J178" i="120"/>
  <c r="M178" i="120"/>
  <c r="H178" i="120"/>
  <c r="F178" i="120"/>
  <c r="D178" i="120"/>
  <c r="I178" i="120"/>
  <c r="K178" i="120"/>
  <c r="O178" i="120"/>
  <c r="E178" i="120"/>
  <c r="L178" i="120"/>
  <c r="C178" i="120"/>
  <c r="G178" i="120"/>
  <c r="N192" i="120"/>
  <c r="C192" i="120"/>
  <c r="K192" i="120"/>
  <c r="O192" i="120"/>
  <c r="J192" i="120"/>
  <c r="H192" i="120"/>
  <c r="D196" i="120"/>
  <c r="I192" i="120"/>
  <c r="F192" i="120"/>
  <c r="M192" i="120"/>
  <c r="G192" i="120"/>
  <c r="D192" i="120"/>
  <c r="L192" i="120"/>
  <c r="E192" i="120"/>
  <c r="C80" i="90" l="1"/>
  <c r="C29" i="90"/>
  <c r="C46" i="90"/>
  <c r="C97" i="90"/>
  <c r="C63" i="90"/>
  <c r="C12" i="90"/>
  <c r="B146" i="90"/>
  <c r="B131" i="90"/>
  <c r="D72" i="90"/>
  <c r="D38" i="90"/>
  <c r="D4" i="90"/>
  <c r="B136" i="90"/>
  <c r="B141" i="90"/>
  <c r="D89" i="90"/>
  <c r="D55" i="90"/>
  <c r="D21" i="90"/>
  <c r="M131" i="90"/>
  <c r="M141" i="90"/>
  <c r="O72" i="90"/>
  <c r="M136" i="90"/>
  <c r="O89" i="90"/>
  <c r="O55" i="90"/>
  <c r="O21" i="90"/>
  <c r="M146" i="90"/>
  <c r="O38" i="90"/>
  <c r="O4" i="90"/>
  <c r="C81" i="90"/>
  <c r="C98" i="90"/>
  <c r="C64" i="90"/>
  <c r="C30" i="90"/>
  <c r="C47" i="90"/>
  <c r="C13" i="90"/>
  <c r="J131" i="90"/>
  <c r="L72" i="90"/>
  <c r="L38" i="90"/>
  <c r="L4" i="90"/>
  <c r="J136" i="90"/>
  <c r="J141" i="90"/>
  <c r="L89" i="90"/>
  <c r="L55" i="90"/>
  <c r="L21" i="90"/>
  <c r="J146" i="90"/>
  <c r="C93" i="90"/>
  <c r="C59" i="90"/>
  <c r="C25" i="90"/>
  <c r="C42" i="90"/>
  <c r="C76" i="90"/>
  <c r="C8" i="90"/>
  <c r="I131" i="90"/>
  <c r="K72" i="90"/>
  <c r="K38" i="90"/>
  <c r="K4" i="90"/>
  <c r="I136" i="90"/>
  <c r="I141" i="90"/>
  <c r="K89" i="90"/>
  <c r="K55" i="90"/>
  <c r="K21" i="90"/>
  <c r="I146" i="90"/>
  <c r="H141" i="90"/>
  <c r="J55" i="90"/>
  <c r="J21" i="90"/>
  <c r="J89" i="90"/>
  <c r="H131" i="90"/>
  <c r="J72" i="90"/>
  <c r="J38" i="90"/>
  <c r="J4" i="90"/>
  <c r="H146" i="90"/>
  <c r="H136" i="90"/>
  <c r="I21" i="90"/>
  <c r="G141" i="90"/>
  <c r="I89" i="90"/>
  <c r="G131" i="90"/>
  <c r="I72" i="90"/>
  <c r="I38" i="90"/>
  <c r="I4" i="90"/>
  <c r="G136" i="90"/>
  <c r="I55" i="90"/>
  <c r="G146" i="90"/>
  <c r="C95" i="90"/>
  <c r="C61" i="90"/>
  <c r="C27" i="90"/>
  <c r="C78" i="90"/>
  <c r="C44" i="90"/>
  <c r="C10" i="90"/>
  <c r="K131" i="90"/>
  <c r="M72" i="90"/>
  <c r="M38" i="90"/>
  <c r="M4" i="90"/>
  <c r="K146" i="90"/>
  <c r="K136" i="90"/>
  <c r="K141" i="90"/>
  <c r="M89" i="90"/>
  <c r="M55" i="90"/>
  <c r="M21" i="90"/>
  <c r="F141" i="90"/>
  <c r="F131" i="90"/>
  <c r="H72" i="90"/>
  <c r="H38" i="90"/>
  <c r="H4" i="90"/>
  <c r="H55" i="90"/>
  <c r="H21" i="90"/>
  <c r="F136" i="90"/>
  <c r="F146" i="90"/>
  <c r="H89" i="90"/>
  <c r="G21" i="90"/>
  <c r="E141" i="90"/>
  <c r="E131" i="90"/>
  <c r="G72" i="90"/>
  <c r="G38" i="90"/>
  <c r="G4" i="90"/>
  <c r="E136" i="90"/>
  <c r="E146" i="90"/>
  <c r="G89" i="90"/>
  <c r="G55" i="90"/>
  <c r="N55" i="90"/>
  <c r="N89" i="90"/>
  <c r="L131" i="90"/>
  <c r="N21" i="90"/>
  <c r="L136" i="90"/>
  <c r="L141" i="90"/>
  <c r="L146" i="90"/>
  <c r="N72" i="90"/>
  <c r="N38" i="90"/>
  <c r="N4" i="90"/>
  <c r="F89" i="90"/>
  <c r="D131" i="90"/>
  <c r="F72" i="90"/>
  <c r="F38" i="90"/>
  <c r="F4" i="90"/>
  <c r="D136" i="90"/>
  <c r="F55" i="90"/>
  <c r="F21" i="90"/>
  <c r="D141" i="90"/>
  <c r="D146" i="90"/>
  <c r="C7" i="90"/>
  <c r="C92" i="90"/>
  <c r="C58" i="90"/>
  <c r="C24" i="90"/>
  <c r="C75" i="90"/>
  <c r="C41" i="90"/>
  <c r="C146" i="90"/>
  <c r="C141" i="90"/>
  <c r="E21" i="90"/>
  <c r="E55" i="90"/>
  <c r="E89" i="90"/>
  <c r="C131" i="90"/>
  <c r="E72" i="90"/>
  <c r="E38" i="90"/>
  <c r="E4" i="90"/>
  <c r="C136" i="90"/>
  <c r="C40" i="90"/>
  <c r="C6" i="90"/>
  <c r="C74" i="90"/>
  <c r="C91" i="90"/>
  <c r="C57" i="90"/>
  <c r="C23" i="90"/>
  <c r="C39" i="90"/>
  <c r="C56" i="90"/>
  <c r="C73" i="90"/>
  <c r="C90" i="90"/>
  <c r="C22" i="90"/>
  <c r="C5" i="90"/>
  <c r="C101" i="90"/>
  <c r="C84" i="90"/>
  <c r="C50" i="90"/>
  <c r="C16" i="90"/>
  <c r="C33" i="90"/>
  <c r="C67" i="90"/>
  <c r="C96" i="90"/>
  <c r="C62" i="90"/>
  <c r="C28" i="90"/>
  <c r="C79" i="90"/>
  <c r="C45" i="90"/>
  <c r="C11" i="90"/>
  <c r="C100" i="90"/>
  <c r="C83" i="90"/>
  <c r="C49" i="90"/>
  <c r="C15" i="90"/>
  <c r="C66" i="90"/>
  <c r="C32" i="90"/>
  <c r="C94" i="90"/>
  <c r="C60" i="90"/>
  <c r="C26" i="90"/>
  <c r="C77" i="90"/>
  <c r="C9" i="90"/>
  <c r="C43" i="90"/>
  <c r="C99" i="90"/>
  <c r="C82" i="90"/>
  <c r="C48" i="90"/>
  <c r="C14" i="90"/>
  <c r="C31" i="90"/>
  <c r="C65" i="90"/>
  <c r="D209" i="120" l="1"/>
  <c r="I209" i="120"/>
  <c r="C209" i="120"/>
  <c r="G209" i="120"/>
  <c r="F209" i="120"/>
  <c r="H209" i="120"/>
  <c r="E209" i="120"/>
  <c r="N97" i="5" l="1"/>
  <c r="N97" i="33" s="1"/>
  <c r="N97" i="34" s="1"/>
  <c r="J95" i="5"/>
  <c r="J95" i="33" s="1"/>
  <c r="J95" i="34" s="1"/>
  <c r="F93" i="5"/>
  <c r="F93" i="33" s="1"/>
  <c r="F93" i="34" s="1"/>
  <c r="D84" i="5"/>
  <c r="D84" i="33" s="1"/>
  <c r="D84" i="34" s="1"/>
  <c r="N81" i="5"/>
  <c r="N81" i="33" s="1"/>
  <c r="N81" i="34" s="1"/>
  <c r="J79" i="5"/>
  <c r="J79" i="33" s="1"/>
  <c r="J79" i="34" s="1"/>
  <c r="F77" i="5"/>
  <c r="F77" i="33" s="1"/>
  <c r="F77" i="34" s="1"/>
  <c r="H70" i="5"/>
  <c r="H70" i="33" s="1"/>
  <c r="H70" i="34" s="1"/>
  <c r="D68" i="5"/>
  <c r="D68" i="33" s="1"/>
  <c r="D68" i="34" s="1"/>
  <c r="N65" i="5"/>
  <c r="N65" i="33" s="1"/>
  <c r="N65" i="34" s="1"/>
  <c r="J63" i="5"/>
  <c r="J63" i="33" s="1"/>
  <c r="J63" i="34" s="1"/>
  <c r="L54" i="5"/>
  <c r="L54" i="33" s="1"/>
  <c r="L54" i="34" s="1"/>
  <c r="H52" i="5"/>
  <c r="H52" i="33" s="1"/>
  <c r="H52" i="34" s="1"/>
  <c r="D50" i="5"/>
  <c r="D50" i="33" s="1"/>
  <c r="D50" i="34" s="1"/>
  <c r="N47" i="5"/>
  <c r="N47" i="33" s="1"/>
  <c r="N47" i="34" s="1"/>
  <c r="L38" i="5"/>
  <c r="L38" i="33" s="1"/>
  <c r="L38" i="34" s="1"/>
  <c r="H36" i="5"/>
  <c r="H36" i="33" s="1"/>
  <c r="H36" i="34" s="1"/>
  <c r="D34" i="5"/>
  <c r="D34" i="33" s="1"/>
  <c r="D34" i="34" s="1"/>
  <c r="F27" i="5"/>
  <c r="F27" i="33" s="1"/>
  <c r="F27" i="34" s="1"/>
  <c r="L22" i="5"/>
  <c r="L22" i="33" s="1"/>
  <c r="L22" i="34" s="1"/>
  <c r="H20" i="5"/>
  <c r="H20" i="33" s="1"/>
  <c r="H20" i="34" s="1"/>
  <c r="D18" i="5"/>
  <c r="D18" i="33" s="1"/>
  <c r="D18" i="34" s="1"/>
  <c r="J13" i="5"/>
  <c r="J13" i="33" s="1"/>
  <c r="J13" i="34" s="1"/>
  <c r="F11" i="5"/>
  <c r="F11" i="33" s="1"/>
  <c r="F11" i="34" s="1"/>
  <c r="L6" i="5"/>
  <c r="L6" i="33" s="1"/>
  <c r="L6" i="34" s="1"/>
  <c r="H4" i="5"/>
  <c r="H4" i="33" s="1"/>
  <c r="H4" i="34" s="1"/>
  <c r="I6" i="5"/>
  <c r="I6" i="33" s="1"/>
  <c r="I6" i="34" s="1"/>
  <c r="M5" i="5"/>
  <c r="M5" i="33" s="1"/>
  <c r="M5" i="34" s="1"/>
  <c r="G85" i="5"/>
  <c r="G85" i="33" s="1"/>
  <c r="G85" i="34" s="1"/>
  <c r="M23" i="5"/>
  <c r="M23" i="33" s="1"/>
  <c r="M23" i="34" s="1"/>
  <c r="H5" i="5"/>
  <c r="H5" i="33" s="1"/>
  <c r="H5" i="34" s="1"/>
  <c r="G21" i="5"/>
  <c r="G21" i="33" s="1"/>
  <c r="G21" i="34" s="1"/>
  <c r="C96" i="5"/>
  <c r="C96" i="33" s="1"/>
  <c r="C96" i="34" s="1"/>
  <c r="J11" i="5"/>
  <c r="J11" i="33" s="1"/>
  <c r="J11" i="34" s="1"/>
  <c r="I93" i="5"/>
  <c r="I93" i="33" s="1"/>
  <c r="I93" i="34" s="1"/>
  <c r="K20" i="5"/>
  <c r="K20" i="33" s="1"/>
  <c r="K20" i="34" s="1"/>
  <c r="M22" i="5"/>
  <c r="M22" i="33" s="1"/>
  <c r="M22" i="34" s="1"/>
  <c r="M97" i="5"/>
  <c r="M97" i="33" s="1"/>
  <c r="M97" i="34" s="1"/>
  <c r="I95" i="5"/>
  <c r="I95" i="33" s="1"/>
  <c r="I95" i="34" s="1"/>
  <c r="E93" i="5"/>
  <c r="E93" i="33" s="1"/>
  <c r="E93" i="34" s="1"/>
  <c r="C84" i="5"/>
  <c r="C84" i="33" s="1"/>
  <c r="C84" i="34" s="1"/>
  <c r="M81" i="5"/>
  <c r="M81" i="33" s="1"/>
  <c r="M81" i="34" s="1"/>
  <c r="I79" i="5"/>
  <c r="I79" i="33" s="1"/>
  <c r="I79" i="34" s="1"/>
  <c r="E77" i="5"/>
  <c r="E77" i="33" s="1"/>
  <c r="E77" i="34" s="1"/>
  <c r="G70" i="5"/>
  <c r="G70" i="33" s="1"/>
  <c r="G70" i="34" s="1"/>
  <c r="C68" i="5"/>
  <c r="C68" i="33" s="1"/>
  <c r="C68" i="34" s="1"/>
  <c r="M65" i="5"/>
  <c r="M65" i="33" s="1"/>
  <c r="M65" i="34" s="1"/>
  <c r="I63" i="5"/>
  <c r="I63" i="33" s="1"/>
  <c r="I63" i="34" s="1"/>
  <c r="K54" i="5"/>
  <c r="K54" i="33" s="1"/>
  <c r="K54" i="34" s="1"/>
  <c r="G52" i="5"/>
  <c r="G52" i="33" s="1"/>
  <c r="G52" i="34" s="1"/>
  <c r="C50" i="5"/>
  <c r="C50" i="33" s="1"/>
  <c r="C50" i="34" s="1"/>
  <c r="M47" i="5"/>
  <c r="M47" i="33" s="1"/>
  <c r="M47" i="34" s="1"/>
  <c r="K38" i="5"/>
  <c r="K38" i="33" s="1"/>
  <c r="K38" i="34" s="1"/>
  <c r="G36" i="5"/>
  <c r="G36" i="33" s="1"/>
  <c r="G36" i="34" s="1"/>
  <c r="C34" i="5"/>
  <c r="C34" i="33" s="1"/>
  <c r="C34" i="34" s="1"/>
  <c r="E27" i="5"/>
  <c r="E27" i="33" s="1"/>
  <c r="E27" i="34" s="1"/>
  <c r="K22" i="5"/>
  <c r="K22" i="33" s="1"/>
  <c r="K22" i="34" s="1"/>
  <c r="G20" i="5"/>
  <c r="G20" i="33" s="1"/>
  <c r="G20" i="34" s="1"/>
  <c r="C18" i="5"/>
  <c r="C18" i="33" s="1"/>
  <c r="C18" i="34" s="1"/>
  <c r="I13" i="5"/>
  <c r="I13" i="33" s="1"/>
  <c r="I13" i="34" s="1"/>
  <c r="E11" i="5"/>
  <c r="E11" i="33" s="1"/>
  <c r="E11" i="34" s="1"/>
  <c r="K6" i="5"/>
  <c r="K6" i="33" s="1"/>
  <c r="K6" i="34" s="1"/>
  <c r="G4" i="5"/>
  <c r="G4" i="33" s="1"/>
  <c r="G4" i="34" s="1"/>
  <c r="F4" i="5"/>
  <c r="F4" i="33" s="1"/>
  <c r="F4" i="34" s="1"/>
  <c r="M24" i="5"/>
  <c r="M24" i="33" s="1"/>
  <c r="M24" i="34" s="1"/>
  <c r="I22" i="5"/>
  <c r="I22" i="33" s="1"/>
  <c r="I22" i="34" s="1"/>
  <c r="E20" i="5"/>
  <c r="E20" i="33" s="1"/>
  <c r="E20" i="34" s="1"/>
  <c r="G13" i="5"/>
  <c r="G13" i="33" s="1"/>
  <c r="G13" i="34" s="1"/>
  <c r="C11" i="5"/>
  <c r="C11" i="33" s="1"/>
  <c r="C11" i="34" s="1"/>
  <c r="E4" i="5"/>
  <c r="E4" i="33" s="1"/>
  <c r="E4" i="34" s="1"/>
  <c r="H8" i="5"/>
  <c r="H8" i="33" s="1"/>
  <c r="H8" i="34" s="1"/>
  <c r="E24" i="5"/>
  <c r="E24" i="33" s="1"/>
  <c r="E24" i="34" s="1"/>
  <c r="I62" i="5"/>
  <c r="I62" i="33" s="1"/>
  <c r="I62" i="34" s="1"/>
  <c r="K53" i="5"/>
  <c r="K53" i="33" s="1"/>
  <c r="K53" i="34" s="1"/>
  <c r="C49" i="5"/>
  <c r="C49" i="33" s="1"/>
  <c r="C49" i="34" s="1"/>
  <c r="M46" i="5"/>
  <c r="M46" i="33" s="1"/>
  <c r="M46" i="34" s="1"/>
  <c r="G35" i="5"/>
  <c r="G35" i="33" s="1"/>
  <c r="G35" i="34" s="1"/>
  <c r="E10" i="5"/>
  <c r="E10" i="33" s="1"/>
  <c r="E10" i="34" s="1"/>
  <c r="H78" i="5"/>
  <c r="H78" i="33" s="1"/>
  <c r="H78" i="34" s="1"/>
  <c r="L64" i="5"/>
  <c r="L64" i="33" s="1"/>
  <c r="L64" i="34" s="1"/>
  <c r="N55" i="5"/>
  <c r="N55" i="33" s="1"/>
  <c r="N55" i="34" s="1"/>
  <c r="F51" i="5"/>
  <c r="F51" i="33" s="1"/>
  <c r="F51" i="34" s="1"/>
  <c r="J37" i="5"/>
  <c r="J37" i="33" s="1"/>
  <c r="J37" i="34" s="1"/>
  <c r="J21" i="5"/>
  <c r="J21" i="33" s="1"/>
  <c r="J21" i="34" s="1"/>
  <c r="J5" i="5"/>
  <c r="J5" i="33" s="1"/>
  <c r="J5" i="34" s="1"/>
  <c r="K96" i="5"/>
  <c r="K96" i="33" s="1"/>
  <c r="K96" i="34" s="1"/>
  <c r="K64" i="5"/>
  <c r="K64" i="33" s="1"/>
  <c r="K64" i="34" s="1"/>
  <c r="E51" i="5"/>
  <c r="E51" i="33" s="1"/>
  <c r="E51" i="34" s="1"/>
  <c r="M39" i="5"/>
  <c r="M39" i="33" s="1"/>
  <c r="M39" i="34" s="1"/>
  <c r="E35" i="5"/>
  <c r="E35" i="33" s="1"/>
  <c r="E35" i="34" s="1"/>
  <c r="M7" i="5"/>
  <c r="M7" i="33" s="1"/>
  <c r="M7" i="34" s="1"/>
  <c r="D85" i="5"/>
  <c r="D85" i="33" s="1"/>
  <c r="D85" i="34" s="1"/>
  <c r="H71" i="5"/>
  <c r="H71" i="33" s="1"/>
  <c r="H71" i="34" s="1"/>
  <c r="L55" i="5"/>
  <c r="L55" i="33" s="1"/>
  <c r="L55" i="34" s="1"/>
  <c r="D51" i="5"/>
  <c r="D51" i="33" s="1"/>
  <c r="D51" i="34" s="1"/>
  <c r="J46" i="5"/>
  <c r="J46" i="33" s="1"/>
  <c r="J46" i="34" s="1"/>
  <c r="L39" i="5"/>
  <c r="L39" i="33" s="1"/>
  <c r="L39" i="34" s="1"/>
  <c r="L23" i="5"/>
  <c r="L23" i="33" s="1"/>
  <c r="L23" i="34" s="1"/>
  <c r="M98" i="5"/>
  <c r="M98" i="33" s="1"/>
  <c r="M98" i="34" s="1"/>
  <c r="M66" i="5"/>
  <c r="M66" i="33" s="1"/>
  <c r="M66" i="34" s="1"/>
  <c r="M48" i="5"/>
  <c r="M48" i="33" s="1"/>
  <c r="M48" i="34" s="1"/>
  <c r="M32" i="5"/>
  <c r="M32" i="33" s="1"/>
  <c r="M32" i="34" s="1"/>
  <c r="H82" i="5"/>
  <c r="H82" i="33" s="1"/>
  <c r="H82" i="34" s="1"/>
  <c r="F55" i="5"/>
  <c r="F55" i="33" s="1"/>
  <c r="F55" i="34" s="1"/>
  <c r="N27" i="5"/>
  <c r="N27" i="33" s="1"/>
  <c r="N27" i="34" s="1"/>
  <c r="F7" i="5"/>
  <c r="F7" i="33" s="1"/>
  <c r="F7" i="34" s="1"/>
  <c r="I91" i="5"/>
  <c r="I91" i="33" s="1"/>
  <c r="I91" i="34" s="1"/>
  <c r="K50" i="5"/>
  <c r="K50" i="33" s="1"/>
  <c r="K50" i="34" s="1"/>
  <c r="E23" i="5"/>
  <c r="E23" i="33" s="1"/>
  <c r="E23" i="34" s="1"/>
  <c r="D98" i="5"/>
  <c r="D98" i="33" s="1"/>
  <c r="D98" i="34" s="1"/>
  <c r="N63" i="5"/>
  <c r="N63" i="33" s="1"/>
  <c r="N63" i="34" s="1"/>
  <c r="L36" i="5"/>
  <c r="L36" i="33" s="1"/>
  <c r="L36" i="34" s="1"/>
  <c r="H18" i="5"/>
  <c r="H18" i="33" s="1"/>
  <c r="H18" i="34" s="1"/>
  <c r="L4" i="5"/>
  <c r="L4" i="33" s="1"/>
  <c r="L4" i="34" s="1"/>
  <c r="E91" i="5"/>
  <c r="E91" i="33" s="1"/>
  <c r="E91" i="34" s="1"/>
  <c r="K52" i="5"/>
  <c r="K52" i="33" s="1"/>
  <c r="K52" i="34" s="1"/>
  <c r="G34" i="5"/>
  <c r="G34" i="33" s="1"/>
  <c r="G34" i="34" s="1"/>
  <c r="I11" i="5"/>
  <c r="I11" i="33" s="1"/>
  <c r="I11" i="34" s="1"/>
  <c r="J4" i="5"/>
  <c r="J4" i="33" s="1"/>
  <c r="J4" i="34" s="1"/>
  <c r="K95" i="5"/>
  <c r="K95" i="33" s="1"/>
  <c r="K95" i="34" s="1"/>
  <c r="E50" i="5"/>
  <c r="E50" i="33" s="1"/>
  <c r="E50" i="34" s="1"/>
  <c r="G11" i="5"/>
  <c r="G11" i="33" s="1"/>
  <c r="G11" i="34" s="1"/>
  <c r="L97" i="5"/>
  <c r="L97" i="33" s="1"/>
  <c r="L97" i="34" s="1"/>
  <c r="H95" i="5"/>
  <c r="H95" i="33" s="1"/>
  <c r="H95" i="34" s="1"/>
  <c r="D93" i="5"/>
  <c r="D93" i="33" s="1"/>
  <c r="D93" i="34" s="1"/>
  <c r="N90" i="5"/>
  <c r="N90" i="33" s="1"/>
  <c r="N90" i="34" s="1"/>
  <c r="L81" i="5"/>
  <c r="L81" i="33" s="1"/>
  <c r="L81" i="34" s="1"/>
  <c r="H79" i="5"/>
  <c r="H79" i="33" s="1"/>
  <c r="H79" i="34" s="1"/>
  <c r="D77" i="5"/>
  <c r="D77" i="33" s="1"/>
  <c r="D77" i="34" s="1"/>
  <c r="F70" i="5"/>
  <c r="F70" i="33" s="1"/>
  <c r="F70" i="34" s="1"/>
  <c r="L65" i="5"/>
  <c r="L65" i="33" s="1"/>
  <c r="L65" i="34" s="1"/>
  <c r="H63" i="5"/>
  <c r="H63" i="33" s="1"/>
  <c r="H63" i="34" s="1"/>
  <c r="J54" i="5"/>
  <c r="J54" i="33" s="1"/>
  <c r="J54" i="34" s="1"/>
  <c r="F52" i="5"/>
  <c r="F52" i="33" s="1"/>
  <c r="F52" i="34" s="1"/>
  <c r="L47" i="5"/>
  <c r="L47" i="33" s="1"/>
  <c r="L47" i="34" s="1"/>
  <c r="N40" i="5"/>
  <c r="N40" i="33" s="1"/>
  <c r="N40" i="34" s="1"/>
  <c r="J38" i="5"/>
  <c r="J38" i="33" s="1"/>
  <c r="J38" i="34" s="1"/>
  <c r="F36" i="5"/>
  <c r="F36" i="33" s="1"/>
  <c r="F36" i="34" s="1"/>
  <c r="D27" i="5"/>
  <c r="D27" i="33" s="1"/>
  <c r="D27" i="34" s="1"/>
  <c r="N24" i="5"/>
  <c r="N24" i="33" s="1"/>
  <c r="N24" i="34" s="1"/>
  <c r="J22" i="5"/>
  <c r="J22" i="33" s="1"/>
  <c r="J22" i="34" s="1"/>
  <c r="F20" i="5"/>
  <c r="F20" i="33" s="1"/>
  <c r="F20" i="34" s="1"/>
  <c r="H13" i="5"/>
  <c r="H13" i="33" s="1"/>
  <c r="H13" i="34" s="1"/>
  <c r="D11" i="5"/>
  <c r="D11" i="33" s="1"/>
  <c r="D11" i="34" s="1"/>
  <c r="N8" i="5"/>
  <c r="N8" i="33" s="1"/>
  <c r="N8" i="34" s="1"/>
  <c r="J6" i="5"/>
  <c r="J6" i="33" s="1"/>
  <c r="J6" i="34" s="1"/>
  <c r="E36" i="5"/>
  <c r="E36" i="33" s="1"/>
  <c r="E36" i="34" s="1"/>
  <c r="M96" i="5"/>
  <c r="M96" i="33" s="1"/>
  <c r="M96" i="34" s="1"/>
  <c r="E85" i="5"/>
  <c r="E85" i="33" s="1"/>
  <c r="E85" i="34" s="1"/>
  <c r="E19" i="5"/>
  <c r="E19" i="33" s="1"/>
  <c r="E19" i="34" s="1"/>
  <c r="D35" i="5"/>
  <c r="D35" i="33" s="1"/>
  <c r="D35" i="34" s="1"/>
  <c r="M82" i="5"/>
  <c r="M82" i="33" s="1"/>
  <c r="M82" i="34" s="1"/>
  <c r="K23" i="5"/>
  <c r="K23" i="33" s="1"/>
  <c r="K23" i="34" s="1"/>
  <c r="G98" i="5"/>
  <c r="G98" i="33" s="1"/>
  <c r="G98" i="34" s="1"/>
  <c r="G84" i="5"/>
  <c r="G84" i="33" s="1"/>
  <c r="G84" i="34" s="1"/>
  <c r="G18" i="5"/>
  <c r="G18" i="33" s="1"/>
  <c r="G18" i="34" s="1"/>
  <c r="I52" i="5"/>
  <c r="I52" i="33" s="1"/>
  <c r="I52" i="34" s="1"/>
  <c r="K13" i="5"/>
  <c r="K13" i="33" s="1"/>
  <c r="K13" i="34" s="1"/>
  <c r="K97" i="5"/>
  <c r="K97" i="33" s="1"/>
  <c r="K97" i="34" s="1"/>
  <c r="G95" i="5"/>
  <c r="G95" i="33" s="1"/>
  <c r="G95" i="34" s="1"/>
  <c r="C93" i="5"/>
  <c r="C93" i="33" s="1"/>
  <c r="C93" i="34" s="1"/>
  <c r="M90" i="5"/>
  <c r="M90" i="33" s="1"/>
  <c r="M90" i="34" s="1"/>
  <c r="K81" i="5"/>
  <c r="K81" i="33" s="1"/>
  <c r="K81" i="34" s="1"/>
  <c r="G79" i="5"/>
  <c r="G79" i="33" s="1"/>
  <c r="G79" i="34" s="1"/>
  <c r="C77" i="5"/>
  <c r="C77" i="33" s="1"/>
  <c r="C77" i="34" s="1"/>
  <c r="E70" i="5"/>
  <c r="E70" i="33" s="1"/>
  <c r="E70" i="34" s="1"/>
  <c r="K65" i="5"/>
  <c r="K65" i="33" s="1"/>
  <c r="K65" i="34" s="1"/>
  <c r="G63" i="5"/>
  <c r="G63" i="33" s="1"/>
  <c r="G63" i="34" s="1"/>
  <c r="I54" i="5"/>
  <c r="I54" i="33" s="1"/>
  <c r="I54" i="34" s="1"/>
  <c r="E52" i="5"/>
  <c r="E52" i="33" s="1"/>
  <c r="E52" i="34" s="1"/>
  <c r="K47" i="5"/>
  <c r="K47" i="33" s="1"/>
  <c r="K47" i="34" s="1"/>
  <c r="M40" i="5"/>
  <c r="M40" i="33" s="1"/>
  <c r="M40" i="34" s="1"/>
  <c r="I38" i="5"/>
  <c r="I38" i="33" s="1"/>
  <c r="I38" i="34" s="1"/>
  <c r="C27" i="5"/>
  <c r="C27" i="33" s="1"/>
  <c r="C27" i="34" s="1"/>
  <c r="M8" i="5"/>
  <c r="M8" i="33" s="1"/>
  <c r="M8" i="34" s="1"/>
  <c r="F10" i="5"/>
  <c r="F10" i="33" s="1"/>
  <c r="F10" i="34" s="1"/>
  <c r="G69" i="5"/>
  <c r="G69" i="33" s="1"/>
  <c r="G69" i="34" s="1"/>
  <c r="G94" i="5"/>
  <c r="G94" i="33" s="1"/>
  <c r="G94" i="34" s="1"/>
  <c r="H21" i="5"/>
  <c r="H21" i="33" s="1"/>
  <c r="H21" i="34" s="1"/>
  <c r="E12" i="5"/>
  <c r="E12" i="33" s="1"/>
  <c r="E12" i="34" s="1"/>
  <c r="C98" i="5"/>
  <c r="C98" i="33" s="1"/>
  <c r="C98" i="34" s="1"/>
  <c r="N99" i="5"/>
  <c r="N99" i="33" s="1"/>
  <c r="N99" i="34" s="1"/>
  <c r="J97" i="5"/>
  <c r="J97" i="33" s="1"/>
  <c r="J97" i="34" s="1"/>
  <c r="F95" i="5"/>
  <c r="F95" i="33" s="1"/>
  <c r="F95" i="34" s="1"/>
  <c r="L90" i="5"/>
  <c r="L90" i="33" s="1"/>
  <c r="L90" i="34" s="1"/>
  <c r="N83" i="5"/>
  <c r="N83" i="33" s="1"/>
  <c r="N83" i="34" s="1"/>
  <c r="J81" i="5"/>
  <c r="J81" i="33" s="1"/>
  <c r="J81" i="34" s="1"/>
  <c r="F79" i="5"/>
  <c r="F79" i="33" s="1"/>
  <c r="F79" i="34" s="1"/>
  <c r="D70" i="5"/>
  <c r="D70" i="33" s="1"/>
  <c r="D70" i="34" s="1"/>
  <c r="N67" i="5"/>
  <c r="N67" i="33" s="1"/>
  <c r="N67" i="34" s="1"/>
  <c r="J65" i="5"/>
  <c r="J65" i="33" s="1"/>
  <c r="J65" i="34" s="1"/>
  <c r="F63" i="5"/>
  <c r="F63" i="33" s="1"/>
  <c r="F63" i="34" s="1"/>
  <c r="H54" i="5"/>
  <c r="H54" i="33" s="1"/>
  <c r="H54" i="34" s="1"/>
  <c r="D52" i="5"/>
  <c r="D52" i="33" s="1"/>
  <c r="D52" i="34" s="1"/>
  <c r="N49" i="5"/>
  <c r="N49" i="33" s="1"/>
  <c r="N49" i="34" s="1"/>
  <c r="J47" i="5"/>
  <c r="J47" i="33" s="1"/>
  <c r="J47" i="34" s="1"/>
  <c r="L40" i="5"/>
  <c r="L40" i="33" s="1"/>
  <c r="L40" i="34" s="1"/>
  <c r="H38" i="5"/>
  <c r="H38" i="33" s="1"/>
  <c r="H38" i="34" s="1"/>
  <c r="D36" i="5"/>
  <c r="D36" i="33" s="1"/>
  <c r="D36" i="34" s="1"/>
  <c r="N33" i="5"/>
  <c r="N33" i="33" s="1"/>
  <c r="N33" i="34" s="1"/>
  <c r="L24" i="5"/>
  <c r="L24" i="33" s="1"/>
  <c r="L24" i="34" s="1"/>
  <c r="H22" i="5"/>
  <c r="H22" i="33" s="1"/>
  <c r="H22" i="34" s="1"/>
  <c r="D20" i="5"/>
  <c r="D20" i="33" s="1"/>
  <c r="D20" i="34" s="1"/>
  <c r="F13" i="5"/>
  <c r="F13" i="33" s="1"/>
  <c r="F13" i="34" s="1"/>
  <c r="L8" i="5"/>
  <c r="L8" i="33" s="1"/>
  <c r="L8" i="34" s="1"/>
  <c r="H6" i="5"/>
  <c r="H6" i="33" s="1"/>
  <c r="H6" i="34" s="1"/>
  <c r="D4" i="5"/>
  <c r="D4" i="33" s="1"/>
  <c r="D4" i="34" s="1"/>
  <c r="L26" i="5"/>
  <c r="L26" i="33" s="1"/>
  <c r="L26" i="34" s="1"/>
  <c r="E92" i="5"/>
  <c r="E92" i="33" s="1"/>
  <c r="E92" i="34" s="1"/>
  <c r="K5" i="5"/>
  <c r="K5" i="33" s="1"/>
  <c r="K5" i="34" s="1"/>
  <c r="N7" i="5"/>
  <c r="N7" i="33" s="1"/>
  <c r="N7" i="34" s="1"/>
  <c r="G12" i="5"/>
  <c r="G12" i="33" s="1"/>
  <c r="G12" i="34" s="1"/>
  <c r="F62" i="5"/>
  <c r="F62" i="33" s="1"/>
  <c r="F62" i="34" s="1"/>
  <c r="I96" i="5"/>
  <c r="I96" i="33" s="1"/>
  <c r="I96" i="34" s="1"/>
  <c r="K39" i="5"/>
  <c r="K39" i="33" s="1"/>
  <c r="K39" i="34" s="1"/>
  <c r="E25" i="5"/>
  <c r="E25" i="33" s="1"/>
  <c r="E25" i="34" s="1"/>
  <c r="M38" i="5"/>
  <c r="M38" i="33" s="1"/>
  <c r="M38" i="34" s="1"/>
  <c r="C9" i="5"/>
  <c r="C9" i="33" s="1"/>
  <c r="C9" i="34" s="1"/>
  <c r="M99" i="5"/>
  <c r="M99" i="33" s="1"/>
  <c r="M99" i="34" s="1"/>
  <c r="I97" i="5"/>
  <c r="I97" i="33" s="1"/>
  <c r="I97" i="34" s="1"/>
  <c r="E95" i="5"/>
  <c r="E95" i="33" s="1"/>
  <c r="E95" i="34" s="1"/>
  <c r="K90" i="5"/>
  <c r="K90" i="33" s="1"/>
  <c r="K90" i="34" s="1"/>
  <c r="M83" i="5"/>
  <c r="M83" i="33" s="1"/>
  <c r="M83" i="34" s="1"/>
  <c r="I81" i="5"/>
  <c r="I81" i="33" s="1"/>
  <c r="I81" i="34" s="1"/>
  <c r="E79" i="5"/>
  <c r="E79" i="33" s="1"/>
  <c r="E79" i="34" s="1"/>
  <c r="C70" i="5"/>
  <c r="C70" i="33" s="1"/>
  <c r="C70" i="34" s="1"/>
  <c r="M67" i="5"/>
  <c r="M67" i="33" s="1"/>
  <c r="M67" i="34" s="1"/>
  <c r="I65" i="5"/>
  <c r="I65" i="33" s="1"/>
  <c r="I65" i="34" s="1"/>
  <c r="E63" i="5"/>
  <c r="E63" i="33" s="1"/>
  <c r="E63" i="34" s="1"/>
  <c r="G54" i="5"/>
  <c r="G54" i="33" s="1"/>
  <c r="G54" i="34" s="1"/>
  <c r="C52" i="5"/>
  <c r="C52" i="33" s="1"/>
  <c r="C52" i="34" s="1"/>
  <c r="M49" i="5"/>
  <c r="M49" i="33" s="1"/>
  <c r="M49" i="34" s="1"/>
  <c r="I47" i="5"/>
  <c r="I47" i="33" s="1"/>
  <c r="I47" i="34" s="1"/>
  <c r="K40" i="5"/>
  <c r="K40" i="33" s="1"/>
  <c r="K40" i="34" s="1"/>
  <c r="G38" i="5"/>
  <c r="G38" i="33" s="1"/>
  <c r="G38" i="34" s="1"/>
  <c r="C36" i="5"/>
  <c r="C36" i="33" s="1"/>
  <c r="C36" i="34" s="1"/>
  <c r="M33" i="5"/>
  <c r="M33" i="33" s="1"/>
  <c r="M33" i="34" s="1"/>
  <c r="K24" i="5"/>
  <c r="K24" i="33" s="1"/>
  <c r="K24" i="34" s="1"/>
  <c r="G22" i="5"/>
  <c r="G22" i="33" s="1"/>
  <c r="G22" i="34" s="1"/>
  <c r="C20" i="5"/>
  <c r="C20" i="33" s="1"/>
  <c r="C20" i="34" s="1"/>
  <c r="E13" i="5"/>
  <c r="E13" i="33" s="1"/>
  <c r="E13" i="34" s="1"/>
  <c r="K8" i="5"/>
  <c r="K8" i="33" s="1"/>
  <c r="K8" i="34" s="1"/>
  <c r="G6" i="5"/>
  <c r="G6" i="33" s="1"/>
  <c r="G6" i="34" s="1"/>
  <c r="C4" i="5"/>
  <c r="C4" i="33" s="1"/>
  <c r="C4" i="34" s="1"/>
  <c r="N10" i="5"/>
  <c r="N10" i="33" s="1"/>
  <c r="N10" i="34" s="1"/>
  <c r="J8" i="5"/>
  <c r="J8" i="33" s="1"/>
  <c r="J8" i="34" s="1"/>
  <c r="C13" i="5"/>
  <c r="C13" i="33" s="1"/>
  <c r="C13" i="34" s="1"/>
  <c r="I8" i="5"/>
  <c r="I8" i="33" s="1"/>
  <c r="I8" i="34" s="1"/>
  <c r="D22" i="5"/>
  <c r="D22" i="33" s="1"/>
  <c r="D22" i="34" s="1"/>
  <c r="L10" i="5"/>
  <c r="L10" i="33" s="1"/>
  <c r="L10" i="34" s="1"/>
  <c r="C6" i="5"/>
  <c r="C6" i="33" s="1"/>
  <c r="C6" i="34" s="1"/>
  <c r="M12" i="5"/>
  <c r="M12" i="33" s="1"/>
  <c r="M12" i="34" s="1"/>
  <c r="G51" i="5"/>
  <c r="G51" i="33" s="1"/>
  <c r="G51" i="34" s="1"/>
  <c r="K37" i="5"/>
  <c r="K37" i="33" s="1"/>
  <c r="K37" i="34" s="1"/>
  <c r="E26" i="5"/>
  <c r="E26" i="33" s="1"/>
  <c r="E26" i="34" s="1"/>
  <c r="L80" i="5"/>
  <c r="L80" i="33" s="1"/>
  <c r="L80" i="34" s="1"/>
  <c r="J71" i="5"/>
  <c r="J71" i="33" s="1"/>
  <c r="J71" i="34" s="1"/>
  <c r="H62" i="5"/>
  <c r="H62" i="33" s="1"/>
  <c r="H62" i="34" s="1"/>
  <c r="J53" i="5"/>
  <c r="J53" i="33" s="1"/>
  <c r="J53" i="34" s="1"/>
  <c r="L46" i="5"/>
  <c r="L46" i="33" s="1"/>
  <c r="L46" i="34" s="1"/>
  <c r="N23" i="5"/>
  <c r="N23" i="33" s="1"/>
  <c r="N23" i="34" s="1"/>
  <c r="D10" i="5"/>
  <c r="D10" i="33" s="1"/>
  <c r="D10" i="34" s="1"/>
  <c r="K80" i="5"/>
  <c r="K80" i="33" s="1"/>
  <c r="K80" i="34" s="1"/>
  <c r="M55" i="5"/>
  <c r="M55" i="33" s="1"/>
  <c r="M55" i="34" s="1"/>
  <c r="K46" i="5"/>
  <c r="K46" i="33" s="1"/>
  <c r="K46" i="34" s="1"/>
  <c r="I37" i="5"/>
  <c r="I37" i="33" s="1"/>
  <c r="I37" i="34" s="1"/>
  <c r="I21" i="5"/>
  <c r="I21" i="33" s="1"/>
  <c r="I21" i="34" s="1"/>
  <c r="N98" i="5"/>
  <c r="N98" i="33" s="1"/>
  <c r="N98" i="34" s="1"/>
  <c r="N66" i="5"/>
  <c r="N66" i="33" s="1"/>
  <c r="N66" i="34" s="1"/>
  <c r="H53" i="5"/>
  <c r="H53" i="33" s="1"/>
  <c r="H53" i="34" s="1"/>
  <c r="N48" i="5"/>
  <c r="N48" i="33" s="1"/>
  <c r="N48" i="34" s="1"/>
  <c r="H37" i="5"/>
  <c r="H37" i="33" s="1"/>
  <c r="H37" i="34" s="1"/>
  <c r="D19" i="5"/>
  <c r="D19" i="33" s="1"/>
  <c r="D19" i="34" s="1"/>
  <c r="E94" i="5"/>
  <c r="E94" i="33" s="1"/>
  <c r="E94" i="34" s="1"/>
  <c r="G71" i="5"/>
  <c r="G71" i="33" s="1"/>
  <c r="G71" i="34" s="1"/>
  <c r="E62" i="5"/>
  <c r="E62" i="33" s="1"/>
  <c r="E62" i="34" s="1"/>
  <c r="C51" i="5"/>
  <c r="C51" i="33" s="1"/>
  <c r="C51" i="34" s="1"/>
  <c r="I46" i="5"/>
  <c r="I46" i="33" s="1"/>
  <c r="I46" i="34" s="1"/>
  <c r="G37" i="5"/>
  <c r="G37" i="33" s="1"/>
  <c r="G37" i="34" s="1"/>
  <c r="C19" i="5"/>
  <c r="C19" i="33" s="1"/>
  <c r="C19" i="34" s="1"/>
  <c r="D80" i="5"/>
  <c r="D80" i="33" s="1"/>
  <c r="D80" i="34" s="1"/>
  <c r="L34" i="5"/>
  <c r="L34" i="33" s="1"/>
  <c r="L34" i="34" s="1"/>
  <c r="N11" i="5"/>
  <c r="N11" i="33" s="1"/>
  <c r="N11" i="34" s="1"/>
  <c r="M93" i="5"/>
  <c r="M93" i="33" s="1"/>
  <c r="M93" i="34" s="1"/>
  <c r="C46" i="5"/>
  <c r="C46" i="33" s="1"/>
  <c r="C46" i="34" s="1"/>
  <c r="E39" i="5"/>
  <c r="E39" i="33" s="1"/>
  <c r="E39" i="34" s="1"/>
  <c r="I25" i="5"/>
  <c r="I25" i="33" s="1"/>
  <c r="I25" i="34" s="1"/>
  <c r="I9" i="5"/>
  <c r="I9" i="33" s="1"/>
  <c r="I9" i="34" s="1"/>
  <c r="N95" i="5"/>
  <c r="N95" i="33" s="1"/>
  <c r="N95" i="34" s="1"/>
  <c r="H34" i="5"/>
  <c r="H34" i="33" s="1"/>
  <c r="H34" i="34" s="1"/>
  <c r="L20" i="5"/>
  <c r="L20" i="33" s="1"/>
  <c r="L20" i="34" s="1"/>
  <c r="M95" i="5"/>
  <c r="M95" i="33" s="1"/>
  <c r="M95" i="34" s="1"/>
  <c r="C32" i="5"/>
  <c r="C32" i="33" s="1"/>
  <c r="C32" i="34" s="1"/>
  <c r="M13" i="5"/>
  <c r="M13" i="33" s="1"/>
  <c r="M13" i="34" s="1"/>
  <c r="I70" i="5"/>
  <c r="I70" i="33" s="1"/>
  <c r="I70" i="34" s="1"/>
  <c r="C41" i="5"/>
  <c r="C41" i="33" s="1"/>
  <c r="C41" i="34" s="1"/>
  <c r="C25" i="5"/>
  <c r="C25" i="33" s="1"/>
  <c r="C25" i="34" s="1"/>
  <c r="L99" i="5"/>
  <c r="L99" i="33" s="1"/>
  <c r="L99" i="34" s="1"/>
  <c r="H97" i="5"/>
  <c r="H97" i="33" s="1"/>
  <c r="H97" i="34" s="1"/>
  <c r="D95" i="5"/>
  <c r="D95" i="33" s="1"/>
  <c r="D95" i="34" s="1"/>
  <c r="N92" i="5"/>
  <c r="N92" i="33" s="1"/>
  <c r="N92" i="34" s="1"/>
  <c r="J90" i="5"/>
  <c r="J90" i="33" s="1"/>
  <c r="J90" i="34" s="1"/>
  <c r="L83" i="5"/>
  <c r="L83" i="33" s="1"/>
  <c r="L83" i="34" s="1"/>
  <c r="H81" i="5"/>
  <c r="H81" i="33" s="1"/>
  <c r="H81" i="34" s="1"/>
  <c r="D79" i="5"/>
  <c r="D79" i="33" s="1"/>
  <c r="D79" i="34" s="1"/>
  <c r="N76" i="5"/>
  <c r="N76" i="33" s="1"/>
  <c r="N76" i="34" s="1"/>
  <c r="L67" i="5"/>
  <c r="L67" i="33" s="1"/>
  <c r="L67" i="34" s="1"/>
  <c r="H65" i="5"/>
  <c r="H65" i="33" s="1"/>
  <c r="H65" i="34" s="1"/>
  <c r="D63" i="5"/>
  <c r="D63" i="33" s="1"/>
  <c r="D63" i="34" s="1"/>
  <c r="F54" i="5"/>
  <c r="F54" i="33" s="1"/>
  <c r="F54" i="34" s="1"/>
  <c r="L49" i="5"/>
  <c r="L49" i="33" s="1"/>
  <c r="L49" i="34" s="1"/>
  <c r="H47" i="5"/>
  <c r="H47" i="33" s="1"/>
  <c r="H47" i="34" s="1"/>
  <c r="J40" i="5"/>
  <c r="J40" i="33" s="1"/>
  <c r="J40" i="34" s="1"/>
  <c r="F38" i="5"/>
  <c r="F38" i="33" s="1"/>
  <c r="F38" i="34" s="1"/>
  <c r="L33" i="5"/>
  <c r="L33" i="33" s="1"/>
  <c r="L33" i="34" s="1"/>
  <c r="N26" i="5"/>
  <c r="N26" i="33" s="1"/>
  <c r="N26" i="34" s="1"/>
  <c r="J24" i="5"/>
  <c r="J24" i="33" s="1"/>
  <c r="J24" i="34" s="1"/>
  <c r="F22" i="5"/>
  <c r="F22" i="33" s="1"/>
  <c r="F22" i="34" s="1"/>
  <c r="D13" i="5"/>
  <c r="D13" i="33" s="1"/>
  <c r="D13" i="34" s="1"/>
  <c r="F6" i="5"/>
  <c r="F6" i="33" s="1"/>
  <c r="F6" i="34" s="1"/>
  <c r="E6" i="5"/>
  <c r="E6" i="33" s="1"/>
  <c r="E6" i="34" s="1"/>
  <c r="N19" i="5"/>
  <c r="N19" i="33" s="1"/>
  <c r="N19" i="34" s="1"/>
  <c r="E8" i="5"/>
  <c r="E8" i="33" s="1"/>
  <c r="E8" i="34" s="1"/>
  <c r="I94" i="5"/>
  <c r="I94" i="33" s="1"/>
  <c r="I94" i="34" s="1"/>
  <c r="N39" i="5"/>
  <c r="N39" i="33" s="1"/>
  <c r="N39" i="34" s="1"/>
  <c r="C92" i="5"/>
  <c r="C92" i="33" s="1"/>
  <c r="C92" i="34" s="1"/>
  <c r="D69" i="5"/>
  <c r="D69" i="33" s="1"/>
  <c r="D69" i="34" s="1"/>
  <c r="E78" i="5"/>
  <c r="E78" i="33" s="1"/>
  <c r="E78" i="34" s="1"/>
  <c r="L50" i="5"/>
  <c r="L50" i="33" s="1"/>
  <c r="L50" i="34" s="1"/>
  <c r="M77" i="5"/>
  <c r="M77" i="33" s="1"/>
  <c r="M77" i="34" s="1"/>
  <c r="E7" i="5"/>
  <c r="E7" i="33" s="1"/>
  <c r="E7" i="34" s="1"/>
  <c r="H50" i="5"/>
  <c r="H50" i="33" s="1"/>
  <c r="H50" i="34" s="1"/>
  <c r="C82" i="5"/>
  <c r="C82" i="33" s="1"/>
  <c r="C82" i="34" s="1"/>
  <c r="K63" i="5"/>
  <c r="K63" i="33" s="1"/>
  <c r="K63" i="34" s="1"/>
  <c r="I4" i="5"/>
  <c r="I4" i="33" s="1"/>
  <c r="I4" i="34" s="1"/>
  <c r="K99" i="5"/>
  <c r="K99" i="33" s="1"/>
  <c r="K99" i="34" s="1"/>
  <c r="G97" i="5"/>
  <c r="G97" i="33" s="1"/>
  <c r="G97" i="34" s="1"/>
  <c r="C95" i="5"/>
  <c r="C95" i="33" s="1"/>
  <c r="C95" i="34" s="1"/>
  <c r="M92" i="5"/>
  <c r="M92" i="33" s="1"/>
  <c r="M92" i="34" s="1"/>
  <c r="I90" i="5"/>
  <c r="I90" i="33" s="1"/>
  <c r="I90" i="34" s="1"/>
  <c r="K83" i="5"/>
  <c r="K83" i="33" s="1"/>
  <c r="K83" i="34" s="1"/>
  <c r="G81" i="5"/>
  <c r="G81" i="33" s="1"/>
  <c r="G81" i="34" s="1"/>
  <c r="C79" i="5"/>
  <c r="C79" i="33" s="1"/>
  <c r="C79" i="34" s="1"/>
  <c r="M76" i="5"/>
  <c r="M76" i="33" s="1"/>
  <c r="M76" i="34" s="1"/>
  <c r="K67" i="5"/>
  <c r="K67" i="33" s="1"/>
  <c r="K67" i="34" s="1"/>
  <c r="G65" i="5"/>
  <c r="G65" i="33" s="1"/>
  <c r="G65" i="34" s="1"/>
  <c r="C63" i="5"/>
  <c r="C63" i="33" s="1"/>
  <c r="C63" i="34" s="1"/>
  <c r="E54" i="5"/>
  <c r="E54" i="33" s="1"/>
  <c r="E54" i="34" s="1"/>
  <c r="K49" i="5"/>
  <c r="K49" i="33" s="1"/>
  <c r="K49" i="34" s="1"/>
  <c r="G47" i="5"/>
  <c r="G47" i="33" s="1"/>
  <c r="G47" i="34" s="1"/>
  <c r="I40" i="5"/>
  <c r="I40" i="33" s="1"/>
  <c r="I40" i="34" s="1"/>
  <c r="E38" i="5"/>
  <c r="E38" i="33" s="1"/>
  <c r="E38" i="34" s="1"/>
  <c r="K33" i="5"/>
  <c r="K33" i="33" s="1"/>
  <c r="K33" i="34" s="1"/>
  <c r="M26" i="5"/>
  <c r="M26" i="33" s="1"/>
  <c r="M26" i="34" s="1"/>
  <c r="I24" i="5"/>
  <c r="I24" i="33" s="1"/>
  <c r="I24" i="34" s="1"/>
  <c r="E22" i="5"/>
  <c r="E22" i="33" s="1"/>
  <c r="E22" i="34" s="1"/>
  <c r="M10" i="5"/>
  <c r="M10" i="33" s="1"/>
  <c r="M10" i="34" s="1"/>
  <c r="D6" i="5"/>
  <c r="D6" i="33" s="1"/>
  <c r="D6" i="34" s="1"/>
  <c r="I10" i="5"/>
  <c r="I10" i="33" s="1"/>
  <c r="I10" i="34" s="1"/>
  <c r="M80" i="5"/>
  <c r="M80" i="33" s="1"/>
  <c r="M80" i="34" s="1"/>
  <c r="F35" i="5"/>
  <c r="F35" i="33" s="1"/>
  <c r="F35" i="34" s="1"/>
  <c r="N32" i="5"/>
  <c r="N32" i="33" s="1"/>
  <c r="N32" i="34" s="1"/>
  <c r="C69" i="5"/>
  <c r="C69" i="33" s="1"/>
  <c r="C69" i="34" s="1"/>
  <c r="H48" i="5"/>
  <c r="H48" i="33" s="1"/>
  <c r="H48" i="34" s="1"/>
  <c r="I41" i="5"/>
  <c r="I41" i="33" s="1"/>
  <c r="I41" i="34" s="1"/>
  <c r="N79" i="5"/>
  <c r="N79" i="33" s="1"/>
  <c r="N79" i="34" s="1"/>
  <c r="C66" i="5"/>
  <c r="C66" i="33" s="1"/>
  <c r="C66" i="34" s="1"/>
  <c r="E68" i="5"/>
  <c r="E68" i="33" s="1"/>
  <c r="E68" i="34" s="1"/>
  <c r="J99" i="5"/>
  <c r="J99" i="33" s="1"/>
  <c r="J99" i="34" s="1"/>
  <c r="F97" i="5"/>
  <c r="F97" i="33" s="1"/>
  <c r="F97" i="34" s="1"/>
  <c r="L92" i="5"/>
  <c r="L92" i="33" s="1"/>
  <c r="L92" i="34" s="1"/>
  <c r="H90" i="5"/>
  <c r="H90" i="33" s="1"/>
  <c r="H90" i="34" s="1"/>
  <c r="N85" i="5"/>
  <c r="N85" i="33" s="1"/>
  <c r="N85" i="34" s="1"/>
  <c r="J83" i="5"/>
  <c r="J83" i="33" s="1"/>
  <c r="J83" i="34" s="1"/>
  <c r="F81" i="5"/>
  <c r="F81" i="33" s="1"/>
  <c r="F81" i="34" s="1"/>
  <c r="L76" i="5"/>
  <c r="L76" i="33" s="1"/>
  <c r="L76" i="34" s="1"/>
  <c r="N69" i="5"/>
  <c r="N69" i="33" s="1"/>
  <c r="N69" i="34" s="1"/>
  <c r="J67" i="5"/>
  <c r="J67" i="33" s="1"/>
  <c r="J67" i="34" s="1"/>
  <c r="F65" i="5"/>
  <c r="F65" i="33" s="1"/>
  <c r="F65" i="34" s="1"/>
  <c r="D54" i="5"/>
  <c r="D54" i="33" s="1"/>
  <c r="D54" i="34" s="1"/>
  <c r="N51" i="5"/>
  <c r="N51" i="33" s="1"/>
  <c r="N51" i="34" s="1"/>
  <c r="J49" i="5"/>
  <c r="J49" i="33" s="1"/>
  <c r="J49" i="34" s="1"/>
  <c r="F47" i="5"/>
  <c r="F47" i="33" s="1"/>
  <c r="F47" i="34" s="1"/>
  <c r="H40" i="5"/>
  <c r="H40" i="33" s="1"/>
  <c r="H40" i="34" s="1"/>
  <c r="D38" i="5"/>
  <c r="D38" i="33" s="1"/>
  <c r="D38" i="34" s="1"/>
  <c r="N35" i="5"/>
  <c r="N35" i="33" s="1"/>
  <c r="N35" i="34" s="1"/>
  <c r="J33" i="5"/>
  <c r="J33" i="33" s="1"/>
  <c r="J33" i="34" s="1"/>
  <c r="H24" i="5"/>
  <c r="H24" i="33" s="1"/>
  <c r="H24" i="34" s="1"/>
  <c r="L5" i="5"/>
  <c r="L5" i="33" s="1"/>
  <c r="L5" i="34" s="1"/>
  <c r="C67" i="5"/>
  <c r="C67" i="33" s="1"/>
  <c r="C67" i="34" s="1"/>
  <c r="C33" i="5"/>
  <c r="C33" i="33" s="1"/>
  <c r="C33" i="34" s="1"/>
  <c r="D26" i="5"/>
  <c r="D26" i="33" s="1"/>
  <c r="D26" i="34" s="1"/>
  <c r="C10" i="5"/>
  <c r="C10" i="33" s="1"/>
  <c r="C10" i="34" s="1"/>
  <c r="C35" i="5"/>
  <c r="C35" i="33" s="1"/>
  <c r="C35" i="34" s="1"/>
  <c r="F23" i="5"/>
  <c r="F23" i="33" s="1"/>
  <c r="F23" i="34" s="1"/>
  <c r="M27" i="5"/>
  <c r="M27" i="33" s="1"/>
  <c r="M27" i="34" s="1"/>
  <c r="D66" i="5"/>
  <c r="D66" i="33" s="1"/>
  <c r="D66" i="34" s="1"/>
  <c r="M63" i="5"/>
  <c r="M63" i="33" s="1"/>
  <c r="M63" i="34" s="1"/>
  <c r="I20" i="5"/>
  <c r="I20" i="33" s="1"/>
  <c r="I20" i="34" s="1"/>
  <c r="I99" i="5"/>
  <c r="I99" i="33" s="1"/>
  <c r="I99" i="34" s="1"/>
  <c r="E97" i="5"/>
  <c r="E97" i="33" s="1"/>
  <c r="E97" i="34" s="1"/>
  <c r="K92" i="5"/>
  <c r="K92" i="33" s="1"/>
  <c r="K92" i="34" s="1"/>
  <c r="G90" i="5"/>
  <c r="G90" i="33" s="1"/>
  <c r="G90" i="34" s="1"/>
  <c r="M85" i="5"/>
  <c r="M85" i="33" s="1"/>
  <c r="M85" i="34" s="1"/>
  <c r="I83" i="5"/>
  <c r="I83" i="33" s="1"/>
  <c r="I83" i="34" s="1"/>
  <c r="E81" i="5"/>
  <c r="E81" i="33" s="1"/>
  <c r="E81" i="34" s="1"/>
  <c r="K76" i="5"/>
  <c r="K76" i="33" s="1"/>
  <c r="K76" i="34" s="1"/>
  <c r="M69" i="5"/>
  <c r="M69" i="33" s="1"/>
  <c r="M69" i="34" s="1"/>
  <c r="I67" i="5"/>
  <c r="I67" i="33" s="1"/>
  <c r="I67" i="34" s="1"/>
  <c r="E65" i="5"/>
  <c r="E65" i="33" s="1"/>
  <c r="E65" i="34" s="1"/>
  <c r="C54" i="5"/>
  <c r="C54" i="33" s="1"/>
  <c r="C54" i="34" s="1"/>
  <c r="M51" i="5"/>
  <c r="M51" i="33" s="1"/>
  <c r="M51" i="34" s="1"/>
  <c r="I49" i="5"/>
  <c r="I49" i="33" s="1"/>
  <c r="I49" i="34" s="1"/>
  <c r="E47" i="5"/>
  <c r="E47" i="33" s="1"/>
  <c r="E47" i="34" s="1"/>
  <c r="G40" i="5"/>
  <c r="G40" i="33" s="1"/>
  <c r="G40" i="34" s="1"/>
  <c r="C38" i="5"/>
  <c r="C38" i="33" s="1"/>
  <c r="C38" i="34" s="1"/>
  <c r="M35" i="5"/>
  <c r="M35" i="33" s="1"/>
  <c r="M35" i="34" s="1"/>
  <c r="I33" i="5"/>
  <c r="I33" i="33" s="1"/>
  <c r="I33" i="34" s="1"/>
  <c r="K26" i="5"/>
  <c r="K26" i="33" s="1"/>
  <c r="K26" i="34" s="1"/>
  <c r="G24" i="5"/>
  <c r="G24" i="33" s="1"/>
  <c r="G24" i="34" s="1"/>
  <c r="C22" i="5"/>
  <c r="C22" i="33" s="1"/>
  <c r="C22" i="34" s="1"/>
  <c r="M19" i="5"/>
  <c r="M19" i="33" s="1"/>
  <c r="M19" i="34" s="1"/>
  <c r="K10" i="5"/>
  <c r="K10" i="33" s="1"/>
  <c r="K10" i="34" s="1"/>
  <c r="G8" i="5"/>
  <c r="G8" i="33" s="1"/>
  <c r="G8" i="34" s="1"/>
  <c r="K19" i="5"/>
  <c r="K19" i="33" s="1"/>
  <c r="K19" i="34" s="1"/>
  <c r="K71" i="5"/>
  <c r="K71" i="33" s="1"/>
  <c r="K71" i="34" s="1"/>
  <c r="L96" i="5"/>
  <c r="L96" i="33" s="1"/>
  <c r="L96" i="34" s="1"/>
  <c r="G78" i="5"/>
  <c r="G78" i="33" s="1"/>
  <c r="G78" i="34" s="1"/>
  <c r="F78" i="5"/>
  <c r="F78" i="33" s="1"/>
  <c r="F78" i="34" s="1"/>
  <c r="C85" i="5"/>
  <c r="C85" i="33" s="1"/>
  <c r="C85" i="34" s="1"/>
  <c r="F39" i="5"/>
  <c r="F39" i="33" s="1"/>
  <c r="F39" i="34" s="1"/>
  <c r="C80" i="5"/>
  <c r="C80" i="33" s="1"/>
  <c r="C80" i="34" s="1"/>
  <c r="L70" i="5"/>
  <c r="L70" i="33" s="1"/>
  <c r="L70" i="34" s="1"/>
  <c r="K70" i="5"/>
  <c r="K70" i="33" s="1"/>
  <c r="K70" i="34" s="1"/>
  <c r="G77" i="5"/>
  <c r="G77" i="33" s="1"/>
  <c r="G77" i="34" s="1"/>
  <c r="H99" i="5"/>
  <c r="H99" i="33" s="1"/>
  <c r="H99" i="34" s="1"/>
  <c r="D97" i="5"/>
  <c r="D97" i="33" s="1"/>
  <c r="D97" i="34" s="1"/>
  <c r="N94" i="5"/>
  <c r="N94" i="33" s="1"/>
  <c r="N94" i="34" s="1"/>
  <c r="J92" i="5"/>
  <c r="J92" i="33" s="1"/>
  <c r="J92" i="34" s="1"/>
  <c r="F90" i="5"/>
  <c r="F90" i="33" s="1"/>
  <c r="F90" i="34" s="1"/>
  <c r="L85" i="5"/>
  <c r="L85" i="33" s="1"/>
  <c r="L85" i="34" s="1"/>
  <c r="H83" i="5"/>
  <c r="H83" i="33" s="1"/>
  <c r="H83" i="34" s="1"/>
  <c r="D81" i="5"/>
  <c r="D81" i="33" s="1"/>
  <c r="D81" i="34" s="1"/>
  <c r="N78" i="5"/>
  <c r="N78" i="33" s="1"/>
  <c r="N78" i="34" s="1"/>
  <c r="J76" i="5"/>
  <c r="J76" i="33" s="1"/>
  <c r="J76" i="34" s="1"/>
  <c r="L69" i="5"/>
  <c r="L69" i="33" s="1"/>
  <c r="L69" i="34" s="1"/>
  <c r="H67" i="5"/>
  <c r="H67" i="33" s="1"/>
  <c r="H67" i="34" s="1"/>
  <c r="D65" i="5"/>
  <c r="D65" i="33" s="1"/>
  <c r="D65" i="34" s="1"/>
  <c r="N62" i="5"/>
  <c r="N62" i="33" s="1"/>
  <c r="N62" i="34" s="1"/>
  <c r="L51" i="5"/>
  <c r="L51" i="33" s="1"/>
  <c r="L51" i="34" s="1"/>
  <c r="H49" i="5"/>
  <c r="H49" i="33" s="1"/>
  <c r="H49" i="34" s="1"/>
  <c r="D47" i="5"/>
  <c r="D47" i="33" s="1"/>
  <c r="D47" i="34" s="1"/>
  <c r="F40" i="5"/>
  <c r="F40" i="33" s="1"/>
  <c r="F40" i="34" s="1"/>
  <c r="L35" i="5"/>
  <c r="L35" i="33" s="1"/>
  <c r="L35" i="34" s="1"/>
  <c r="H33" i="5"/>
  <c r="H33" i="33" s="1"/>
  <c r="H33" i="34" s="1"/>
  <c r="J26" i="5"/>
  <c r="J26" i="33" s="1"/>
  <c r="J26" i="34" s="1"/>
  <c r="F24" i="5"/>
  <c r="F24" i="33" s="1"/>
  <c r="F24" i="34" s="1"/>
  <c r="L19" i="5"/>
  <c r="L19" i="33" s="1"/>
  <c r="L19" i="34" s="1"/>
  <c r="N12" i="5"/>
  <c r="N12" i="33" s="1"/>
  <c r="N12" i="34" s="1"/>
  <c r="J10" i="5"/>
  <c r="J10" i="33" s="1"/>
  <c r="J10" i="34" s="1"/>
  <c r="F8" i="5"/>
  <c r="F8" i="33" s="1"/>
  <c r="F8" i="34" s="1"/>
  <c r="G33" i="5"/>
  <c r="G33" i="33" s="1"/>
  <c r="G33" i="34" s="1"/>
  <c r="I78" i="5"/>
  <c r="I78" i="33" s="1"/>
  <c r="I78" i="34" s="1"/>
  <c r="H94" i="5"/>
  <c r="H94" i="33" s="1"/>
  <c r="H94" i="34" s="1"/>
  <c r="F19" i="5"/>
  <c r="F19" i="33" s="1"/>
  <c r="F19" i="34" s="1"/>
  <c r="I53" i="5"/>
  <c r="I53" i="33" s="1"/>
  <c r="I53" i="34" s="1"/>
  <c r="F94" i="5"/>
  <c r="F94" i="33" s="1"/>
  <c r="F94" i="34" s="1"/>
  <c r="L7" i="5"/>
  <c r="L7" i="33" s="1"/>
  <c r="L7" i="34" s="1"/>
  <c r="G53" i="5"/>
  <c r="G53" i="33" s="1"/>
  <c r="G53" i="34" s="1"/>
  <c r="D64" i="5"/>
  <c r="D64" i="33" s="1"/>
  <c r="D64" i="34" s="1"/>
  <c r="E55" i="5"/>
  <c r="E55" i="33" s="1"/>
  <c r="E55" i="34" s="1"/>
  <c r="F25" i="5"/>
  <c r="F25" i="33" s="1"/>
  <c r="F25" i="34" s="1"/>
  <c r="G93" i="5"/>
  <c r="G93" i="33" s="1"/>
  <c r="G93" i="34" s="1"/>
  <c r="G99" i="5"/>
  <c r="G99" i="33" s="1"/>
  <c r="G99" i="34" s="1"/>
  <c r="C97" i="5"/>
  <c r="C97" i="33" s="1"/>
  <c r="C97" i="34" s="1"/>
  <c r="M94" i="5"/>
  <c r="M94" i="33" s="1"/>
  <c r="M94" i="34" s="1"/>
  <c r="I92" i="5"/>
  <c r="I92" i="33" s="1"/>
  <c r="I92" i="34" s="1"/>
  <c r="E90" i="5"/>
  <c r="E90" i="33" s="1"/>
  <c r="E90" i="34" s="1"/>
  <c r="K85" i="5"/>
  <c r="K85" i="33" s="1"/>
  <c r="K85" i="34" s="1"/>
  <c r="G83" i="5"/>
  <c r="G83" i="33" s="1"/>
  <c r="G83" i="34" s="1"/>
  <c r="C81" i="5"/>
  <c r="C81" i="33" s="1"/>
  <c r="C81" i="34" s="1"/>
  <c r="M78" i="5"/>
  <c r="M78" i="33" s="1"/>
  <c r="M78" i="34" s="1"/>
  <c r="I76" i="5"/>
  <c r="I76" i="33" s="1"/>
  <c r="I76" i="34" s="1"/>
  <c r="K69" i="5"/>
  <c r="K69" i="33" s="1"/>
  <c r="K69" i="34" s="1"/>
  <c r="G67" i="5"/>
  <c r="G67" i="33" s="1"/>
  <c r="G67" i="34" s="1"/>
  <c r="C65" i="5"/>
  <c r="C65" i="33" s="1"/>
  <c r="C65" i="34" s="1"/>
  <c r="M62" i="5"/>
  <c r="M62" i="33" s="1"/>
  <c r="M62" i="34" s="1"/>
  <c r="K51" i="5"/>
  <c r="K51" i="33" s="1"/>
  <c r="K51" i="34" s="1"/>
  <c r="G49" i="5"/>
  <c r="G49" i="33" s="1"/>
  <c r="G49" i="34" s="1"/>
  <c r="C47" i="5"/>
  <c r="C47" i="33" s="1"/>
  <c r="C47" i="34" s="1"/>
  <c r="E40" i="5"/>
  <c r="E40" i="33" s="1"/>
  <c r="E40" i="34" s="1"/>
  <c r="K35" i="5"/>
  <c r="K35" i="33" s="1"/>
  <c r="K35" i="34" s="1"/>
  <c r="I26" i="5"/>
  <c r="I26" i="33" s="1"/>
  <c r="I26" i="34" s="1"/>
  <c r="C83" i="5"/>
  <c r="C83" i="33" s="1"/>
  <c r="C83" i="34" s="1"/>
  <c r="I12" i="5"/>
  <c r="I12" i="33" s="1"/>
  <c r="I12" i="34" s="1"/>
  <c r="D76" i="5"/>
  <c r="D76" i="33" s="1"/>
  <c r="D76" i="34" s="1"/>
  <c r="I71" i="5"/>
  <c r="I71" i="33" s="1"/>
  <c r="I71" i="34" s="1"/>
  <c r="I5" i="5"/>
  <c r="I5" i="33" s="1"/>
  <c r="I5" i="34" s="1"/>
  <c r="J64" i="5"/>
  <c r="J64" i="33" s="1"/>
  <c r="J64" i="34" s="1"/>
  <c r="I80" i="5"/>
  <c r="I80" i="33" s="1"/>
  <c r="I80" i="34" s="1"/>
  <c r="K7" i="5"/>
  <c r="K7" i="33" s="1"/>
  <c r="K7" i="34" s="1"/>
  <c r="J25" i="5"/>
  <c r="J25" i="33" s="1"/>
  <c r="J25" i="34" s="1"/>
  <c r="G82" i="5"/>
  <c r="G82" i="33" s="1"/>
  <c r="G82" i="34" s="1"/>
  <c r="L52" i="5"/>
  <c r="L52" i="33" s="1"/>
  <c r="L52" i="34" s="1"/>
  <c r="M79" i="5"/>
  <c r="M79" i="33" s="1"/>
  <c r="M79" i="34" s="1"/>
  <c r="E18" i="5"/>
  <c r="E18" i="33" s="1"/>
  <c r="E18" i="34" s="1"/>
  <c r="F99" i="5"/>
  <c r="F99" i="33" s="1"/>
  <c r="F99" i="34" s="1"/>
  <c r="L94" i="5"/>
  <c r="L94" i="33" s="1"/>
  <c r="L94" i="34" s="1"/>
  <c r="H92" i="5"/>
  <c r="H92" i="33" s="1"/>
  <c r="H92" i="34" s="1"/>
  <c r="D90" i="5"/>
  <c r="D90" i="33" s="1"/>
  <c r="D90" i="34" s="1"/>
  <c r="J85" i="5"/>
  <c r="J85" i="33" s="1"/>
  <c r="J85" i="34" s="1"/>
  <c r="F83" i="5"/>
  <c r="F83" i="33" s="1"/>
  <c r="F83" i="34" s="1"/>
  <c r="L78" i="5"/>
  <c r="L78" i="33" s="1"/>
  <c r="L78" i="34" s="1"/>
  <c r="H76" i="5"/>
  <c r="H76" i="33" s="1"/>
  <c r="H76" i="34" s="1"/>
  <c r="N71" i="5"/>
  <c r="N71" i="33" s="1"/>
  <c r="N71" i="34" s="1"/>
  <c r="J69" i="5"/>
  <c r="J69" i="33" s="1"/>
  <c r="J69" i="34" s="1"/>
  <c r="F67" i="5"/>
  <c r="F67" i="33" s="1"/>
  <c r="F67" i="34" s="1"/>
  <c r="L62" i="5"/>
  <c r="L62" i="33" s="1"/>
  <c r="L62" i="34" s="1"/>
  <c r="N53" i="5"/>
  <c r="N53" i="33" s="1"/>
  <c r="N53" i="34" s="1"/>
  <c r="J51" i="5"/>
  <c r="J51" i="33" s="1"/>
  <c r="J51" i="34" s="1"/>
  <c r="F49" i="5"/>
  <c r="F49" i="33" s="1"/>
  <c r="F49" i="34" s="1"/>
  <c r="D40" i="5"/>
  <c r="D40" i="33" s="1"/>
  <c r="D40" i="34" s="1"/>
  <c r="N37" i="5"/>
  <c r="N37" i="33" s="1"/>
  <c r="N37" i="34" s="1"/>
  <c r="J35" i="5"/>
  <c r="J35" i="33" s="1"/>
  <c r="J35" i="34" s="1"/>
  <c r="F33" i="5"/>
  <c r="F33" i="33" s="1"/>
  <c r="F33" i="34" s="1"/>
  <c r="H26" i="5"/>
  <c r="H26" i="33" s="1"/>
  <c r="H26" i="34" s="1"/>
  <c r="D24" i="5"/>
  <c r="D24" i="33" s="1"/>
  <c r="D24" i="34" s="1"/>
  <c r="N21" i="5"/>
  <c r="N21" i="33" s="1"/>
  <c r="N21" i="34" s="1"/>
  <c r="J19" i="5"/>
  <c r="J19" i="33" s="1"/>
  <c r="J19" i="34" s="1"/>
  <c r="L12" i="5"/>
  <c r="L12" i="33" s="1"/>
  <c r="L12" i="34" s="1"/>
  <c r="H10" i="5"/>
  <c r="H10" i="33" s="1"/>
  <c r="H10" i="34" s="1"/>
  <c r="D8" i="5"/>
  <c r="D8" i="33" s="1"/>
  <c r="D8" i="34" s="1"/>
  <c r="N5" i="5"/>
  <c r="N5" i="33" s="1"/>
  <c r="N5" i="34" s="1"/>
  <c r="C8" i="5"/>
  <c r="C8" i="33" s="1"/>
  <c r="C8" i="34" s="1"/>
  <c r="E76" i="5"/>
  <c r="E76" i="33" s="1"/>
  <c r="E76" i="34" s="1"/>
  <c r="K21" i="5"/>
  <c r="K21" i="33" s="1"/>
  <c r="K21" i="34" s="1"/>
  <c r="F85" i="5"/>
  <c r="F85" i="33" s="1"/>
  <c r="F85" i="34" s="1"/>
  <c r="C76" i="5"/>
  <c r="C76" i="33" s="1"/>
  <c r="C76" i="34" s="1"/>
  <c r="J80" i="5"/>
  <c r="J80" i="33" s="1"/>
  <c r="J80" i="34" s="1"/>
  <c r="F12" i="5"/>
  <c r="F12" i="33" s="1"/>
  <c r="F12" i="34" s="1"/>
  <c r="I64" i="5"/>
  <c r="I64" i="33" s="1"/>
  <c r="I64" i="34" s="1"/>
  <c r="J9" i="5"/>
  <c r="J9" i="33" s="1"/>
  <c r="J9" i="34" s="1"/>
  <c r="G32" i="5"/>
  <c r="G32" i="33" s="1"/>
  <c r="G32" i="34" s="1"/>
  <c r="D82" i="5"/>
  <c r="D82" i="33" s="1"/>
  <c r="D82" i="34" s="1"/>
  <c r="K36" i="5"/>
  <c r="K36" i="33" s="1"/>
  <c r="K36" i="34" s="1"/>
  <c r="E9" i="5"/>
  <c r="E9" i="33" s="1"/>
  <c r="E9" i="34" s="1"/>
  <c r="E84" i="5"/>
  <c r="E84" i="33" s="1"/>
  <c r="E84" i="34" s="1"/>
  <c r="E99" i="5"/>
  <c r="E99" i="33" s="1"/>
  <c r="E99" i="34" s="1"/>
  <c r="K94" i="5"/>
  <c r="K94" i="33" s="1"/>
  <c r="K94" i="34" s="1"/>
  <c r="G92" i="5"/>
  <c r="G92" i="33" s="1"/>
  <c r="G92" i="34" s="1"/>
  <c r="C90" i="5"/>
  <c r="C90" i="33" s="1"/>
  <c r="C90" i="34" s="1"/>
  <c r="I85" i="5"/>
  <c r="I85" i="33" s="1"/>
  <c r="I85" i="34" s="1"/>
  <c r="E83" i="5"/>
  <c r="E83" i="33" s="1"/>
  <c r="E83" i="34" s="1"/>
  <c r="K78" i="5"/>
  <c r="K78" i="33" s="1"/>
  <c r="K78" i="34" s="1"/>
  <c r="G76" i="5"/>
  <c r="G76" i="33" s="1"/>
  <c r="G76" i="34" s="1"/>
  <c r="M71" i="5"/>
  <c r="M71" i="33" s="1"/>
  <c r="M71" i="34" s="1"/>
  <c r="I69" i="5"/>
  <c r="I69" i="33" s="1"/>
  <c r="I69" i="34" s="1"/>
  <c r="E67" i="5"/>
  <c r="E67" i="33" s="1"/>
  <c r="E67" i="34" s="1"/>
  <c r="K62" i="5"/>
  <c r="K62" i="33" s="1"/>
  <c r="K62" i="34" s="1"/>
  <c r="M53" i="5"/>
  <c r="M53" i="33" s="1"/>
  <c r="M53" i="34" s="1"/>
  <c r="I51" i="5"/>
  <c r="I51" i="33" s="1"/>
  <c r="I51" i="34" s="1"/>
  <c r="E49" i="5"/>
  <c r="E49" i="33" s="1"/>
  <c r="E49" i="34" s="1"/>
  <c r="C40" i="5"/>
  <c r="C40" i="33" s="1"/>
  <c r="C40" i="34" s="1"/>
  <c r="M37" i="5"/>
  <c r="M37" i="33" s="1"/>
  <c r="M37" i="34" s="1"/>
  <c r="I35" i="5"/>
  <c r="I35" i="33" s="1"/>
  <c r="I35" i="34" s="1"/>
  <c r="E33" i="5"/>
  <c r="E33" i="33" s="1"/>
  <c r="E33" i="34" s="1"/>
  <c r="G26" i="5"/>
  <c r="G26" i="33" s="1"/>
  <c r="G26" i="34" s="1"/>
  <c r="C24" i="5"/>
  <c r="C24" i="33" s="1"/>
  <c r="C24" i="34" s="1"/>
  <c r="M21" i="5"/>
  <c r="M21" i="33" s="1"/>
  <c r="M21" i="34" s="1"/>
  <c r="I19" i="5"/>
  <c r="I19" i="33" s="1"/>
  <c r="I19" i="34" s="1"/>
  <c r="K12" i="5"/>
  <c r="K12" i="33" s="1"/>
  <c r="K12" i="34" s="1"/>
  <c r="G10" i="5"/>
  <c r="G10" i="33" s="1"/>
  <c r="G10" i="34" s="1"/>
  <c r="C99" i="5"/>
  <c r="C99" i="33" s="1"/>
  <c r="C99" i="34" s="1"/>
  <c r="F69" i="5"/>
  <c r="F69" i="33" s="1"/>
  <c r="F69" i="34" s="1"/>
  <c r="H12" i="5"/>
  <c r="H12" i="33" s="1"/>
  <c r="H12" i="34" s="1"/>
  <c r="E69" i="5"/>
  <c r="E69" i="33" s="1"/>
  <c r="E69" i="34" s="1"/>
  <c r="N82" i="5"/>
  <c r="N82" i="33" s="1"/>
  <c r="N82" i="34" s="1"/>
  <c r="H32" i="5"/>
  <c r="H32" i="33" s="1"/>
  <c r="H32" i="34" s="1"/>
  <c r="K68" i="5"/>
  <c r="K68" i="33" s="1"/>
  <c r="K68" i="34" s="1"/>
  <c r="J27" i="5"/>
  <c r="J27" i="33" s="1"/>
  <c r="J27" i="34" s="1"/>
  <c r="I77" i="5"/>
  <c r="I77" i="33" s="1"/>
  <c r="I77" i="34" s="1"/>
  <c r="M54" i="5"/>
  <c r="M54" i="33" s="1"/>
  <c r="M54" i="34" s="1"/>
  <c r="D99" i="5"/>
  <c r="D99" i="33" s="1"/>
  <c r="D99" i="34" s="1"/>
  <c r="N96" i="5"/>
  <c r="N96" i="33" s="1"/>
  <c r="N96" i="34" s="1"/>
  <c r="J94" i="5"/>
  <c r="J94" i="33" s="1"/>
  <c r="J94" i="34" s="1"/>
  <c r="F92" i="5"/>
  <c r="F92" i="33" s="1"/>
  <c r="F92" i="34" s="1"/>
  <c r="H85" i="5"/>
  <c r="H85" i="33" s="1"/>
  <c r="H85" i="34" s="1"/>
  <c r="D83" i="5"/>
  <c r="D83" i="33" s="1"/>
  <c r="D83" i="34" s="1"/>
  <c r="N80" i="5"/>
  <c r="N80" i="33" s="1"/>
  <c r="N80" i="34" s="1"/>
  <c r="J78" i="5"/>
  <c r="J78" i="33" s="1"/>
  <c r="J78" i="34" s="1"/>
  <c r="F76" i="5"/>
  <c r="F76" i="33" s="1"/>
  <c r="F76" i="34" s="1"/>
  <c r="L71" i="5"/>
  <c r="L71" i="33" s="1"/>
  <c r="L71" i="34" s="1"/>
  <c r="H69" i="5"/>
  <c r="H69" i="33" s="1"/>
  <c r="H69" i="34" s="1"/>
  <c r="D67" i="5"/>
  <c r="D67" i="33" s="1"/>
  <c r="D67" i="34" s="1"/>
  <c r="N64" i="5"/>
  <c r="N64" i="33" s="1"/>
  <c r="N64" i="34" s="1"/>
  <c r="J62" i="5"/>
  <c r="J62" i="33" s="1"/>
  <c r="J62" i="34" s="1"/>
  <c r="L53" i="5"/>
  <c r="L53" i="33" s="1"/>
  <c r="L53" i="34" s="1"/>
  <c r="H51" i="5"/>
  <c r="H51" i="33" s="1"/>
  <c r="H51" i="34" s="1"/>
  <c r="D49" i="5"/>
  <c r="D49" i="33" s="1"/>
  <c r="D49" i="34" s="1"/>
  <c r="N46" i="5"/>
  <c r="N46" i="33" s="1"/>
  <c r="N46" i="34" s="1"/>
  <c r="L37" i="5"/>
  <c r="L37" i="33" s="1"/>
  <c r="L37" i="34" s="1"/>
  <c r="H35" i="5"/>
  <c r="H35" i="33" s="1"/>
  <c r="H35" i="34" s="1"/>
  <c r="D33" i="5"/>
  <c r="D33" i="33" s="1"/>
  <c r="D33" i="34" s="1"/>
  <c r="F26" i="5"/>
  <c r="F26" i="33" s="1"/>
  <c r="F26" i="34" s="1"/>
  <c r="L21" i="5"/>
  <c r="L21" i="33" s="1"/>
  <c r="L21" i="34" s="1"/>
  <c r="H19" i="5"/>
  <c r="H19" i="33" s="1"/>
  <c r="H19" i="34" s="1"/>
  <c r="J12" i="5"/>
  <c r="J12" i="33" s="1"/>
  <c r="J12" i="34" s="1"/>
  <c r="M64" i="5"/>
  <c r="M64" i="33" s="1"/>
  <c r="M64" i="34" s="1"/>
  <c r="G19" i="5"/>
  <c r="G19" i="33" s="1"/>
  <c r="G19" i="34" s="1"/>
  <c r="D92" i="5"/>
  <c r="D92" i="33" s="1"/>
  <c r="D92" i="34" s="1"/>
  <c r="G62" i="5"/>
  <c r="G62" i="33" s="1"/>
  <c r="G62" i="34" s="1"/>
  <c r="C26" i="5"/>
  <c r="C26" i="33" s="1"/>
  <c r="C26" i="34" s="1"/>
  <c r="J96" i="5"/>
  <c r="J96" i="33" s="1"/>
  <c r="J96" i="34" s="1"/>
  <c r="K55" i="5"/>
  <c r="K55" i="33" s="1"/>
  <c r="K55" i="34" s="1"/>
  <c r="G5" i="5"/>
  <c r="G5" i="33" s="1"/>
  <c r="G5" i="34" s="1"/>
  <c r="J41" i="5"/>
  <c r="J41" i="33" s="1"/>
  <c r="J41" i="34" s="1"/>
  <c r="C64" i="5"/>
  <c r="C64" i="33" s="1"/>
  <c r="C64" i="34" s="1"/>
  <c r="M11" i="5"/>
  <c r="M11" i="33" s="1"/>
  <c r="M11" i="34" s="1"/>
  <c r="H68" i="5"/>
  <c r="H68" i="33" s="1"/>
  <c r="H68" i="34" s="1"/>
  <c r="C48" i="5"/>
  <c r="C48" i="33" s="1"/>
  <c r="C48" i="34" s="1"/>
  <c r="E34" i="5"/>
  <c r="E34" i="33" s="1"/>
  <c r="E34" i="34" s="1"/>
  <c r="L98" i="5"/>
  <c r="L98" i="33" s="1"/>
  <c r="L98" i="34" s="1"/>
  <c r="H96" i="5"/>
  <c r="H96" i="33" s="1"/>
  <c r="H96" i="34" s="1"/>
  <c r="D94" i="5"/>
  <c r="D94" i="33" s="1"/>
  <c r="D94" i="34" s="1"/>
  <c r="N91" i="5"/>
  <c r="N91" i="33" s="1"/>
  <c r="N91" i="34" s="1"/>
  <c r="L82" i="5"/>
  <c r="L82" i="33" s="1"/>
  <c r="L82" i="34" s="1"/>
  <c r="H80" i="5"/>
  <c r="H80" i="33" s="1"/>
  <c r="H80" i="34" s="1"/>
  <c r="D78" i="5"/>
  <c r="D78" i="33" s="1"/>
  <c r="D78" i="34" s="1"/>
  <c r="F71" i="5"/>
  <c r="F71" i="33" s="1"/>
  <c r="F71" i="34" s="1"/>
  <c r="L66" i="5"/>
  <c r="L66" i="33" s="1"/>
  <c r="L66" i="34" s="1"/>
  <c r="H64" i="5"/>
  <c r="H64" i="33" s="1"/>
  <c r="H64" i="34" s="1"/>
  <c r="D62" i="5"/>
  <c r="D62" i="33" s="1"/>
  <c r="D62" i="34" s="1"/>
  <c r="J55" i="5"/>
  <c r="J55" i="33" s="1"/>
  <c r="J55" i="34" s="1"/>
  <c r="F53" i="5"/>
  <c r="F53" i="33" s="1"/>
  <c r="F53" i="34" s="1"/>
  <c r="L48" i="5"/>
  <c r="L48" i="33" s="1"/>
  <c r="L48" i="34" s="1"/>
  <c r="H46" i="5"/>
  <c r="H46" i="33" s="1"/>
  <c r="H46" i="34" s="1"/>
  <c r="N41" i="5"/>
  <c r="N41" i="33" s="1"/>
  <c r="N41" i="34" s="1"/>
  <c r="J39" i="5"/>
  <c r="J39" i="33" s="1"/>
  <c r="J39" i="34" s="1"/>
  <c r="F37" i="5"/>
  <c r="F37" i="33" s="1"/>
  <c r="F37" i="34" s="1"/>
  <c r="L32" i="5"/>
  <c r="L32" i="33" s="1"/>
  <c r="L32" i="34" s="1"/>
  <c r="N25" i="5"/>
  <c r="N25" i="33" s="1"/>
  <c r="N25" i="34" s="1"/>
  <c r="J23" i="5"/>
  <c r="J23" i="33" s="1"/>
  <c r="J23" i="34" s="1"/>
  <c r="F21" i="5"/>
  <c r="F21" i="33" s="1"/>
  <c r="F21" i="34" s="1"/>
  <c r="D12" i="5"/>
  <c r="D12" i="33" s="1"/>
  <c r="D12" i="34" s="1"/>
  <c r="N9" i="5"/>
  <c r="N9" i="33" s="1"/>
  <c r="N9" i="34" s="1"/>
  <c r="J7" i="5"/>
  <c r="J7" i="33" s="1"/>
  <c r="J7" i="34" s="1"/>
  <c r="F5" i="5"/>
  <c r="F5" i="33" s="1"/>
  <c r="F5" i="34" s="1"/>
  <c r="K98" i="5"/>
  <c r="K98" i="33" s="1"/>
  <c r="K98" i="34" s="1"/>
  <c r="G96" i="5"/>
  <c r="G96" i="33" s="1"/>
  <c r="G96" i="34" s="1"/>
  <c r="C94" i="5"/>
  <c r="C94" i="33" s="1"/>
  <c r="C94" i="34" s="1"/>
  <c r="M91" i="5"/>
  <c r="M91" i="33" s="1"/>
  <c r="M91" i="34" s="1"/>
  <c r="K82" i="5"/>
  <c r="K82" i="33" s="1"/>
  <c r="K82" i="34" s="1"/>
  <c r="G80" i="5"/>
  <c r="G80" i="33" s="1"/>
  <c r="G80" i="34" s="1"/>
  <c r="C78" i="5"/>
  <c r="C78" i="33" s="1"/>
  <c r="C78" i="34" s="1"/>
  <c r="E71" i="5"/>
  <c r="E71" i="33" s="1"/>
  <c r="E71" i="34" s="1"/>
  <c r="K66" i="5"/>
  <c r="K66" i="33" s="1"/>
  <c r="K66" i="34" s="1"/>
  <c r="G64" i="5"/>
  <c r="G64" i="33" s="1"/>
  <c r="G64" i="34" s="1"/>
  <c r="C62" i="5"/>
  <c r="C62" i="33" s="1"/>
  <c r="C62" i="34" s="1"/>
  <c r="I55" i="5"/>
  <c r="I55" i="33" s="1"/>
  <c r="I55" i="34" s="1"/>
  <c r="E53" i="5"/>
  <c r="E53" i="33" s="1"/>
  <c r="E53" i="34" s="1"/>
  <c r="K48" i="5"/>
  <c r="K48" i="33" s="1"/>
  <c r="K48" i="34" s="1"/>
  <c r="G46" i="5"/>
  <c r="G46" i="33" s="1"/>
  <c r="G46" i="34" s="1"/>
  <c r="M41" i="5"/>
  <c r="M41" i="33" s="1"/>
  <c r="M41" i="34" s="1"/>
  <c r="I39" i="5"/>
  <c r="I39" i="33" s="1"/>
  <c r="I39" i="34" s="1"/>
  <c r="E37" i="5"/>
  <c r="E37" i="33" s="1"/>
  <c r="E37" i="34" s="1"/>
  <c r="K32" i="5"/>
  <c r="K32" i="33" s="1"/>
  <c r="K32" i="34" s="1"/>
  <c r="M25" i="5"/>
  <c r="M25" i="33" s="1"/>
  <c r="M25" i="34" s="1"/>
  <c r="I23" i="5"/>
  <c r="I23" i="33" s="1"/>
  <c r="I23" i="34" s="1"/>
  <c r="E21" i="5"/>
  <c r="E21" i="33" s="1"/>
  <c r="E21" i="34" s="1"/>
  <c r="C12" i="5"/>
  <c r="C12" i="33" s="1"/>
  <c r="C12" i="34" s="1"/>
  <c r="M9" i="5"/>
  <c r="M9" i="33" s="1"/>
  <c r="M9" i="34" s="1"/>
  <c r="I7" i="5"/>
  <c r="I7" i="33" s="1"/>
  <c r="I7" i="34" s="1"/>
  <c r="E5" i="5"/>
  <c r="E5" i="33" s="1"/>
  <c r="E5" i="34" s="1"/>
  <c r="E80" i="5"/>
  <c r="E80" i="33" s="1"/>
  <c r="E80" i="34" s="1"/>
  <c r="E46" i="5"/>
  <c r="E46" i="33" s="1"/>
  <c r="E46" i="34" s="1"/>
  <c r="G39" i="5"/>
  <c r="G39" i="33" s="1"/>
  <c r="G39" i="34" s="1"/>
  <c r="M34" i="5"/>
  <c r="M34" i="33" s="1"/>
  <c r="M34" i="34" s="1"/>
  <c r="K25" i="5"/>
  <c r="K25" i="33" s="1"/>
  <c r="K25" i="34" s="1"/>
  <c r="G23" i="5"/>
  <c r="G23" i="33" s="1"/>
  <c r="G23" i="34" s="1"/>
  <c r="M18" i="5"/>
  <c r="M18" i="33" s="1"/>
  <c r="M18" i="34" s="1"/>
  <c r="K9" i="5"/>
  <c r="K9" i="33" s="1"/>
  <c r="K9" i="34" s="1"/>
  <c r="G7" i="5"/>
  <c r="G7" i="33" s="1"/>
  <c r="G7" i="34" s="1"/>
  <c r="D96" i="5"/>
  <c r="D96" i="33" s="1"/>
  <c r="D96" i="34" s="1"/>
  <c r="N93" i="5"/>
  <c r="N93" i="33" s="1"/>
  <c r="N93" i="34" s="1"/>
  <c r="J91" i="5"/>
  <c r="J91" i="33" s="1"/>
  <c r="J91" i="34" s="1"/>
  <c r="L84" i="5"/>
  <c r="L84" i="33" s="1"/>
  <c r="L84" i="34" s="1"/>
  <c r="N77" i="5"/>
  <c r="N77" i="33" s="1"/>
  <c r="N77" i="34" s="1"/>
  <c r="L68" i="5"/>
  <c r="L68" i="33" s="1"/>
  <c r="L68" i="34" s="1"/>
  <c r="D46" i="5"/>
  <c r="D46" i="33" s="1"/>
  <c r="D46" i="34" s="1"/>
  <c r="L18" i="5"/>
  <c r="L18" i="33" s="1"/>
  <c r="L18" i="34" s="1"/>
  <c r="K84" i="5"/>
  <c r="K84" i="33" s="1"/>
  <c r="K84" i="34" s="1"/>
  <c r="G48" i="5"/>
  <c r="G48" i="33" s="1"/>
  <c r="G48" i="34" s="1"/>
  <c r="K34" i="5"/>
  <c r="K34" i="33" s="1"/>
  <c r="K34" i="34" s="1"/>
  <c r="K18" i="5"/>
  <c r="K18" i="33" s="1"/>
  <c r="K18" i="34" s="1"/>
  <c r="F91" i="5"/>
  <c r="F91" i="33" s="1"/>
  <c r="F91" i="34" s="1"/>
  <c r="F41" i="5"/>
  <c r="F41" i="33" s="1"/>
  <c r="F41" i="34" s="1"/>
  <c r="D32" i="5"/>
  <c r="D32" i="33" s="1"/>
  <c r="D32" i="34" s="1"/>
  <c r="F9" i="5"/>
  <c r="F9" i="33" s="1"/>
  <c r="F9" i="34" s="1"/>
  <c r="G68" i="5"/>
  <c r="G68" i="33" s="1"/>
  <c r="G68" i="34" s="1"/>
  <c r="E41" i="5"/>
  <c r="E41" i="33" s="1"/>
  <c r="E41" i="34" s="1"/>
  <c r="I27" i="5"/>
  <c r="I27" i="33" s="1"/>
  <c r="I27" i="34" s="1"/>
  <c r="I36" i="5"/>
  <c r="I36" i="33" s="1"/>
  <c r="I36" i="34" s="1"/>
  <c r="G27" i="5"/>
  <c r="G27" i="33" s="1"/>
  <c r="G27" i="34" s="1"/>
  <c r="M6" i="5"/>
  <c r="M6" i="33" s="1"/>
  <c r="M6" i="34" s="1"/>
  <c r="J98" i="5"/>
  <c r="J98" i="33" s="1"/>
  <c r="J98" i="34" s="1"/>
  <c r="F96" i="5"/>
  <c r="F96" i="33" s="1"/>
  <c r="F96" i="34" s="1"/>
  <c r="L91" i="5"/>
  <c r="L91" i="33" s="1"/>
  <c r="L91" i="34" s="1"/>
  <c r="N84" i="5"/>
  <c r="N84" i="33" s="1"/>
  <c r="N84" i="34" s="1"/>
  <c r="J82" i="5"/>
  <c r="J82" i="33" s="1"/>
  <c r="J82" i="34" s="1"/>
  <c r="F80" i="5"/>
  <c r="F80" i="33" s="1"/>
  <c r="F80" i="34" s="1"/>
  <c r="D71" i="5"/>
  <c r="D71" i="33" s="1"/>
  <c r="D71" i="34" s="1"/>
  <c r="N68" i="5"/>
  <c r="N68" i="33" s="1"/>
  <c r="N68" i="34" s="1"/>
  <c r="J66" i="5"/>
  <c r="J66" i="33" s="1"/>
  <c r="J66" i="34" s="1"/>
  <c r="F64" i="5"/>
  <c r="F64" i="33" s="1"/>
  <c r="F64" i="34" s="1"/>
  <c r="H55" i="5"/>
  <c r="H55" i="33" s="1"/>
  <c r="H55" i="34" s="1"/>
  <c r="D53" i="5"/>
  <c r="D53" i="33" s="1"/>
  <c r="D53" i="34" s="1"/>
  <c r="N50" i="5"/>
  <c r="N50" i="33" s="1"/>
  <c r="N50" i="34" s="1"/>
  <c r="J48" i="5"/>
  <c r="J48" i="33" s="1"/>
  <c r="J48" i="34" s="1"/>
  <c r="F46" i="5"/>
  <c r="F46" i="33" s="1"/>
  <c r="F46" i="34" s="1"/>
  <c r="L41" i="5"/>
  <c r="L41" i="33" s="1"/>
  <c r="L41" i="34" s="1"/>
  <c r="H39" i="5"/>
  <c r="H39" i="33" s="1"/>
  <c r="H39" i="34" s="1"/>
  <c r="D37" i="5"/>
  <c r="D37" i="33" s="1"/>
  <c r="D37" i="34" s="1"/>
  <c r="N34" i="5"/>
  <c r="N34" i="33" s="1"/>
  <c r="N34" i="34" s="1"/>
  <c r="J32" i="5"/>
  <c r="J32" i="33" s="1"/>
  <c r="J32" i="34" s="1"/>
  <c r="L25" i="5"/>
  <c r="L25" i="33" s="1"/>
  <c r="L25" i="34" s="1"/>
  <c r="H23" i="5"/>
  <c r="H23" i="33" s="1"/>
  <c r="H23" i="34" s="1"/>
  <c r="D21" i="5"/>
  <c r="D21" i="33" s="1"/>
  <c r="D21" i="34" s="1"/>
  <c r="N18" i="5"/>
  <c r="N18" i="33" s="1"/>
  <c r="N18" i="34" s="1"/>
  <c r="L9" i="5"/>
  <c r="L9" i="33" s="1"/>
  <c r="L9" i="34" s="1"/>
  <c r="H7" i="5"/>
  <c r="H7" i="33" s="1"/>
  <c r="H7" i="34" s="1"/>
  <c r="D5" i="5"/>
  <c r="D5" i="33" s="1"/>
  <c r="D5" i="34" s="1"/>
  <c r="I98" i="5"/>
  <c r="I98" i="33" s="1"/>
  <c r="I98" i="34" s="1"/>
  <c r="E96" i="5"/>
  <c r="E96" i="33" s="1"/>
  <c r="E96" i="34" s="1"/>
  <c r="K91" i="5"/>
  <c r="K91" i="33" s="1"/>
  <c r="K91" i="34" s="1"/>
  <c r="M84" i="5"/>
  <c r="M84" i="33" s="1"/>
  <c r="M84" i="34" s="1"/>
  <c r="I82" i="5"/>
  <c r="I82" i="33" s="1"/>
  <c r="I82" i="34" s="1"/>
  <c r="C71" i="5"/>
  <c r="C71" i="33" s="1"/>
  <c r="C71" i="34" s="1"/>
  <c r="M68" i="5"/>
  <c r="M68" i="33" s="1"/>
  <c r="M68" i="34" s="1"/>
  <c r="I66" i="5"/>
  <c r="I66" i="33" s="1"/>
  <c r="I66" i="34" s="1"/>
  <c r="E64" i="5"/>
  <c r="E64" i="33" s="1"/>
  <c r="E64" i="34" s="1"/>
  <c r="G55" i="5"/>
  <c r="G55" i="33" s="1"/>
  <c r="G55" i="34" s="1"/>
  <c r="C53" i="5"/>
  <c r="C53" i="33" s="1"/>
  <c r="C53" i="34" s="1"/>
  <c r="M50" i="5"/>
  <c r="M50" i="33" s="1"/>
  <c r="M50" i="34" s="1"/>
  <c r="I48" i="5"/>
  <c r="I48" i="33" s="1"/>
  <c r="I48" i="34" s="1"/>
  <c r="K41" i="5"/>
  <c r="K41" i="33" s="1"/>
  <c r="K41" i="34" s="1"/>
  <c r="C37" i="5"/>
  <c r="C37" i="33" s="1"/>
  <c r="C37" i="34" s="1"/>
  <c r="I32" i="5"/>
  <c r="I32" i="33" s="1"/>
  <c r="I32" i="34" s="1"/>
  <c r="C21" i="5"/>
  <c r="C21" i="33" s="1"/>
  <c r="C21" i="34" s="1"/>
  <c r="C5" i="5"/>
  <c r="C5" i="33" s="1"/>
  <c r="C5" i="34" s="1"/>
  <c r="H98" i="5"/>
  <c r="H98" i="33" s="1"/>
  <c r="H98" i="34" s="1"/>
  <c r="H66" i="5"/>
  <c r="H66" i="33" s="1"/>
  <c r="H66" i="34" s="1"/>
  <c r="G66" i="5"/>
  <c r="G66" i="33" s="1"/>
  <c r="G66" i="34" s="1"/>
  <c r="H84" i="5"/>
  <c r="H84" i="33" s="1"/>
  <c r="H84" i="34" s="1"/>
  <c r="G50" i="5"/>
  <c r="G50" i="33" s="1"/>
  <c r="G50" i="34" s="1"/>
  <c r="K4" i="5"/>
  <c r="K4" i="33" s="1"/>
  <c r="K4" i="34" s="1"/>
  <c r="F98" i="5"/>
  <c r="F98" i="33" s="1"/>
  <c r="F98" i="34" s="1"/>
  <c r="L93" i="5"/>
  <c r="L93" i="33" s="1"/>
  <c r="L93" i="34" s="1"/>
  <c r="H91" i="5"/>
  <c r="H91" i="33" s="1"/>
  <c r="H91" i="34" s="1"/>
  <c r="J84" i="5"/>
  <c r="J84" i="33" s="1"/>
  <c r="J84" i="34" s="1"/>
  <c r="F82" i="5"/>
  <c r="F82" i="33" s="1"/>
  <c r="F82" i="34" s="1"/>
  <c r="L77" i="5"/>
  <c r="L77" i="33" s="1"/>
  <c r="L77" i="34" s="1"/>
  <c r="N70" i="5"/>
  <c r="N70" i="33" s="1"/>
  <c r="N70" i="34" s="1"/>
  <c r="J68" i="5"/>
  <c r="J68" i="33" s="1"/>
  <c r="J68" i="34" s="1"/>
  <c r="F66" i="5"/>
  <c r="F66" i="33" s="1"/>
  <c r="F66" i="34" s="1"/>
  <c r="D55" i="5"/>
  <c r="D55" i="33" s="1"/>
  <c r="D55" i="34" s="1"/>
  <c r="N52" i="5"/>
  <c r="N52" i="33" s="1"/>
  <c r="N52" i="34" s="1"/>
  <c r="J50" i="5"/>
  <c r="J50" i="33" s="1"/>
  <c r="J50" i="34" s="1"/>
  <c r="F48" i="5"/>
  <c r="F48" i="33" s="1"/>
  <c r="F48" i="34" s="1"/>
  <c r="H41" i="5"/>
  <c r="H41" i="33" s="1"/>
  <c r="H41" i="34" s="1"/>
  <c r="D39" i="5"/>
  <c r="D39" i="33" s="1"/>
  <c r="D39" i="34" s="1"/>
  <c r="N36" i="5"/>
  <c r="N36" i="33" s="1"/>
  <c r="N36" i="34" s="1"/>
  <c r="J34" i="5"/>
  <c r="J34" i="33" s="1"/>
  <c r="J34" i="34" s="1"/>
  <c r="F32" i="5"/>
  <c r="F32" i="33" s="1"/>
  <c r="F32" i="34" s="1"/>
  <c r="L27" i="5"/>
  <c r="L27" i="33" s="1"/>
  <c r="L27" i="34" s="1"/>
  <c r="H25" i="5"/>
  <c r="H25" i="33" s="1"/>
  <c r="H25" i="34" s="1"/>
  <c r="D23" i="5"/>
  <c r="D23" i="33" s="1"/>
  <c r="D23" i="34" s="1"/>
  <c r="N20" i="5"/>
  <c r="N20" i="33" s="1"/>
  <c r="N20" i="34" s="1"/>
  <c r="J18" i="5"/>
  <c r="J18" i="33" s="1"/>
  <c r="J18" i="34" s="1"/>
  <c r="L11" i="5"/>
  <c r="L11" i="33" s="1"/>
  <c r="L11" i="34" s="1"/>
  <c r="H9" i="5"/>
  <c r="H9" i="33" s="1"/>
  <c r="H9" i="34" s="1"/>
  <c r="D7" i="5"/>
  <c r="D7" i="33" s="1"/>
  <c r="D7" i="34" s="1"/>
  <c r="N4" i="5"/>
  <c r="N4" i="33" s="1"/>
  <c r="N4" i="34" s="1"/>
  <c r="E98" i="5"/>
  <c r="E98" i="33" s="1"/>
  <c r="E98" i="34" s="1"/>
  <c r="K93" i="5"/>
  <c r="K93" i="33" s="1"/>
  <c r="K93" i="34" s="1"/>
  <c r="G91" i="5"/>
  <c r="G91" i="33" s="1"/>
  <c r="G91" i="34" s="1"/>
  <c r="I84" i="5"/>
  <c r="I84" i="33" s="1"/>
  <c r="I84" i="34" s="1"/>
  <c r="E82" i="5"/>
  <c r="E82" i="33" s="1"/>
  <c r="E82" i="34" s="1"/>
  <c r="K77" i="5"/>
  <c r="K77" i="33" s="1"/>
  <c r="K77" i="34" s="1"/>
  <c r="M70" i="5"/>
  <c r="M70" i="33" s="1"/>
  <c r="M70" i="34" s="1"/>
  <c r="I68" i="5"/>
  <c r="I68" i="33" s="1"/>
  <c r="I68" i="34" s="1"/>
  <c r="E66" i="5"/>
  <c r="E66" i="33" s="1"/>
  <c r="E66" i="34" s="1"/>
  <c r="C55" i="5"/>
  <c r="C55" i="33" s="1"/>
  <c r="C55" i="34" s="1"/>
  <c r="M52" i="5"/>
  <c r="M52" i="33" s="1"/>
  <c r="M52" i="34" s="1"/>
  <c r="I50" i="5"/>
  <c r="I50" i="33" s="1"/>
  <c r="I50" i="34" s="1"/>
  <c r="E48" i="5"/>
  <c r="E48" i="33" s="1"/>
  <c r="E48" i="34" s="1"/>
  <c r="G41" i="5"/>
  <c r="G41" i="33" s="1"/>
  <c r="G41" i="34" s="1"/>
  <c r="C39" i="5"/>
  <c r="C39" i="33" s="1"/>
  <c r="C39" i="34" s="1"/>
  <c r="M36" i="5"/>
  <c r="M36" i="33" s="1"/>
  <c r="M36" i="34" s="1"/>
  <c r="I34" i="5"/>
  <c r="I34" i="33" s="1"/>
  <c r="I34" i="34" s="1"/>
  <c r="E32" i="5"/>
  <c r="E32" i="33" s="1"/>
  <c r="E32" i="34" s="1"/>
  <c r="K27" i="5"/>
  <c r="K27" i="33" s="1"/>
  <c r="K27" i="34" s="1"/>
  <c r="G25" i="5"/>
  <c r="G25" i="33" s="1"/>
  <c r="G25" i="34" s="1"/>
  <c r="C23" i="5"/>
  <c r="C23" i="33" s="1"/>
  <c r="C23" i="34" s="1"/>
  <c r="M20" i="5"/>
  <c r="M20" i="33" s="1"/>
  <c r="M20" i="34" s="1"/>
  <c r="I18" i="5"/>
  <c r="I18" i="33" s="1"/>
  <c r="I18" i="34" s="1"/>
  <c r="K11" i="5"/>
  <c r="K11" i="33" s="1"/>
  <c r="K11" i="34" s="1"/>
  <c r="G9" i="5"/>
  <c r="G9" i="33" s="1"/>
  <c r="G9" i="34" s="1"/>
  <c r="C7" i="5"/>
  <c r="C7" i="33" s="1"/>
  <c r="C7" i="34" s="1"/>
  <c r="M4" i="5"/>
  <c r="M4" i="33" s="1"/>
  <c r="M4" i="34" s="1"/>
  <c r="J93" i="5"/>
  <c r="J93" i="33" s="1"/>
  <c r="J93" i="34" s="1"/>
  <c r="J77" i="5"/>
  <c r="J77" i="33" s="1"/>
  <c r="J77" i="34" s="1"/>
  <c r="D48" i="5"/>
  <c r="D48" i="33" s="1"/>
  <c r="D48" i="34" s="1"/>
  <c r="N13" i="5"/>
  <c r="N13" i="33" s="1"/>
  <c r="N13" i="34" s="1"/>
  <c r="K79" i="5"/>
  <c r="K79" i="33" s="1"/>
  <c r="K79" i="34" s="1"/>
  <c r="L95" i="5"/>
  <c r="L95" i="33" s="1"/>
  <c r="L95" i="34" s="1"/>
  <c r="H93" i="5"/>
  <c r="H93" i="33" s="1"/>
  <c r="H93" i="34" s="1"/>
  <c r="D91" i="5"/>
  <c r="D91" i="33" s="1"/>
  <c r="D91" i="34" s="1"/>
  <c r="F84" i="5"/>
  <c r="F84" i="33" s="1"/>
  <c r="F84" i="34" s="1"/>
  <c r="L79" i="5"/>
  <c r="L79" i="33" s="1"/>
  <c r="L79" i="34" s="1"/>
  <c r="H77" i="5"/>
  <c r="H77" i="33" s="1"/>
  <c r="H77" i="34" s="1"/>
  <c r="J70" i="5"/>
  <c r="J70" i="33" s="1"/>
  <c r="J70" i="34" s="1"/>
  <c r="F68" i="5"/>
  <c r="F68" i="33" s="1"/>
  <c r="F68" i="34" s="1"/>
  <c r="L63" i="5"/>
  <c r="L63" i="33" s="1"/>
  <c r="L63" i="34" s="1"/>
  <c r="N54" i="5"/>
  <c r="N54" i="33" s="1"/>
  <c r="N54" i="34" s="1"/>
  <c r="J52" i="5"/>
  <c r="J52" i="33" s="1"/>
  <c r="J52" i="34" s="1"/>
  <c r="F50" i="5"/>
  <c r="F50" i="33" s="1"/>
  <c r="F50" i="34" s="1"/>
  <c r="D41" i="5"/>
  <c r="D41" i="33" s="1"/>
  <c r="D41" i="34" s="1"/>
  <c r="N38" i="5"/>
  <c r="N38" i="33" s="1"/>
  <c r="N38" i="34" s="1"/>
  <c r="J36" i="5"/>
  <c r="J36" i="33" s="1"/>
  <c r="J36" i="34" s="1"/>
  <c r="F34" i="5"/>
  <c r="F34" i="33" s="1"/>
  <c r="F34" i="34" s="1"/>
  <c r="H27" i="5"/>
  <c r="H27" i="33" s="1"/>
  <c r="H27" i="34" s="1"/>
  <c r="D25" i="5"/>
  <c r="D25" i="33" s="1"/>
  <c r="D25" i="34" s="1"/>
  <c r="N22" i="5"/>
  <c r="N22" i="33" s="1"/>
  <c r="N22" i="34" s="1"/>
  <c r="J20" i="5"/>
  <c r="J20" i="33" s="1"/>
  <c r="J20" i="34" s="1"/>
  <c r="F18" i="5"/>
  <c r="F18" i="33" s="1"/>
  <c r="F18" i="34" s="1"/>
  <c r="L13" i="5"/>
  <c r="L13" i="33" s="1"/>
  <c r="L13" i="34" s="1"/>
  <c r="H11" i="5"/>
  <c r="H11" i="33" s="1"/>
  <c r="H11" i="34" s="1"/>
  <c r="D9" i="5"/>
  <c r="D9" i="33" s="1"/>
  <c r="D9" i="34" s="1"/>
  <c r="N6" i="5"/>
  <c r="N6" i="33" s="1"/>
  <c r="N6" i="34" s="1"/>
  <c r="C91" i="5"/>
  <c r="C91" i="33" s="1"/>
  <c r="C91" i="34" s="1"/>
  <c r="N97" i="6" l="1"/>
  <c r="N97" i="35" s="1"/>
  <c r="N97" i="121" s="1"/>
  <c r="J95" i="6"/>
  <c r="J95" i="35" s="1"/>
  <c r="J95" i="121" s="1"/>
  <c r="F93" i="6"/>
  <c r="F93" i="35" s="1"/>
  <c r="F93" i="121" s="1"/>
  <c r="D84" i="6"/>
  <c r="D84" i="35" s="1"/>
  <c r="D84" i="121" s="1"/>
  <c r="N81" i="6"/>
  <c r="N81" i="35" s="1"/>
  <c r="N81" i="121" s="1"/>
  <c r="J79" i="6"/>
  <c r="J79" i="35" s="1"/>
  <c r="J79" i="121" s="1"/>
  <c r="F77" i="6"/>
  <c r="F77" i="35" s="1"/>
  <c r="F77" i="121" s="1"/>
  <c r="H70" i="6"/>
  <c r="H70" i="35" s="1"/>
  <c r="H70" i="121" s="1"/>
  <c r="D68" i="6"/>
  <c r="D68" i="35" s="1"/>
  <c r="D68" i="121" s="1"/>
  <c r="N65" i="6"/>
  <c r="N65" i="35" s="1"/>
  <c r="N65" i="121" s="1"/>
  <c r="J63" i="6"/>
  <c r="J63" i="35" s="1"/>
  <c r="J63" i="121" s="1"/>
  <c r="L54" i="6"/>
  <c r="L54" i="35" s="1"/>
  <c r="L54" i="121" s="1"/>
  <c r="H52" i="6"/>
  <c r="H52" i="35" s="1"/>
  <c r="H52" i="121" s="1"/>
  <c r="D50" i="6"/>
  <c r="D50" i="35" s="1"/>
  <c r="D50" i="121" s="1"/>
  <c r="N47" i="6"/>
  <c r="N47" i="35" s="1"/>
  <c r="N47" i="121" s="1"/>
  <c r="L38" i="6"/>
  <c r="L38" i="35" s="1"/>
  <c r="L38" i="121" s="1"/>
  <c r="H36" i="6"/>
  <c r="H36" i="35" s="1"/>
  <c r="H36" i="121" s="1"/>
  <c r="D34" i="6"/>
  <c r="D34" i="35" s="1"/>
  <c r="D34" i="121" s="1"/>
  <c r="F27" i="6"/>
  <c r="F27" i="35" s="1"/>
  <c r="F27" i="121" s="1"/>
  <c r="L22" i="6"/>
  <c r="L22" i="35" s="1"/>
  <c r="L22" i="121" s="1"/>
  <c r="H20" i="6"/>
  <c r="H20" i="35" s="1"/>
  <c r="H20" i="121" s="1"/>
  <c r="D18" i="6"/>
  <c r="D18" i="35" s="1"/>
  <c r="D18" i="121" s="1"/>
  <c r="J13" i="6"/>
  <c r="J13" i="35" s="1"/>
  <c r="J13" i="121" s="1"/>
  <c r="F11" i="6"/>
  <c r="F11" i="35" s="1"/>
  <c r="F11" i="121" s="1"/>
  <c r="L6" i="6"/>
  <c r="L6" i="35" s="1"/>
  <c r="L6" i="121" s="1"/>
  <c r="H4" i="6"/>
  <c r="H4" i="35" s="1"/>
  <c r="H4" i="121" s="1"/>
  <c r="M97" i="6"/>
  <c r="M97" i="35" s="1"/>
  <c r="M97" i="121" s="1"/>
  <c r="E93" i="6"/>
  <c r="E93" i="35" s="1"/>
  <c r="E93" i="121" s="1"/>
  <c r="C84" i="6"/>
  <c r="C84" i="35" s="1"/>
  <c r="C84" i="121" s="1"/>
  <c r="M81" i="6"/>
  <c r="M81" i="35" s="1"/>
  <c r="M81" i="121" s="1"/>
  <c r="I79" i="6"/>
  <c r="I79" i="35" s="1"/>
  <c r="I79" i="121" s="1"/>
  <c r="E77" i="6"/>
  <c r="E77" i="35" s="1"/>
  <c r="E77" i="121" s="1"/>
  <c r="G70" i="6"/>
  <c r="G70" i="35" s="1"/>
  <c r="G70" i="121" s="1"/>
  <c r="C68" i="6"/>
  <c r="C68" i="35" s="1"/>
  <c r="C68" i="121" s="1"/>
  <c r="M65" i="6"/>
  <c r="M65" i="35" s="1"/>
  <c r="M65" i="121" s="1"/>
  <c r="I63" i="6"/>
  <c r="I63" i="35" s="1"/>
  <c r="I63" i="121" s="1"/>
  <c r="K54" i="6"/>
  <c r="K54" i="35" s="1"/>
  <c r="K54" i="121" s="1"/>
  <c r="G52" i="6"/>
  <c r="G52" i="35" s="1"/>
  <c r="G52" i="121" s="1"/>
  <c r="C50" i="6"/>
  <c r="C50" i="35" s="1"/>
  <c r="C50" i="121" s="1"/>
  <c r="M47" i="6"/>
  <c r="M47" i="35" s="1"/>
  <c r="M47" i="121" s="1"/>
  <c r="K38" i="6"/>
  <c r="K38" i="35" s="1"/>
  <c r="K38" i="121" s="1"/>
  <c r="G36" i="6"/>
  <c r="G36" i="35" s="1"/>
  <c r="G36" i="121" s="1"/>
  <c r="C34" i="6"/>
  <c r="C34" i="35" s="1"/>
  <c r="C34" i="121" s="1"/>
  <c r="E27" i="6"/>
  <c r="E27" i="35" s="1"/>
  <c r="E27" i="121" s="1"/>
  <c r="K22" i="6"/>
  <c r="K22" i="35" s="1"/>
  <c r="K22" i="121" s="1"/>
  <c r="G20" i="6"/>
  <c r="G20" i="35" s="1"/>
  <c r="G20" i="121" s="1"/>
  <c r="C18" i="6"/>
  <c r="C18" i="35" s="1"/>
  <c r="C18" i="121" s="1"/>
  <c r="I13" i="6"/>
  <c r="I13" i="35" s="1"/>
  <c r="I13" i="121" s="1"/>
  <c r="E11" i="6"/>
  <c r="E11" i="35" s="1"/>
  <c r="E11" i="121" s="1"/>
  <c r="K6" i="6"/>
  <c r="K6" i="35" s="1"/>
  <c r="K6" i="121" s="1"/>
  <c r="G4" i="6"/>
  <c r="G4" i="35" s="1"/>
  <c r="G4" i="121" s="1"/>
  <c r="E63" i="6"/>
  <c r="E63" i="35" s="1"/>
  <c r="E63" i="121" s="1"/>
  <c r="G38" i="6"/>
  <c r="G38" i="35" s="1"/>
  <c r="G38" i="121" s="1"/>
  <c r="M33" i="6"/>
  <c r="M33" i="35" s="1"/>
  <c r="M33" i="121" s="1"/>
  <c r="C20" i="6"/>
  <c r="C20" i="35" s="1"/>
  <c r="C20" i="121" s="1"/>
  <c r="E13" i="6"/>
  <c r="E13" i="35" s="1"/>
  <c r="E13" i="121" s="1"/>
  <c r="G6" i="6"/>
  <c r="G6" i="35" s="1"/>
  <c r="G6" i="121" s="1"/>
  <c r="N76" i="6"/>
  <c r="N76" i="35" s="1"/>
  <c r="N76" i="121" s="1"/>
  <c r="H47" i="6"/>
  <c r="H47" i="35" s="1"/>
  <c r="H47" i="121" s="1"/>
  <c r="J24" i="6"/>
  <c r="J24" i="35" s="1"/>
  <c r="J24" i="121" s="1"/>
  <c r="J8" i="6"/>
  <c r="J8" i="35" s="1"/>
  <c r="J8" i="121" s="1"/>
  <c r="F6" i="6"/>
  <c r="F6" i="35" s="1"/>
  <c r="F6" i="121" s="1"/>
  <c r="K99" i="6"/>
  <c r="K99" i="35" s="1"/>
  <c r="K99" i="121" s="1"/>
  <c r="G81" i="6"/>
  <c r="G81" i="35" s="1"/>
  <c r="G81" i="121" s="1"/>
  <c r="K67" i="6"/>
  <c r="K67" i="35" s="1"/>
  <c r="K67" i="121" s="1"/>
  <c r="E54" i="6"/>
  <c r="E54" i="35" s="1"/>
  <c r="E54" i="121" s="1"/>
  <c r="K33" i="6"/>
  <c r="K33" i="35" s="1"/>
  <c r="K33" i="121" s="1"/>
  <c r="E22" i="6"/>
  <c r="E22" i="35" s="1"/>
  <c r="E22" i="121" s="1"/>
  <c r="M10" i="6"/>
  <c r="M10" i="35" s="1"/>
  <c r="M10" i="121" s="1"/>
  <c r="F97" i="6"/>
  <c r="F97" i="35" s="1"/>
  <c r="F97" i="121" s="1"/>
  <c r="J83" i="6"/>
  <c r="J83" i="35" s="1"/>
  <c r="J83" i="121" s="1"/>
  <c r="N69" i="6"/>
  <c r="N69" i="35" s="1"/>
  <c r="N69" i="121" s="1"/>
  <c r="D54" i="6"/>
  <c r="D54" i="35" s="1"/>
  <c r="D54" i="121" s="1"/>
  <c r="H40" i="6"/>
  <c r="H40" i="35" s="1"/>
  <c r="H40" i="121" s="1"/>
  <c r="L26" i="6"/>
  <c r="L26" i="35" s="1"/>
  <c r="L26" i="121" s="1"/>
  <c r="G90" i="6"/>
  <c r="G90" i="35" s="1"/>
  <c r="G90" i="121" s="1"/>
  <c r="M69" i="6"/>
  <c r="M69" i="35" s="1"/>
  <c r="M69" i="121" s="1"/>
  <c r="E65" i="6"/>
  <c r="E65" i="35" s="1"/>
  <c r="E65" i="121" s="1"/>
  <c r="I49" i="6"/>
  <c r="I49" i="35" s="1"/>
  <c r="I49" i="121" s="1"/>
  <c r="C38" i="6"/>
  <c r="C38" i="35" s="1"/>
  <c r="C38" i="121" s="1"/>
  <c r="K26" i="6"/>
  <c r="K26" i="35" s="1"/>
  <c r="K26" i="121" s="1"/>
  <c r="K10" i="6"/>
  <c r="K10" i="35" s="1"/>
  <c r="K10" i="121" s="1"/>
  <c r="N94" i="6"/>
  <c r="N94" i="35" s="1"/>
  <c r="N94" i="121" s="1"/>
  <c r="F90" i="6"/>
  <c r="F90" i="35" s="1"/>
  <c r="F90" i="121" s="1"/>
  <c r="H67" i="6"/>
  <c r="H67" i="35" s="1"/>
  <c r="H67" i="121" s="1"/>
  <c r="H49" i="6"/>
  <c r="H49" i="35" s="1"/>
  <c r="H49" i="121" s="1"/>
  <c r="F40" i="6"/>
  <c r="F40" i="35" s="1"/>
  <c r="F40" i="121" s="1"/>
  <c r="H33" i="6"/>
  <c r="H33" i="35" s="1"/>
  <c r="H33" i="121" s="1"/>
  <c r="L19" i="6"/>
  <c r="L19" i="35" s="1"/>
  <c r="L19" i="121" s="1"/>
  <c r="G99" i="6"/>
  <c r="G99" i="35" s="1"/>
  <c r="G99" i="121" s="1"/>
  <c r="C81" i="6"/>
  <c r="C81" i="35" s="1"/>
  <c r="C81" i="121" s="1"/>
  <c r="C65" i="6"/>
  <c r="C65" i="35" s="1"/>
  <c r="C65" i="121" s="1"/>
  <c r="G49" i="6"/>
  <c r="G49" i="35" s="1"/>
  <c r="G49" i="121" s="1"/>
  <c r="E40" i="6"/>
  <c r="E40" i="35" s="1"/>
  <c r="E40" i="121" s="1"/>
  <c r="I26" i="6"/>
  <c r="I26" i="35" s="1"/>
  <c r="I26" i="121" s="1"/>
  <c r="I10" i="6"/>
  <c r="I10" i="35" s="1"/>
  <c r="I10" i="121" s="1"/>
  <c r="H92" i="6"/>
  <c r="H92" i="35" s="1"/>
  <c r="H92" i="121" s="1"/>
  <c r="F83" i="6"/>
  <c r="F83" i="35" s="1"/>
  <c r="F83" i="121" s="1"/>
  <c r="N71" i="6"/>
  <c r="N71" i="35" s="1"/>
  <c r="N71" i="121" s="1"/>
  <c r="L62" i="6"/>
  <c r="L62" i="35" s="1"/>
  <c r="L62" i="121" s="1"/>
  <c r="I95" i="6"/>
  <c r="I95" i="35" s="1"/>
  <c r="I95" i="121" s="1"/>
  <c r="D63" i="6"/>
  <c r="D63" i="35" s="1"/>
  <c r="D63" i="121" s="1"/>
  <c r="I90" i="6"/>
  <c r="I90" i="35" s="1"/>
  <c r="I90" i="121" s="1"/>
  <c r="N35" i="6"/>
  <c r="N35" i="35" s="1"/>
  <c r="N35" i="121" s="1"/>
  <c r="M85" i="6"/>
  <c r="M85" i="35" s="1"/>
  <c r="M85" i="121" s="1"/>
  <c r="M19" i="6"/>
  <c r="M19" i="35" s="1"/>
  <c r="M19" i="121" s="1"/>
  <c r="H83" i="6"/>
  <c r="H83" i="35" s="1"/>
  <c r="H83" i="121" s="1"/>
  <c r="E90" i="6"/>
  <c r="E90" i="35" s="1"/>
  <c r="E90" i="121" s="1"/>
  <c r="H26" i="6"/>
  <c r="H26" i="35" s="1"/>
  <c r="H26" i="121" s="1"/>
  <c r="C90" i="6"/>
  <c r="C90" i="35" s="1"/>
  <c r="C90" i="121" s="1"/>
  <c r="C24" i="6"/>
  <c r="C24" i="35" s="1"/>
  <c r="C24" i="121" s="1"/>
  <c r="J94" i="6"/>
  <c r="J94" i="35" s="1"/>
  <c r="J94" i="121" s="1"/>
  <c r="J12" i="6"/>
  <c r="J12" i="35" s="1"/>
  <c r="J12" i="121" s="1"/>
  <c r="L97" i="6"/>
  <c r="L97" i="35" s="1"/>
  <c r="L97" i="121" s="1"/>
  <c r="H95" i="6"/>
  <c r="H95" i="35" s="1"/>
  <c r="H95" i="121" s="1"/>
  <c r="D93" i="6"/>
  <c r="D93" i="35" s="1"/>
  <c r="D93" i="121" s="1"/>
  <c r="N90" i="6"/>
  <c r="N90" i="35" s="1"/>
  <c r="N90" i="121" s="1"/>
  <c r="L81" i="6"/>
  <c r="L81" i="35" s="1"/>
  <c r="L81" i="121" s="1"/>
  <c r="H79" i="6"/>
  <c r="H79" i="35" s="1"/>
  <c r="H79" i="121" s="1"/>
  <c r="D77" i="6"/>
  <c r="D77" i="35" s="1"/>
  <c r="D77" i="121" s="1"/>
  <c r="F70" i="6"/>
  <c r="F70" i="35" s="1"/>
  <c r="F70" i="121" s="1"/>
  <c r="L65" i="6"/>
  <c r="L65" i="35" s="1"/>
  <c r="L65" i="121" s="1"/>
  <c r="H63" i="6"/>
  <c r="H63" i="35" s="1"/>
  <c r="H63" i="121" s="1"/>
  <c r="J54" i="6"/>
  <c r="J54" i="35" s="1"/>
  <c r="J54" i="121" s="1"/>
  <c r="F52" i="6"/>
  <c r="F52" i="35" s="1"/>
  <c r="F52" i="121" s="1"/>
  <c r="L47" i="6"/>
  <c r="L47" i="35" s="1"/>
  <c r="L47" i="121" s="1"/>
  <c r="N40" i="6"/>
  <c r="N40" i="35" s="1"/>
  <c r="N40" i="121" s="1"/>
  <c r="J38" i="6"/>
  <c r="J38" i="35" s="1"/>
  <c r="J38" i="121" s="1"/>
  <c r="F36" i="6"/>
  <c r="F36" i="35" s="1"/>
  <c r="F36" i="121" s="1"/>
  <c r="D27" i="6"/>
  <c r="D27" i="35" s="1"/>
  <c r="D27" i="121" s="1"/>
  <c r="N24" i="6"/>
  <c r="N24" i="35" s="1"/>
  <c r="N24" i="121" s="1"/>
  <c r="J22" i="6"/>
  <c r="J22" i="35" s="1"/>
  <c r="J22" i="121" s="1"/>
  <c r="F20" i="6"/>
  <c r="F20" i="35" s="1"/>
  <c r="F20" i="121" s="1"/>
  <c r="H13" i="6"/>
  <c r="H13" i="35" s="1"/>
  <c r="H13" i="121" s="1"/>
  <c r="D11" i="6"/>
  <c r="D11" i="35" s="1"/>
  <c r="D11" i="121" s="1"/>
  <c r="N8" i="6"/>
  <c r="N8" i="35" s="1"/>
  <c r="N8" i="121" s="1"/>
  <c r="J6" i="6"/>
  <c r="J6" i="35" s="1"/>
  <c r="J6" i="121" s="1"/>
  <c r="F4" i="6"/>
  <c r="F4" i="35" s="1"/>
  <c r="F4" i="121" s="1"/>
  <c r="C70" i="6"/>
  <c r="C70" i="35" s="1"/>
  <c r="C70" i="121" s="1"/>
  <c r="F22" i="6"/>
  <c r="F22" i="35" s="1"/>
  <c r="F22" i="121" s="1"/>
  <c r="I40" i="6"/>
  <c r="I40" i="35" s="1"/>
  <c r="I40" i="121" s="1"/>
  <c r="I83" i="6"/>
  <c r="I83" i="35" s="1"/>
  <c r="I83" i="121" s="1"/>
  <c r="N62" i="6"/>
  <c r="N62" i="35" s="1"/>
  <c r="N62" i="121" s="1"/>
  <c r="N12" i="6"/>
  <c r="N12" i="35" s="1"/>
  <c r="N12" i="121" s="1"/>
  <c r="K69" i="6"/>
  <c r="K69" i="35" s="1"/>
  <c r="K69" i="121" s="1"/>
  <c r="E8" i="6"/>
  <c r="E8" i="35" s="1"/>
  <c r="E8" i="121" s="1"/>
  <c r="J69" i="6"/>
  <c r="J69" i="35" s="1"/>
  <c r="J69" i="121" s="1"/>
  <c r="D24" i="6"/>
  <c r="D24" i="35" s="1"/>
  <c r="D24" i="121" s="1"/>
  <c r="G92" i="6"/>
  <c r="G92" i="35" s="1"/>
  <c r="G92" i="121" s="1"/>
  <c r="F92" i="6"/>
  <c r="F92" i="35" s="1"/>
  <c r="F92" i="121" s="1"/>
  <c r="F26" i="6"/>
  <c r="F26" i="35" s="1"/>
  <c r="F26" i="121" s="1"/>
  <c r="K97" i="6"/>
  <c r="K97" i="35" s="1"/>
  <c r="K97" i="121" s="1"/>
  <c r="G95" i="6"/>
  <c r="G95" i="35" s="1"/>
  <c r="G95" i="121" s="1"/>
  <c r="C93" i="6"/>
  <c r="C93" i="35" s="1"/>
  <c r="C93" i="121" s="1"/>
  <c r="M90" i="6"/>
  <c r="M90" i="35" s="1"/>
  <c r="M90" i="121" s="1"/>
  <c r="K81" i="6"/>
  <c r="K81" i="35" s="1"/>
  <c r="K81" i="121" s="1"/>
  <c r="G79" i="6"/>
  <c r="G79" i="35" s="1"/>
  <c r="G79" i="121" s="1"/>
  <c r="C77" i="6"/>
  <c r="C77" i="35" s="1"/>
  <c r="C77" i="121" s="1"/>
  <c r="E70" i="6"/>
  <c r="E70" i="35" s="1"/>
  <c r="E70" i="121" s="1"/>
  <c r="K65" i="6"/>
  <c r="K65" i="35" s="1"/>
  <c r="K65" i="121" s="1"/>
  <c r="G63" i="6"/>
  <c r="G63" i="35" s="1"/>
  <c r="G63" i="121" s="1"/>
  <c r="I54" i="6"/>
  <c r="I54" i="35" s="1"/>
  <c r="I54" i="121" s="1"/>
  <c r="E52" i="6"/>
  <c r="E52" i="35" s="1"/>
  <c r="E52" i="121" s="1"/>
  <c r="K47" i="6"/>
  <c r="K47" i="35" s="1"/>
  <c r="K47" i="121" s="1"/>
  <c r="M40" i="6"/>
  <c r="M40" i="35" s="1"/>
  <c r="M40" i="121" s="1"/>
  <c r="I38" i="6"/>
  <c r="I38" i="35" s="1"/>
  <c r="I38" i="121" s="1"/>
  <c r="E36" i="6"/>
  <c r="E36" i="35" s="1"/>
  <c r="E36" i="121" s="1"/>
  <c r="C27" i="6"/>
  <c r="C27" i="35" s="1"/>
  <c r="C27" i="121" s="1"/>
  <c r="M24" i="6"/>
  <c r="M24" i="35" s="1"/>
  <c r="M24" i="121" s="1"/>
  <c r="I22" i="6"/>
  <c r="I22" i="35" s="1"/>
  <c r="I22" i="121" s="1"/>
  <c r="E20" i="6"/>
  <c r="E20" i="35" s="1"/>
  <c r="E20" i="121" s="1"/>
  <c r="G13" i="6"/>
  <c r="G13" i="35" s="1"/>
  <c r="G13" i="121" s="1"/>
  <c r="C11" i="6"/>
  <c r="C11" i="35" s="1"/>
  <c r="C11" i="121" s="1"/>
  <c r="M8" i="6"/>
  <c r="M8" i="35" s="1"/>
  <c r="M8" i="121" s="1"/>
  <c r="I6" i="6"/>
  <c r="I6" i="35" s="1"/>
  <c r="I6" i="121" s="1"/>
  <c r="E4" i="6"/>
  <c r="E4" i="35" s="1"/>
  <c r="E4" i="121" s="1"/>
  <c r="E79" i="6"/>
  <c r="E79" i="35" s="1"/>
  <c r="E79" i="121" s="1"/>
  <c r="C95" i="6"/>
  <c r="C95" i="35" s="1"/>
  <c r="C95" i="121" s="1"/>
  <c r="E6" i="6"/>
  <c r="E6" i="35" s="1"/>
  <c r="E6" i="121" s="1"/>
  <c r="D22" i="6"/>
  <c r="D22" i="35" s="1"/>
  <c r="D22" i="121" s="1"/>
  <c r="H8" i="6"/>
  <c r="H8" i="35" s="1"/>
  <c r="H8" i="121" s="1"/>
  <c r="J10" i="6"/>
  <c r="J10" i="35" s="1"/>
  <c r="J10" i="121" s="1"/>
  <c r="J35" i="6"/>
  <c r="J35" i="35" s="1"/>
  <c r="J35" i="121" s="1"/>
  <c r="L12" i="6"/>
  <c r="L12" i="35" s="1"/>
  <c r="L12" i="121" s="1"/>
  <c r="E99" i="6"/>
  <c r="E99" i="35" s="1"/>
  <c r="E99" i="121" s="1"/>
  <c r="E49" i="6"/>
  <c r="E49" i="35" s="1"/>
  <c r="E49" i="121" s="1"/>
  <c r="M5" i="6"/>
  <c r="M5" i="35" s="1"/>
  <c r="M5" i="121" s="1"/>
  <c r="N80" i="6"/>
  <c r="N80" i="35" s="1"/>
  <c r="N80" i="121" s="1"/>
  <c r="H35" i="6"/>
  <c r="H35" i="35" s="1"/>
  <c r="H35" i="121" s="1"/>
  <c r="N99" i="6"/>
  <c r="N99" i="35" s="1"/>
  <c r="N99" i="121" s="1"/>
  <c r="J97" i="6"/>
  <c r="J97" i="35" s="1"/>
  <c r="J97" i="121" s="1"/>
  <c r="F95" i="6"/>
  <c r="F95" i="35" s="1"/>
  <c r="F95" i="121" s="1"/>
  <c r="L90" i="6"/>
  <c r="L90" i="35" s="1"/>
  <c r="L90" i="121" s="1"/>
  <c r="N83" i="6"/>
  <c r="N83" i="35" s="1"/>
  <c r="N83" i="121" s="1"/>
  <c r="J81" i="6"/>
  <c r="J81" i="35" s="1"/>
  <c r="J81" i="121" s="1"/>
  <c r="F79" i="6"/>
  <c r="F79" i="35" s="1"/>
  <c r="F79" i="121" s="1"/>
  <c r="D70" i="6"/>
  <c r="D70" i="35" s="1"/>
  <c r="D70" i="121" s="1"/>
  <c r="N67" i="6"/>
  <c r="N67" i="35" s="1"/>
  <c r="N67" i="121" s="1"/>
  <c r="J65" i="6"/>
  <c r="J65" i="35" s="1"/>
  <c r="J65" i="121" s="1"/>
  <c r="F63" i="6"/>
  <c r="F63" i="35" s="1"/>
  <c r="F63" i="121" s="1"/>
  <c r="H54" i="6"/>
  <c r="H54" i="35" s="1"/>
  <c r="H54" i="121" s="1"/>
  <c r="D52" i="6"/>
  <c r="D52" i="35" s="1"/>
  <c r="D52" i="121" s="1"/>
  <c r="N49" i="6"/>
  <c r="N49" i="35" s="1"/>
  <c r="N49" i="121" s="1"/>
  <c r="J47" i="6"/>
  <c r="J47" i="35" s="1"/>
  <c r="J47" i="121" s="1"/>
  <c r="L40" i="6"/>
  <c r="L40" i="35" s="1"/>
  <c r="L40" i="121" s="1"/>
  <c r="H38" i="6"/>
  <c r="H38" i="35" s="1"/>
  <c r="H38" i="121" s="1"/>
  <c r="D36" i="6"/>
  <c r="D36" i="35" s="1"/>
  <c r="D36" i="121" s="1"/>
  <c r="N33" i="6"/>
  <c r="N33" i="35" s="1"/>
  <c r="N33" i="121" s="1"/>
  <c r="L24" i="6"/>
  <c r="L24" i="35" s="1"/>
  <c r="L24" i="121" s="1"/>
  <c r="H22" i="6"/>
  <c r="H22" i="35" s="1"/>
  <c r="H22" i="121" s="1"/>
  <c r="D20" i="6"/>
  <c r="D20" i="35" s="1"/>
  <c r="D20" i="121" s="1"/>
  <c r="F13" i="6"/>
  <c r="F13" i="35" s="1"/>
  <c r="F13" i="121" s="1"/>
  <c r="L8" i="6"/>
  <c r="L8" i="35" s="1"/>
  <c r="L8" i="121" s="1"/>
  <c r="H6" i="6"/>
  <c r="H6" i="35" s="1"/>
  <c r="H6" i="121" s="1"/>
  <c r="D4" i="6"/>
  <c r="D4" i="35" s="1"/>
  <c r="D4" i="121" s="1"/>
  <c r="I97" i="6"/>
  <c r="I97" i="35" s="1"/>
  <c r="I97" i="121" s="1"/>
  <c r="C52" i="6"/>
  <c r="C52" i="35" s="1"/>
  <c r="C52" i="121" s="1"/>
  <c r="G22" i="6"/>
  <c r="G22" i="35" s="1"/>
  <c r="G22" i="121" s="1"/>
  <c r="J49" i="6"/>
  <c r="J49" i="35" s="1"/>
  <c r="J49" i="121" s="1"/>
  <c r="K92" i="6"/>
  <c r="K92" i="35" s="1"/>
  <c r="K92" i="121" s="1"/>
  <c r="I92" i="6"/>
  <c r="I92" i="35" s="1"/>
  <c r="I92" i="121" s="1"/>
  <c r="K19" i="6"/>
  <c r="K19" i="35" s="1"/>
  <c r="K19" i="121" s="1"/>
  <c r="N53" i="6"/>
  <c r="N53" i="35" s="1"/>
  <c r="N53" i="121" s="1"/>
  <c r="N21" i="6"/>
  <c r="N21" i="35" s="1"/>
  <c r="N21" i="121" s="1"/>
  <c r="K94" i="6"/>
  <c r="K94" i="35" s="1"/>
  <c r="K94" i="121" s="1"/>
  <c r="G10" i="6"/>
  <c r="G10" i="35" s="1"/>
  <c r="G10" i="121" s="1"/>
  <c r="M99" i="6"/>
  <c r="M99" i="35" s="1"/>
  <c r="M99" i="121" s="1"/>
  <c r="E95" i="6"/>
  <c r="E95" i="35" s="1"/>
  <c r="E95" i="121" s="1"/>
  <c r="K90" i="6"/>
  <c r="K90" i="35" s="1"/>
  <c r="K90" i="121" s="1"/>
  <c r="M83" i="6"/>
  <c r="M83" i="35" s="1"/>
  <c r="M83" i="121" s="1"/>
  <c r="I81" i="6"/>
  <c r="I81" i="35" s="1"/>
  <c r="I81" i="121" s="1"/>
  <c r="M67" i="6"/>
  <c r="M67" i="35" s="1"/>
  <c r="M67" i="121" s="1"/>
  <c r="I65" i="6"/>
  <c r="I65" i="35" s="1"/>
  <c r="I65" i="121" s="1"/>
  <c r="G54" i="6"/>
  <c r="G54" i="35" s="1"/>
  <c r="G54" i="121" s="1"/>
  <c r="M49" i="6"/>
  <c r="M49" i="35" s="1"/>
  <c r="M49" i="121" s="1"/>
  <c r="I47" i="6"/>
  <c r="I47" i="35" s="1"/>
  <c r="I47" i="121" s="1"/>
  <c r="K40" i="6"/>
  <c r="K40" i="35" s="1"/>
  <c r="K40" i="121" s="1"/>
  <c r="C36" i="6"/>
  <c r="C36" i="35" s="1"/>
  <c r="C36" i="121" s="1"/>
  <c r="K24" i="6"/>
  <c r="K24" i="35" s="1"/>
  <c r="K24" i="121" s="1"/>
  <c r="K8" i="6"/>
  <c r="K8" i="35" s="1"/>
  <c r="K8" i="121" s="1"/>
  <c r="C4" i="6"/>
  <c r="C4" i="35" s="1"/>
  <c r="C4" i="121" s="1"/>
  <c r="H65" i="6"/>
  <c r="H65" i="35" s="1"/>
  <c r="H65" i="121" s="1"/>
  <c r="F38" i="6"/>
  <c r="F38" i="35" s="1"/>
  <c r="F38" i="121" s="1"/>
  <c r="N26" i="6"/>
  <c r="N26" i="35" s="1"/>
  <c r="N26" i="121" s="1"/>
  <c r="N10" i="6"/>
  <c r="N10" i="35" s="1"/>
  <c r="N10" i="121" s="1"/>
  <c r="M92" i="6"/>
  <c r="M92" i="35" s="1"/>
  <c r="M92" i="121" s="1"/>
  <c r="K83" i="6"/>
  <c r="K83" i="35" s="1"/>
  <c r="K83" i="121" s="1"/>
  <c r="M76" i="6"/>
  <c r="M76" i="35" s="1"/>
  <c r="M76" i="121" s="1"/>
  <c r="C63" i="6"/>
  <c r="C63" i="35" s="1"/>
  <c r="C63" i="121" s="1"/>
  <c r="G47" i="6"/>
  <c r="G47" i="35" s="1"/>
  <c r="G47" i="121" s="1"/>
  <c r="E38" i="6"/>
  <c r="E38" i="35" s="1"/>
  <c r="E38" i="121" s="1"/>
  <c r="M26" i="6"/>
  <c r="M26" i="35" s="1"/>
  <c r="M26" i="121" s="1"/>
  <c r="I8" i="6"/>
  <c r="I8" i="35" s="1"/>
  <c r="I8" i="121" s="1"/>
  <c r="J99" i="6"/>
  <c r="J99" i="35" s="1"/>
  <c r="J99" i="121" s="1"/>
  <c r="H90" i="6"/>
  <c r="H90" i="35" s="1"/>
  <c r="H90" i="121" s="1"/>
  <c r="J67" i="6"/>
  <c r="J67" i="35" s="1"/>
  <c r="J67" i="121" s="1"/>
  <c r="N51" i="6"/>
  <c r="N51" i="35" s="1"/>
  <c r="N51" i="121" s="1"/>
  <c r="D38" i="6"/>
  <c r="D38" i="35" s="1"/>
  <c r="D38" i="121" s="1"/>
  <c r="H24" i="6"/>
  <c r="H24" i="35" s="1"/>
  <c r="H24" i="121" s="1"/>
  <c r="L10" i="6"/>
  <c r="L10" i="35" s="1"/>
  <c r="L10" i="121" s="1"/>
  <c r="E97" i="6"/>
  <c r="E97" i="35" s="1"/>
  <c r="E97" i="121" s="1"/>
  <c r="E81" i="6"/>
  <c r="E81" i="35" s="1"/>
  <c r="E81" i="121" s="1"/>
  <c r="I67" i="6"/>
  <c r="I67" i="35" s="1"/>
  <c r="I67" i="121" s="1"/>
  <c r="C54" i="6"/>
  <c r="C54" i="35" s="1"/>
  <c r="C54" i="121" s="1"/>
  <c r="E47" i="6"/>
  <c r="E47" i="35" s="1"/>
  <c r="E47" i="121" s="1"/>
  <c r="M35" i="6"/>
  <c r="M35" i="35" s="1"/>
  <c r="M35" i="121" s="1"/>
  <c r="G24" i="6"/>
  <c r="G24" i="35" s="1"/>
  <c r="G24" i="121" s="1"/>
  <c r="C6" i="6"/>
  <c r="C6" i="35" s="1"/>
  <c r="C6" i="121" s="1"/>
  <c r="D97" i="6"/>
  <c r="D97" i="35" s="1"/>
  <c r="D97" i="121" s="1"/>
  <c r="L85" i="6"/>
  <c r="L85" i="35" s="1"/>
  <c r="L85" i="121" s="1"/>
  <c r="N78" i="6"/>
  <c r="N78" i="35" s="1"/>
  <c r="N78" i="121" s="1"/>
  <c r="D65" i="6"/>
  <c r="D65" i="35" s="1"/>
  <c r="D65" i="121" s="1"/>
  <c r="L51" i="6"/>
  <c r="L51" i="35" s="1"/>
  <c r="L51" i="121" s="1"/>
  <c r="F24" i="6"/>
  <c r="F24" i="35" s="1"/>
  <c r="F24" i="121" s="1"/>
  <c r="F8" i="6"/>
  <c r="F8" i="35" s="1"/>
  <c r="F8" i="121" s="1"/>
  <c r="C97" i="6"/>
  <c r="C97" i="35" s="1"/>
  <c r="C97" i="121" s="1"/>
  <c r="K85" i="6"/>
  <c r="K85" i="35" s="1"/>
  <c r="K85" i="121" s="1"/>
  <c r="M78" i="6"/>
  <c r="M78" i="35" s="1"/>
  <c r="M78" i="121" s="1"/>
  <c r="G67" i="6"/>
  <c r="G67" i="35" s="1"/>
  <c r="G67" i="121" s="1"/>
  <c r="K51" i="6"/>
  <c r="K51" i="35" s="1"/>
  <c r="K51" i="121" s="1"/>
  <c r="G33" i="6"/>
  <c r="G33" i="35" s="1"/>
  <c r="G33" i="121" s="1"/>
  <c r="E24" i="6"/>
  <c r="E24" i="35" s="1"/>
  <c r="E24" i="121" s="1"/>
  <c r="F99" i="6"/>
  <c r="F99" i="35" s="1"/>
  <c r="F99" i="121" s="1"/>
  <c r="J85" i="6"/>
  <c r="J85" i="35" s="1"/>
  <c r="J85" i="121" s="1"/>
  <c r="H76" i="6"/>
  <c r="H76" i="35" s="1"/>
  <c r="H76" i="121" s="1"/>
  <c r="F49" i="6"/>
  <c r="F49" i="35" s="1"/>
  <c r="F49" i="121" s="1"/>
  <c r="N37" i="6"/>
  <c r="N37" i="35" s="1"/>
  <c r="N37" i="121" s="1"/>
  <c r="J19" i="6"/>
  <c r="J19" i="35" s="1"/>
  <c r="J19" i="121" s="1"/>
  <c r="D8" i="6"/>
  <c r="D8" i="35" s="1"/>
  <c r="D8" i="121" s="1"/>
  <c r="I85" i="6"/>
  <c r="I85" i="35" s="1"/>
  <c r="I85" i="121" s="1"/>
  <c r="K78" i="6"/>
  <c r="K78" i="35" s="1"/>
  <c r="K78" i="121" s="1"/>
  <c r="M71" i="6"/>
  <c r="M71" i="35" s="1"/>
  <c r="M71" i="121" s="1"/>
  <c r="E67" i="6"/>
  <c r="E67" i="35" s="1"/>
  <c r="E67" i="121" s="1"/>
  <c r="M53" i="6"/>
  <c r="M53" i="35" s="1"/>
  <c r="M53" i="121" s="1"/>
  <c r="C40" i="6"/>
  <c r="C40" i="35" s="1"/>
  <c r="C40" i="121" s="1"/>
  <c r="I35" i="6"/>
  <c r="I35" i="35" s="1"/>
  <c r="I35" i="121" s="1"/>
  <c r="G26" i="6"/>
  <c r="G26" i="35" s="1"/>
  <c r="G26" i="121" s="1"/>
  <c r="I19" i="6"/>
  <c r="I19" i="35" s="1"/>
  <c r="I19" i="121" s="1"/>
  <c r="K12" i="6"/>
  <c r="K12" i="35" s="1"/>
  <c r="K12" i="121" s="1"/>
  <c r="D99" i="6"/>
  <c r="D99" i="35" s="1"/>
  <c r="D99" i="121" s="1"/>
  <c r="H85" i="6"/>
  <c r="H85" i="35" s="1"/>
  <c r="H85" i="121" s="1"/>
  <c r="J78" i="6"/>
  <c r="J78" i="35" s="1"/>
  <c r="J78" i="121" s="1"/>
  <c r="L71" i="6"/>
  <c r="L71" i="35" s="1"/>
  <c r="L71" i="121" s="1"/>
  <c r="D67" i="6"/>
  <c r="D67" i="35" s="1"/>
  <c r="D67" i="121" s="1"/>
  <c r="J62" i="6"/>
  <c r="J62" i="35" s="1"/>
  <c r="J62" i="121" s="1"/>
  <c r="H51" i="6"/>
  <c r="H51" i="35" s="1"/>
  <c r="H51" i="121" s="1"/>
  <c r="N46" i="6"/>
  <c r="N46" i="35" s="1"/>
  <c r="N46" i="121" s="1"/>
  <c r="D33" i="6"/>
  <c r="D33" i="35" s="1"/>
  <c r="D33" i="121" s="1"/>
  <c r="L21" i="6"/>
  <c r="L21" i="35" s="1"/>
  <c r="L21" i="121" s="1"/>
  <c r="E92" i="6"/>
  <c r="E92" i="35" s="1"/>
  <c r="E92" i="121" s="1"/>
  <c r="G85" i="6"/>
  <c r="G85" i="35" s="1"/>
  <c r="G85" i="121" s="1"/>
  <c r="L99" i="6"/>
  <c r="L99" i="35" s="1"/>
  <c r="L99" i="121" s="1"/>
  <c r="H97" i="6"/>
  <c r="H97" i="35" s="1"/>
  <c r="H97" i="121" s="1"/>
  <c r="D95" i="6"/>
  <c r="D95" i="35" s="1"/>
  <c r="D95" i="121" s="1"/>
  <c r="N92" i="6"/>
  <c r="N92" i="35" s="1"/>
  <c r="N92" i="121" s="1"/>
  <c r="J90" i="6"/>
  <c r="J90" i="35" s="1"/>
  <c r="J90" i="121" s="1"/>
  <c r="L83" i="6"/>
  <c r="L83" i="35" s="1"/>
  <c r="L83" i="121" s="1"/>
  <c r="H81" i="6"/>
  <c r="H81" i="35" s="1"/>
  <c r="H81" i="121" s="1"/>
  <c r="D79" i="6"/>
  <c r="D79" i="35" s="1"/>
  <c r="D79" i="121" s="1"/>
  <c r="L67" i="6"/>
  <c r="L67" i="35" s="1"/>
  <c r="L67" i="121" s="1"/>
  <c r="F54" i="6"/>
  <c r="F54" i="35" s="1"/>
  <c r="F54" i="121" s="1"/>
  <c r="L49" i="6"/>
  <c r="L49" i="35" s="1"/>
  <c r="L49" i="121" s="1"/>
  <c r="J40" i="6"/>
  <c r="J40" i="35" s="1"/>
  <c r="J40" i="121" s="1"/>
  <c r="L33" i="6"/>
  <c r="L33" i="35" s="1"/>
  <c r="L33" i="121" s="1"/>
  <c r="D13" i="6"/>
  <c r="D13" i="35" s="1"/>
  <c r="D13" i="121" s="1"/>
  <c r="G97" i="6"/>
  <c r="G97" i="35" s="1"/>
  <c r="G97" i="121" s="1"/>
  <c r="C79" i="6"/>
  <c r="C79" i="35" s="1"/>
  <c r="C79" i="121" s="1"/>
  <c r="G65" i="6"/>
  <c r="G65" i="35" s="1"/>
  <c r="G65" i="121" s="1"/>
  <c r="K49" i="6"/>
  <c r="K49" i="35" s="1"/>
  <c r="K49" i="121" s="1"/>
  <c r="I24" i="6"/>
  <c r="I24" i="35" s="1"/>
  <c r="I24" i="121" s="1"/>
  <c r="C13" i="6"/>
  <c r="C13" i="35" s="1"/>
  <c r="C13" i="121" s="1"/>
  <c r="L92" i="6"/>
  <c r="L92" i="35" s="1"/>
  <c r="L92" i="121" s="1"/>
  <c r="N85" i="6"/>
  <c r="N85" i="35" s="1"/>
  <c r="N85" i="121" s="1"/>
  <c r="F81" i="6"/>
  <c r="F81" i="35" s="1"/>
  <c r="F81" i="121" s="1"/>
  <c r="L76" i="6"/>
  <c r="L76" i="35" s="1"/>
  <c r="L76" i="121" s="1"/>
  <c r="F65" i="6"/>
  <c r="F65" i="35" s="1"/>
  <c r="F65" i="121" s="1"/>
  <c r="F47" i="6"/>
  <c r="F47" i="35" s="1"/>
  <c r="F47" i="121" s="1"/>
  <c r="J33" i="6"/>
  <c r="J33" i="35" s="1"/>
  <c r="J33" i="121" s="1"/>
  <c r="N19" i="6"/>
  <c r="N19" i="35" s="1"/>
  <c r="N19" i="121" s="1"/>
  <c r="D6" i="6"/>
  <c r="D6" i="35" s="1"/>
  <c r="D6" i="121" s="1"/>
  <c r="I99" i="6"/>
  <c r="I99" i="35" s="1"/>
  <c r="I99" i="121" s="1"/>
  <c r="K76" i="6"/>
  <c r="K76" i="35" s="1"/>
  <c r="K76" i="121" s="1"/>
  <c r="M51" i="6"/>
  <c r="M51" i="35" s="1"/>
  <c r="M51" i="121" s="1"/>
  <c r="G40" i="6"/>
  <c r="G40" i="35" s="1"/>
  <c r="G40" i="121" s="1"/>
  <c r="I33" i="6"/>
  <c r="I33" i="35" s="1"/>
  <c r="I33" i="121" s="1"/>
  <c r="C22" i="6"/>
  <c r="C22" i="35" s="1"/>
  <c r="C22" i="121" s="1"/>
  <c r="G8" i="6"/>
  <c r="G8" i="35" s="1"/>
  <c r="G8" i="121" s="1"/>
  <c r="H99" i="6"/>
  <c r="H99" i="35" s="1"/>
  <c r="H99" i="121" s="1"/>
  <c r="J92" i="6"/>
  <c r="J92" i="35" s="1"/>
  <c r="J92" i="121" s="1"/>
  <c r="D81" i="6"/>
  <c r="D81" i="35" s="1"/>
  <c r="D81" i="121" s="1"/>
  <c r="J76" i="6"/>
  <c r="J76" i="35" s="1"/>
  <c r="J76" i="121" s="1"/>
  <c r="L69" i="6"/>
  <c r="L69" i="35" s="1"/>
  <c r="L69" i="121" s="1"/>
  <c r="D47" i="6"/>
  <c r="D47" i="35" s="1"/>
  <c r="D47" i="121" s="1"/>
  <c r="L35" i="6"/>
  <c r="L35" i="35" s="1"/>
  <c r="L35" i="121" s="1"/>
  <c r="J26" i="6"/>
  <c r="J26" i="35" s="1"/>
  <c r="J26" i="121" s="1"/>
  <c r="M94" i="6"/>
  <c r="M94" i="35" s="1"/>
  <c r="M94" i="121" s="1"/>
  <c r="G83" i="6"/>
  <c r="G83" i="35" s="1"/>
  <c r="G83" i="121" s="1"/>
  <c r="I76" i="6"/>
  <c r="I76" i="35" s="1"/>
  <c r="I76" i="121" s="1"/>
  <c r="M62" i="6"/>
  <c r="M62" i="35" s="1"/>
  <c r="M62" i="121" s="1"/>
  <c r="C47" i="6"/>
  <c r="C47" i="35" s="1"/>
  <c r="C47" i="121" s="1"/>
  <c r="K35" i="6"/>
  <c r="K35" i="35" s="1"/>
  <c r="K35" i="121" s="1"/>
  <c r="M12" i="6"/>
  <c r="M12" i="35" s="1"/>
  <c r="M12" i="121" s="1"/>
  <c r="L94" i="6"/>
  <c r="L94" i="35" s="1"/>
  <c r="L94" i="121" s="1"/>
  <c r="D90" i="6"/>
  <c r="D90" i="35" s="1"/>
  <c r="D90" i="121" s="1"/>
  <c r="L78" i="6"/>
  <c r="L78" i="35" s="1"/>
  <c r="L78" i="121" s="1"/>
  <c r="F67" i="6"/>
  <c r="F67" i="35" s="1"/>
  <c r="F67" i="121" s="1"/>
  <c r="J51" i="6"/>
  <c r="J51" i="35" s="1"/>
  <c r="J51" i="121" s="1"/>
  <c r="D40" i="6"/>
  <c r="D40" i="35" s="1"/>
  <c r="D40" i="121" s="1"/>
  <c r="F33" i="6"/>
  <c r="F33" i="35" s="1"/>
  <c r="F33" i="121" s="1"/>
  <c r="H10" i="6"/>
  <c r="H10" i="35" s="1"/>
  <c r="H10" i="121" s="1"/>
  <c r="N5" i="6"/>
  <c r="N5" i="35" s="1"/>
  <c r="N5" i="121" s="1"/>
  <c r="E83" i="6"/>
  <c r="E83" i="35" s="1"/>
  <c r="E83" i="121" s="1"/>
  <c r="G76" i="6"/>
  <c r="G76" i="35" s="1"/>
  <c r="G76" i="121" s="1"/>
  <c r="I69" i="6"/>
  <c r="I69" i="35" s="1"/>
  <c r="I69" i="121" s="1"/>
  <c r="K62" i="6"/>
  <c r="K62" i="35" s="1"/>
  <c r="K62" i="121" s="1"/>
  <c r="I51" i="6"/>
  <c r="I51" i="35" s="1"/>
  <c r="I51" i="121" s="1"/>
  <c r="M37" i="6"/>
  <c r="M37" i="35" s="1"/>
  <c r="M37" i="121" s="1"/>
  <c r="E33" i="6"/>
  <c r="E33" i="35" s="1"/>
  <c r="E33" i="121" s="1"/>
  <c r="M21" i="6"/>
  <c r="M21" i="35" s="1"/>
  <c r="M21" i="121" s="1"/>
  <c r="C8" i="6"/>
  <c r="C8" i="35" s="1"/>
  <c r="C8" i="121" s="1"/>
  <c r="N96" i="6"/>
  <c r="N96" i="35" s="1"/>
  <c r="N96" i="121" s="1"/>
  <c r="D83" i="6"/>
  <c r="D83" i="35" s="1"/>
  <c r="D83" i="121" s="1"/>
  <c r="F76" i="6"/>
  <c r="F76" i="35" s="1"/>
  <c r="F76" i="121" s="1"/>
  <c r="H69" i="6"/>
  <c r="H69" i="35" s="1"/>
  <c r="H69" i="121" s="1"/>
  <c r="N64" i="6"/>
  <c r="N64" i="35" s="1"/>
  <c r="N64" i="121" s="1"/>
  <c r="L53" i="6"/>
  <c r="L53" i="35" s="1"/>
  <c r="L53" i="121" s="1"/>
  <c r="D49" i="6"/>
  <c r="D49" i="35" s="1"/>
  <c r="D49" i="121" s="1"/>
  <c r="L37" i="6"/>
  <c r="L37" i="35" s="1"/>
  <c r="L37" i="121" s="1"/>
  <c r="H19" i="6"/>
  <c r="H19" i="35" s="1"/>
  <c r="H19" i="121" s="1"/>
  <c r="L5" i="6"/>
  <c r="L5" i="35" s="1"/>
  <c r="L5" i="121" s="1"/>
  <c r="C99" i="6"/>
  <c r="C99" i="35" s="1"/>
  <c r="C99" i="121" s="1"/>
  <c r="C83" i="6"/>
  <c r="C83" i="35" s="1"/>
  <c r="C83" i="121" s="1"/>
  <c r="F10" i="6"/>
  <c r="F10" i="35" s="1"/>
  <c r="F10" i="121" s="1"/>
  <c r="G98" i="6"/>
  <c r="G98" i="35" s="1"/>
  <c r="G98" i="121" s="1"/>
  <c r="C96" i="6"/>
  <c r="C96" i="35" s="1"/>
  <c r="C96" i="121" s="1"/>
  <c r="M93" i="6"/>
  <c r="M93" i="35" s="1"/>
  <c r="M93" i="121" s="1"/>
  <c r="I91" i="6"/>
  <c r="I91" i="35" s="1"/>
  <c r="I91" i="121" s="1"/>
  <c r="K84" i="6"/>
  <c r="K84" i="35" s="1"/>
  <c r="K84" i="121" s="1"/>
  <c r="G82" i="6"/>
  <c r="G82" i="35" s="1"/>
  <c r="G82" i="121" s="1"/>
  <c r="C80" i="6"/>
  <c r="C80" i="35" s="1"/>
  <c r="C80" i="121" s="1"/>
  <c r="M77" i="6"/>
  <c r="M77" i="35" s="1"/>
  <c r="M77" i="121" s="1"/>
  <c r="K68" i="6"/>
  <c r="K68" i="35" s="1"/>
  <c r="K68" i="121" s="1"/>
  <c r="G66" i="6"/>
  <c r="G66" i="35" s="1"/>
  <c r="G66" i="121" s="1"/>
  <c r="C64" i="6"/>
  <c r="C64" i="35" s="1"/>
  <c r="C64" i="121" s="1"/>
  <c r="E55" i="6"/>
  <c r="E55" i="35" s="1"/>
  <c r="E55" i="121" s="1"/>
  <c r="K50" i="6"/>
  <c r="K50" i="35" s="1"/>
  <c r="K50" i="121" s="1"/>
  <c r="G48" i="6"/>
  <c r="G48" i="35" s="1"/>
  <c r="G48" i="121" s="1"/>
  <c r="C46" i="6"/>
  <c r="C46" i="35" s="1"/>
  <c r="C46" i="121" s="1"/>
  <c r="I41" i="6"/>
  <c r="I41" i="35" s="1"/>
  <c r="I41" i="121" s="1"/>
  <c r="E39" i="6"/>
  <c r="E39" i="35" s="1"/>
  <c r="E39" i="121" s="1"/>
  <c r="K34" i="6"/>
  <c r="K34" i="35" s="1"/>
  <c r="K34" i="121" s="1"/>
  <c r="G32" i="6"/>
  <c r="G32" i="35" s="1"/>
  <c r="G32" i="121" s="1"/>
  <c r="M27" i="6"/>
  <c r="M27" i="35" s="1"/>
  <c r="M27" i="121" s="1"/>
  <c r="I25" i="6"/>
  <c r="I25" i="35" s="1"/>
  <c r="I25" i="121" s="1"/>
  <c r="E23" i="6"/>
  <c r="E23" i="35" s="1"/>
  <c r="E23" i="121" s="1"/>
  <c r="K18" i="6"/>
  <c r="K18" i="35" s="1"/>
  <c r="K18" i="121" s="1"/>
  <c r="M11" i="6"/>
  <c r="M11" i="35" s="1"/>
  <c r="M11" i="121" s="1"/>
  <c r="I9" i="6"/>
  <c r="I9" i="35" s="1"/>
  <c r="I9" i="121" s="1"/>
  <c r="E7" i="6"/>
  <c r="E7" i="35" s="1"/>
  <c r="E7" i="121" s="1"/>
  <c r="F98" i="6"/>
  <c r="F98" i="35" s="1"/>
  <c r="F98" i="121" s="1"/>
  <c r="L93" i="6"/>
  <c r="L93" i="35" s="1"/>
  <c r="L93" i="121" s="1"/>
  <c r="H91" i="6"/>
  <c r="H91" i="35" s="1"/>
  <c r="H91" i="121" s="1"/>
  <c r="J84" i="6"/>
  <c r="J84" i="35" s="1"/>
  <c r="J84" i="121" s="1"/>
  <c r="F82" i="6"/>
  <c r="F82" i="35" s="1"/>
  <c r="F82" i="121" s="1"/>
  <c r="L77" i="6"/>
  <c r="L77" i="35" s="1"/>
  <c r="L77" i="121" s="1"/>
  <c r="N70" i="6"/>
  <c r="N70" i="35" s="1"/>
  <c r="N70" i="121" s="1"/>
  <c r="J68" i="6"/>
  <c r="J68" i="35" s="1"/>
  <c r="J68" i="121" s="1"/>
  <c r="F66" i="6"/>
  <c r="F66" i="35" s="1"/>
  <c r="F66" i="121" s="1"/>
  <c r="D55" i="6"/>
  <c r="D55" i="35" s="1"/>
  <c r="D55" i="121" s="1"/>
  <c r="N52" i="6"/>
  <c r="N52" i="35" s="1"/>
  <c r="N52" i="121" s="1"/>
  <c r="J50" i="6"/>
  <c r="J50" i="35" s="1"/>
  <c r="J50" i="121" s="1"/>
  <c r="F48" i="6"/>
  <c r="F48" i="35" s="1"/>
  <c r="F48" i="121" s="1"/>
  <c r="H41" i="6"/>
  <c r="H41" i="35" s="1"/>
  <c r="H41" i="121" s="1"/>
  <c r="D39" i="6"/>
  <c r="D39" i="35" s="1"/>
  <c r="D39" i="121" s="1"/>
  <c r="N36" i="6"/>
  <c r="N36" i="35" s="1"/>
  <c r="N36" i="121" s="1"/>
  <c r="J34" i="6"/>
  <c r="J34" i="35" s="1"/>
  <c r="J34" i="121" s="1"/>
  <c r="F32" i="6"/>
  <c r="F32" i="35" s="1"/>
  <c r="F32" i="121" s="1"/>
  <c r="L27" i="6"/>
  <c r="L27" i="35" s="1"/>
  <c r="L27" i="121" s="1"/>
  <c r="H25" i="6"/>
  <c r="H25" i="35" s="1"/>
  <c r="H25" i="121" s="1"/>
  <c r="D23" i="6"/>
  <c r="D23" i="35" s="1"/>
  <c r="D23" i="121" s="1"/>
  <c r="N20" i="6"/>
  <c r="N20" i="35" s="1"/>
  <c r="N20" i="121" s="1"/>
  <c r="J18" i="6"/>
  <c r="J18" i="35" s="1"/>
  <c r="J18" i="121" s="1"/>
  <c r="L11" i="6"/>
  <c r="L11" i="35" s="1"/>
  <c r="L11" i="121" s="1"/>
  <c r="H9" i="6"/>
  <c r="H9" i="35" s="1"/>
  <c r="H9" i="121" s="1"/>
  <c r="D7" i="6"/>
  <c r="D7" i="35" s="1"/>
  <c r="D7" i="121" s="1"/>
  <c r="N4" i="6"/>
  <c r="N4" i="35" s="1"/>
  <c r="N4" i="121" s="1"/>
  <c r="D32" i="6"/>
  <c r="D32" i="35" s="1"/>
  <c r="D32" i="121" s="1"/>
  <c r="H18" i="6"/>
  <c r="H18" i="35" s="1"/>
  <c r="H18" i="121" s="1"/>
  <c r="J11" i="6"/>
  <c r="J11" i="35" s="1"/>
  <c r="J11" i="121" s="1"/>
  <c r="L4" i="6"/>
  <c r="L4" i="35" s="1"/>
  <c r="L4" i="121" s="1"/>
  <c r="C98" i="6"/>
  <c r="C98" i="35" s="1"/>
  <c r="C98" i="121" s="1"/>
  <c r="M95" i="6"/>
  <c r="M95" i="35" s="1"/>
  <c r="M95" i="121" s="1"/>
  <c r="I93" i="6"/>
  <c r="I93" i="35" s="1"/>
  <c r="I93" i="121" s="1"/>
  <c r="E91" i="6"/>
  <c r="E91" i="35" s="1"/>
  <c r="E91" i="121" s="1"/>
  <c r="G84" i="6"/>
  <c r="G84" i="35" s="1"/>
  <c r="G84" i="121" s="1"/>
  <c r="C82" i="6"/>
  <c r="C82" i="35" s="1"/>
  <c r="C82" i="121" s="1"/>
  <c r="M79" i="6"/>
  <c r="M79" i="35" s="1"/>
  <c r="M79" i="121" s="1"/>
  <c r="I77" i="6"/>
  <c r="I77" i="35" s="1"/>
  <c r="I77" i="121" s="1"/>
  <c r="K70" i="6"/>
  <c r="K70" i="35" s="1"/>
  <c r="K70" i="121" s="1"/>
  <c r="C66" i="6"/>
  <c r="C66" i="35" s="1"/>
  <c r="C66" i="121" s="1"/>
  <c r="K52" i="6"/>
  <c r="K52" i="35" s="1"/>
  <c r="K52" i="121" s="1"/>
  <c r="C48" i="6"/>
  <c r="C48" i="35" s="1"/>
  <c r="C48" i="121" s="1"/>
  <c r="K36" i="6"/>
  <c r="K36" i="35" s="1"/>
  <c r="K36" i="121" s="1"/>
  <c r="C32" i="6"/>
  <c r="C32" i="35" s="1"/>
  <c r="C32" i="121" s="1"/>
  <c r="E25" i="6"/>
  <c r="E25" i="35" s="1"/>
  <c r="E25" i="121" s="1"/>
  <c r="G18" i="6"/>
  <c r="G18" i="35" s="1"/>
  <c r="G18" i="121" s="1"/>
  <c r="I11" i="6"/>
  <c r="I11" i="35" s="1"/>
  <c r="I11" i="121" s="1"/>
  <c r="K4" i="6"/>
  <c r="K4" i="35" s="1"/>
  <c r="K4" i="121" s="1"/>
  <c r="E98" i="6"/>
  <c r="E98" i="35" s="1"/>
  <c r="E98" i="121" s="1"/>
  <c r="K93" i="6"/>
  <c r="K93" i="35" s="1"/>
  <c r="K93" i="121" s="1"/>
  <c r="G91" i="6"/>
  <c r="G91" i="35" s="1"/>
  <c r="G91" i="121" s="1"/>
  <c r="I84" i="6"/>
  <c r="I84" i="35" s="1"/>
  <c r="I84" i="121" s="1"/>
  <c r="E82" i="6"/>
  <c r="E82" i="35" s="1"/>
  <c r="E82" i="121" s="1"/>
  <c r="K77" i="6"/>
  <c r="K77" i="35" s="1"/>
  <c r="K77" i="121" s="1"/>
  <c r="M70" i="6"/>
  <c r="M70" i="35" s="1"/>
  <c r="M70" i="121" s="1"/>
  <c r="I68" i="6"/>
  <c r="I68" i="35" s="1"/>
  <c r="I68" i="121" s="1"/>
  <c r="E66" i="6"/>
  <c r="E66" i="35" s="1"/>
  <c r="E66" i="121" s="1"/>
  <c r="C55" i="6"/>
  <c r="C55" i="35" s="1"/>
  <c r="C55" i="121" s="1"/>
  <c r="M52" i="6"/>
  <c r="M52" i="35" s="1"/>
  <c r="M52" i="121" s="1"/>
  <c r="I50" i="6"/>
  <c r="I50" i="35" s="1"/>
  <c r="I50" i="121" s="1"/>
  <c r="E48" i="6"/>
  <c r="E48" i="35" s="1"/>
  <c r="E48" i="121" s="1"/>
  <c r="G41" i="6"/>
  <c r="G41" i="35" s="1"/>
  <c r="G41" i="121" s="1"/>
  <c r="C39" i="6"/>
  <c r="C39" i="35" s="1"/>
  <c r="C39" i="121" s="1"/>
  <c r="M36" i="6"/>
  <c r="M36" i="35" s="1"/>
  <c r="M36" i="121" s="1"/>
  <c r="I34" i="6"/>
  <c r="I34" i="35" s="1"/>
  <c r="I34" i="121" s="1"/>
  <c r="E32" i="6"/>
  <c r="E32" i="35" s="1"/>
  <c r="E32" i="121" s="1"/>
  <c r="K27" i="6"/>
  <c r="K27" i="35" s="1"/>
  <c r="K27" i="121" s="1"/>
  <c r="G25" i="6"/>
  <c r="G25" i="35" s="1"/>
  <c r="G25" i="121" s="1"/>
  <c r="C23" i="6"/>
  <c r="C23" i="35" s="1"/>
  <c r="C23" i="121" s="1"/>
  <c r="M20" i="6"/>
  <c r="M20" i="35" s="1"/>
  <c r="M20" i="121" s="1"/>
  <c r="I18" i="6"/>
  <c r="I18" i="35" s="1"/>
  <c r="I18" i="121" s="1"/>
  <c r="K11" i="6"/>
  <c r="K11" i="35" s="1"/>
  <c r="K11" i="121" s="1"/>
  <c r="G9" i="6"/>
  <c r="G9" i="35" s="1"/>
  <c r="G9" i="121" s="1"/>
  <c r="C7" i="6"/>
  <c r="C7" i="35" s="1"/>
  <c r="C7" i="121" s="1"/>
  <c r="M4" i="6"/>
  <c r="M4" i="35" s="1"/>
  <c r="M4" i="121" s="1"/>
  <c r="D98" i="6"/>
  <c r="D98" i="35" s="1"/>
  <c r="D98" i="121" s="1"/>
  <c r="N95" i="6"/>
  <c r="N95" i="35" s="1"/>
  <c r="N95" i="121" s="1"/>
  <c r="J93" i="6"/>
  <c r="J93" i="35" s="1"/>
  <c r="J93" i="121" s="1"/>
  <c r="F91" i="6"/>
  <c r="F91" i="35" s="1"/>
  <c r="F91" i="121" s="1"/>
  <c r="H84" i="6"/>
  <c r="H84" i="35" s="1"/>
  <c r="H84" i="121" s="1"/>
  <c r="D82" i="6"/>
  <c r="D82" i="35" s="1"/>
  <c r="D82" i="121" s="1"/>
  <c r="N79" i="6"/>
  <c r="N79" i="35" s="1"/>
  <c r="N79" i="121" s="1"/>
  <c r="J77" i="6"/>
  <c r="J77" i="35" s="1"/>
  <c r="J77" i="121" s="1"/>
  <c r="L70" i="6"/>
  <c r="L70" i="35" s="1"/>
  <c r="L70" i="121" s="1"/>
  <c r="H68" i="6"/>
  <c r="H68" i="35" s="1"/>
  <c r="H68" i="121" s="1"/>
  <c r="D66" i="6"/>
  <c r="D66" i="35" s="1"/>
  <c r="D66" i="121" s="1"/>
  <c r="N63" i="6"/>
  <c r="N63" i="35" s="1"/>
  <c r="N63" i="121" s="1"/>
  <c r="L52" i="6"/>
  <c r="L52" i="35" s="1"/>
  <c r="L52" i="121" s="1"/>
  <c r="H50" i="6"/>
  <c r="H50" i="35" s="1"/>
  <c r="H50" i="121" s="1"/>
  <c r="D48" i="6"/>
  <c r="D48" i="35" s="1"/>
  <c r="D48" i="121" s="1"/>
  <c r="F41" i="6"/>
  <c r="F41" i="35" s="1"/>
  <c r="F41" i="121" s="1"/>
  <c r="L36" i="6"/>
  <c r="L36" i="35" s="1"/>
  <c r="L36" i="121" s="1"/>
  <c r="H34" i="6"/>
  <c r="H34" i="35" s="1"/>
  <c r="H34" i="121" s="1"/>
  <c r="J27" i="6"/>
  <c r="J27" i="35" s="1"/>
  <c r="J27" i="121" s="1"/>
  <c r="F25" i="6"/>
  <c r="F25" i="35" s="1"/>
  <c r="F25" i="121" s="1"/>
  <c r="L20" i="6"/>
  <c r="L20" i="35" s="1"/>
  <c r="L20" i="121" s="1"/>
  <c r="N13" i="6"/>
  <c r="N13" i="35" s="1"/>
  <c r="N13" i="121" s="1"/>
  <c r="F9" i="6"/>
  <c r="F9" i="35" s="1"/>
  <c r="F9" i="121" s="1"/>
  <c r="G68" i="6"/>
  <c r="G68" i="35" s="1"/>
  <c r="G68" i="121" s="1"/>
  <c r="M63" i="6"/>
  <c r="M63" i="35" s="1"/>
  <c r="M63" i="121" s="1"/>
  <c r="G50" i="6"/>
  <c r="G50" i="35" s="1"/>
  <c r="G50" i="121" s="1"/>
  <c r="E41" i="6"/>
  <c r="E41" i="35" s="1"/>
  <c r="E41" i="121" s="1"/>
  <c r="G34" i="6"/>
  <c r="G34" i="35" s="1"/>
  <c r="G34" i="121" s="1"/>
  <c r="I27" i="6"/>
  <c r="I27" i="35" s="1"/>
  <c r="I27" i="121" s="1"/>
  <c r="K20" i="6"/>
  <c r="K20" i="35" s="1"/>
  <c r="K20" i="121" s="1"/>
  <c r="M13" i="6"/>
  <c r="M13" i="35" s="1"/>
  <c r="M13" i="121" s="1"/>
  <c r="E9" i="6"/>
  <c r="E9" i="35" s="1"/>
  <c r="E9" i="121" s="1"/>
  <c r="E84" i="6"/>
  <c r="E84" i="35" s="1"/>
  <c r="E84" i="121" s="1"/>
  <c r="I78" i="6"/>
  <c r="I78" i="35" s="1"/>
  <c r="I78" i="121" s="1"/>
  <c r="J37" i="6"/>
  <c r="J37" i="35" s="1"/>
  <c r="J37" i="121" s="1"/>
  <c r="M32" i="6"/>
  <c r="M32" i="35" s="1"/>
  <c r="M32" i="121" s="1"/>
  <c r="N27" i="6"/>
  <c r="N27" i="35" s="1"/>
  <c r="N27" i="121" s="1"/>
  <c r="N22" i="6"/>
  <c r="N22" i="35" s="1"/>
  <c r="N22" i="121" s="1"/>
  <c r="F12" i="6"/>
  <c r="F12" i="35" s="1"/>
  <c r="F12" i="121" s="1"/>
  <c r="I7" i="6"/>
  <c r="I7" i="35" s="1"/>
  <c r="I7" i="121" s="1"/>
  <c r="H7" i="6"/>
  <c r="H7" i="35" s="1"/>
  <c r="H7" i="121" s="1"/>
  <c r="L63" i="6"/>
  <c r="L63" i="35" s="1"/>
  <c r="L63" i="121" s="1"/>
  <c r="K32" i="6"/>
  <c r="K32" i="35" s="1"/>
  <c r="K32" i="121" s="1"/>
  <c r="G7" i="6"/>
  <c r="G7" i="35" s="1"/>
  <c r="G7" i="121" s="1"/>
  <c r="L68" i="6"/>
  <c r="L68" i="35" s="1"/>
  <c r="L68" i="121" s="1"/>
  <c r="G37" i="6"/>
  <c r="G37" i="35" s="1"/>
  <c r="G37" i="121" s="1"/>
  <c r="I46" i="6"/>
  <c r="I46" i="35" s="1"/>
  <c r="I46" i="121" s="1"/>
  <c r="E26" i="6"/>
  <c r="E26" i="35" s="1"/>
  <c r="E26" i="121" s="1"/>
  <c r="N98" i="6"/>
  <c r="N98" i="35" s="1"/>
  <c r="N98" i="121" s="1"/>
  <c r="H46" i="6"/>
  <c r="H46" i="35" s="1"/>
  <c r="H46" i="121" s="1"/>
  <c r="I21" i="6"/>
  <c r="I21" i="35" s="1"/>
  <c r="I21" i="121" s="1"/>
  <c r="H21" i="6"/>
  <c r="H21" i="35" s="1"/>
  <c r="H21" i="121" s="1"/>
  <c r="G62" i="6"/>
  <c r="G62" i="35" s="1"/>
  <c r="G62" i="121" s="1"/>
  <c r="G21" i="6"/>
  <c r="G21" i="35" s="1"/>
  <c r="G21" i="121" s="1"/>
  <c r="J41" i="6"/>
  <c r="J41" i="35" s="1"/>
  <c r="J41" i="121" s="1"/>
  <c r="J98" i="6"/>
  <c r="J98" i="35" s="1"/>
  <c r="J98" i="121" s="1"/>
  <c r="N66" i="6"/>
  <c r="N66" i="35" s="1"/>
  <c r="N66" i="121" s="1"/>
  <c r="C41" i="6"/>
  <c r="C41" i="35" s="1"/>
  <c r="C41" i="121" s="1"/>
  <c r="J5" i="6"/>
  <c r="J5" i="35" s="1"/>
  <c r="J5" i="121" s="1"/>
  <c r="N50" i="6"/>
  <c r="N50" i="35" s="1"/>
  <c r="N50" i="121" s="1"/>
  <c r="M50" i="6"/>
  <c r="M50" i="35" s="1"/>
  <c r="M50" i="121" s="1"/>
  <c r="G5" i="6"/>
  <c r="G5" i="35" s="1"/>
  <c r="G5" i="121" s="1"/>
  <c r="J20" i="6"/>
  <c r="J20" i="35" s="1"/>
  <c r="J20" i="121" s="1"/>
  <c r="E50" i="6"/>
  <c r="E50" i="35" s="1"/>
  <c r="E50" i="121" s="1"/>
  <c r="E71" i="6"/>
  <c r="E71" i="35" s="1"/>
  <c r="E71" i="121" s="1"/>
  <c r="M39" i="6"/>
  <c r="M39" i="35" s="1"/>
  <c r="M39" i="121" s="1"/>
  <c r="K9" i="6"/>
  <c r="K9" i="35" s="1"/>
  <c r="K9" i="121" s="1"/>
  <c r="L7" i="6"/>
  <c r="L7" i="35" s="1"/>
  <c r="L7" i="121" s="1"/>
  <c r="L84" i="6"/>
  <c r="L84" i="35" s="1"/>
  <c r="L84" i="121" s="1"/>
  <c r="I94" i="6"/>
  <c r="I94" i="35" s="1"/>
  <c r="I94" i="121" s="1"/>
  <c r="H78" i="6"/>
  <c r="H78" i="35" s="1"/>
  <c r="H78" i="121" s="1"/>
  <c r="N68" i="6"/>
  <c r="N68" i="35" s="1"/>
  <c r="N68" i="121" s="1"/>
  <c r="J52" i="6"/>
  <c r="J52" i="35" s="1"/>
  <c r="J52" i="121" s="1"/>
  <c r="M46" i="6"/>
  <c r="M46" i="35" s="1"/>
  <c r="M46" i="121" s="1"/>
  <c r="I37" i="6"/>
  <c r="I37" i="35" s="1"/>
  <c r="I37" i="121" s="1"/>
  <c r="L32" i="6"/>
  <c r="L32" i="35" s="1"/>
  <c r="L32" i="121" s="1"/>
  <c r="H27" i="6"/>
  <c r="H27" i="35" s="1"/>
  <c r="H27" i="121" s="1"/>
  <c r="M22" i="6"/>
  <c r="M22" i="35" s="1"/>
  <c r="M22" i="121" s="1"/>
  <c r="E12" i="6"/>
  <c r="E12" i="35" s="1"/>
  <c r="E12" i="121" s="1"/>
  <c r="M68" i="6"/>
  <c r="M68" i="35" s="1"/>
  <c r="M68" i="121" s="1"/>
  <c r="L46" i="6"/>
  <c r="L46" i="35" s="1"/>
  <c r="L46" i="121" s="1"/>
  <c r="H37" i="6"/>
  <c r="H37" i="35" s="1"/>
  <c r="H37" i="121" s="1"/>
  <c r="D12" i="6"/>
  <c r="D12" i="35" s="1"/>
  <c r="D12" i="121" s="1"/>
  <c r="K46" i="6"/>
  <c r="K46" i="35" s="1"/>
  <c r="K46" i="121" s="1"/>
  <c r="C12" i="6"/>
  <c r="C12" i="35" s="1"/>
  <c r="C12" i="121" s="1"/>
  <c r="G51" i="6"/>
  <c r="G51" i="35" s="1"/>
  <c r="G51" i="121" s="1"/>
  <c r="E37" i="6"/>
  <c r="E37" i="35" s="1"/>
  <c r="E37" i="121" s="1"/>
  <c r="C78" i="6"/>
  <c r="C78" i="35" s="1"/>
  <c r="C78" i="121" s="1"/>
  <c r="D37" i="6"/>
  <c r="D37" i="35" s="1"/>
  <c r="D37" i="121" s="1"/>
  <c r="H11" i="6"/>
  <c r="H11" i="35" s="1"/>
  <c r="H11" i="121" s="1"/>
  <c r="C67" i="6"/>
  <c r="C67" i="35" s="1"/>
  <c r="C67" i="121" s="1"/>
  <c r="F62" i="6"/>
  <c r="F62" i="35" s="1"/>
  <c r="F62" i="121" s="1"/>
  <c r="I82" i="6"/>
  <c r="I82" i="35" s="1"/>
  <c r="I82" i="121" s="1"/>
  <c r="K55" i="6"/>
  <c r="K55" i="35" s="1"/>
  <c r="K55" i="121" s="1"/>
  <c r="K5" i="6"/>
  <c r="K5" i="35" s="1"/>
  <c r="K5" i="121" s="1"/>
  <c r="H93" i="6"/>
  <c r="H93" i="35" s="1"/>
  <c r="H93" i="121" s="1"/>
  <c r="D21" i="6"/>
  <c r="D21" i="35" s="1"/>
  <c r="D21" i="121" s="1"/>
  <c r="I55" i="6"/>
  <c r="I55" i="35" s="1"/>
  <c r="I55" i="121" s="1"/>
  <c r="H55" i="6"/>
  <c r="H55" i="35" s="1"/>
  <c r="H55" i="121" s="1"/>
  <c r="D92" i="6"/>
  <c r="D92" i="35" s="1"/>
  <c r="D92" i="121" s="1"/>
  <c r="E5" i="6"/>
  <c r="E5" i="35" s="1"/>
  <c r="E5" i="121" s="1"/>
  <c r="L96" i="6"/>
  <c r="L96" i="35" s="1"/>
  <c r="L96" i="121" s="1"/>
  <c r="L9" i="6"/>
  <c r="L9" i="35" s="1"/>
  <c r="L9" i="121" s="1"/>
  <c r="J80" i="6"/>
  <c r="J80" i="35" s="1"/>
  <c r="J80" i="121" s="1"/>
  <c r="G19" i="6"/>
  <c r="G19" i="35" s="1"/>
  <c r="G19" i="121" s="1"/>
  <c r="L79" i="6"/>
  <c r="L79" i="35" s="1"/>
  <c r="L79" i="121" s="1"/>
  <c r="K79" i="6"/>
  <c r="K79" i="35" s="1"/>
  <c r="K79" i="121" s="1"/>
  <c r="F23" i="6"/>
  <c r="F23" i="35" s="1"/>
  <c r="F23" i="121" s="1"/>
  <c r="H94" i="6"/>
  <c r="H94" i="35" s="1"/>
  <c r="H94" i="121" s="1"/>
  <c r="G78" i="6"/>
  <c r="G78" i="35" s="1"/>
  <c r="G78" i="121" s="1"/>
  <c r="I52" i="6"/>
  <c r="I52" i="35" s="1"/>
  <c r="I52" i="121" s="1"/>
  <c r="G27" i="6"/>
  <c r="G27" i="35" s="1"/>
  <c r="G27" i="121" s="1"/>
  <c r="F7" i="6"/>
  <c r="F7" i="35" s="1"/>
  <c r="F7" i="121" s="1"/>
  <c r="E94" i="6"/>
  <c r="E94" i="35" s="1"/>
  <c r="E94" i="121" s="1"/>
  <c r="J21" i="6"/>
  <c r="J21" i="35" s="1"/>
  <c r="J21" i="121" s="1"/>
  <c r="M82" i="6"/>
  <c r="M82" i="35" s="1"/>
  <c r="M82" i="121" s="1"/>
  <c r="D26" i="6"/>
  <c r="D26" i="35" s="1"/>
  <c r="D26" i="121" s="1"/>
  <c r="D51" i="6"/>
  <c r="D51" i="35" s="1"/>
  <c r="D51" i="121" s="1"/>
  <c r="C51" i="6"/>
  <c r="C51" i="35" s="1"/>
  <c r="C51" i="121" s="1"/>
  <c r="F21" i="6"/>
  <c r="F21" i="35" s="1"/>
  <c r="F21" i="121" s="1"/>
  <c r="H77" i="6"/>
  <c r="H77" i="35" s="1"/>
  <c r="H77" i="121" s="1"/>
  <c r="E62" i="6"/>
  <c r="E62" i="35" s="1"/>
  <c r="E62" i="121" s="1"/>
  <c r="N25" i="6"/>
  <c r="N25" i="35" s="1"/>
  <c r="N25" i="121" s="1"/>
  <c r="G93" i="6"/>
  <c r="G93" i="35" s="1"/>
  <c r="G93" i="121" s="1"/>
  <c r="I5" i="6"/>
  <c r="I5" i="35" s="1"/>
  <c r="I5" i="121" s="1"/>
  <c r="I71" i="6"/>
  <c r="I71" i="35" s="1"/>
  <c r="I71" i="121" s="1"/>
  <c r="K25" i="6"/>
  <c r="K25" i="35" s="1"/>
  <c r="K25" i="121" s="1"/>
  <c r="E76" i="6"/>
  <c r="E76" i="35" s="1"/>
  <c r="E76" i="121" s="1"/>
  <c r="G35" i="6"/>
  <c r="G35" i="35" s="1"/>
  <c r="G35" i="121" s="1"/>
  <c r="F55" i="6"/>
  <c r="F55" i="35" s="1"/>
  <c r="F55" i="121" s="1"/>
  <c r="C76" i="6"/>
  <c r="C76" i="35" s="1"/>
  <c r="C76" i="121" s="1"/>
  <c r="C25" i="6"/>
  <c r="C25" i="35" s="1"/>
  <c r="C25" i="121" s="1"/>
  <c r="M9" i="6"/>
  <c r="M9" i="35" s="1"/>
  <c r="M9" i="121" s="1"/>
  <c r="C33" i="6"/>
  <c r="C33" i="35" s="1"/>
  <c r="C33" i="121" s="1"/>
  <c r="M84" i="6"/>
  <c r="M84" i="35" s="1"/>
  <c r="M84" i="121" s="1"/>
  <c r="N32" i="6"/>
  <c r="N32" i="35" s="1"/>
  <c r="N32" i="121" s="1"/>
  <c r="G94" i="6"/>
  <c r="G94" i="35" s="1"/>
  <c r="G94" i="121" s="1"/>
  <c r="F78" i="6"/>
  <c r="F78" i="35" s="1"/>
  <c r="F78" i="121" s="1"/>
  <c r="K63" i="6"/>
  <c r="K63" i="35" s="1"/>
  <c r="K63" i="121" s="1"/>
  <c r="J32" i="6"/>
  <c r="J32" i="35" s="1"/>
  <c r="J32" i="121" s="1"/>
  <c r="D78" i="6"/>
  <c r="D78" i="35" s="1"/>
  <c r="D78" i="121" s="1"/>
  <c r="H32" i="6"/>
  <c r="H32" i="35" s="1"/>
  <c r="H32" i="121" s="1"/>
  <c r="I62" i="6"/>
  <c r="I62" i="35" s="1"/>
  <c r="I62" i="121" s="1"/>
  <c r="M41" i="6"/>
  <c r="M41" i="35" s="1"/>
  <c r="M41" i="121" s="1"/>
  <c r="N11" i="6"/>
  <c r="N11" i="35" s="1"/>
  <c r="N11" i="121" s="1"/>
  <c r="F46" i="6"/>
  <c r="F46" i="35" s="1"/>
  <c r="F46" i="121" s="1"/>
  <c r="G11" i="6"/>
  <c r="G11" i="35" s="1"/>
  <c r="G11" i="121" s="1"/>
  <c r="N77" i="6"/>
  <c r="N77" i="35" s="1"/>
  <c r="N77" i="121" s="1"/>
  <c r="E46" i="6"/>
  <c r="E46" i="35" s="1"/>
  <c r="E46" i="121" s="1"/>
  <c r="D41" i="6"/>
  <c r="D41" i="35" s="1"/>
  <c r="D41" i="121" s="1"/>
  <c r="I98" i="6"/>
  <c r="I98" i="35" s="1"/>
  <c r="I98" i="121" s="1"/>
  <c r="J71" i="6"/>
  <c r="J71" i="35" s="1"/>
  <c r="J71" i="121" s="1"/>
  <c r="D10" i="6"/>
  <c r="D10" i="35" s="1"/>
  <c r="D10" i="121" s="1"/>
  <c r="G55" i="6"/>
  <c r="G55" i="35" s="1"/>
  <c r="G55" i="121" s="1"/>
  <c r="G71" i="6"/>
  <c r="G71" i="35" s="1"/>
  <c r="G71" i="121" s="1"/>
  <c r="D25" i="6"/>
  <c r="D25" i="35" s="1"/>
  <c r="D25" i="121" s="1"/>
  <c r="E35" i="6"/>
  <c r="E35" i="35" s="1"/>
  <c r="E35" i="121" s="1"/>
  <c r="D71" i="6"/>
  <c r="D71" i="35" s="1"/>
  <c r="D71" i="121" s="1"/>
  <c r="C35" i="6"/>
  <c r="C35" i="35" s="1"/>
  <c r="C35" i="121" s="1"/>
  <c r="N91" i="6"/>
  <c r="N91" i="35" s="1"/>
  <c r="N91" i="121" s="1"/>
  <c r="N84" i="6"/>
  <c r="N84" i="35" s="1"/>
  <c r="N84" i="121" s="1"/>
  <c r="L18" i="6"/>
  <c r="L18" i="35" s="1"/>
  <c r="L18" i="121" s="1"/>
  <c r="K7" i="6"/>
  <c r="K7" i="35" s="1"/>
  <c r="K7" i="121" s="1"/>
  <c r="K37" i="6"/>
  <c r="K37" i="35" s="1"/>
  <c r="K37" i="121" s="1"/>
  <c r="F94" i="6"/>
  <c r="F94" i="35" s="1"/>
  <c r="F94" i="121" s="1"/>
  <c r="E78" i="6"/>
  <c r="E78" i="35" s="1"/>
  <c r="E78" i="121" s="1"/>
  <c r="F68" i="6"/>
  <c r="F68" i="35" s="1"/>
  <c r="F68" i="121" s="1"/>
  <c r="J46" i="6"/>
  <c r="J46" i="35" s="1"/>
  <c r="J46" i="121" s="1"/>
  <c r="F37" i="6"/>
  <c r="F37" i="35" s="1"/>
  <c r="F37" i="121" s="1"/>
  <c r="I32" i="6"/>
  <c r="I32" i="35" s="1"/>
  <c r="I32" i="121" s="1"/>
  <c r="K21" i="6"/>
  <c r="K21" i="35" s="1"/>
  <c r="K21" i="121" s="1"/>
  <c r="N82" i="6"/>
  <c r="N82" i="35" s="1"/>
  <c r="N82" i="121" s="1"/>
  <c r="E68" i="6"/>
  <c r="E68" i="35" s="1"/>
  <c r="E68" i="121" s="1"/>
  <c r="N41" i="6"/>
  <c r="N41" i="35" s="1"/>
  <c r="N41" i="121" s="1"/>
  <c r="D94" i="6"/>
  <c r="D94" i="35" s="1"/>
  <c r="D94" i="121" s="1"/>
  <c r="F51" i="6"/>
  <c r="F51" i="35" s="1"/>
  <c r="F51" i="121" s="1"/>
  <c r="N6" i="6"/>
  <c r="N6" i="35" s="1"/>
  <c r="N6" i="121" s="1"/>
  <c r="K82" i="6"/>
  <c r="K82" i="35" s="1"/>
  <c r="K82" i="121" s="1"/>
  <c r="K41" i="6"/>
  <c r="K41" i="35" s="1"/>
  <c r="K41" i="121" s="1"/>
  <c r="J82" i="6"/>
  <c r="J82" i="35" s="1"/>
  <c r="J82" i="121" s="1"/>
  <c r="L55" i="6"/>
  <c r="L55" i="35" s="1"/>
  <c r="L55" i="121" s="1"/>
  <c r="N93" i="6"/>
  <c r="N93" i="35" s="1"/>
  <c r="N93" i="121" s="1"/>
  <c r="D46" i="6"/>
  <c r="D46" i="35" s="1"/>
  <c r="D46" i="121" s="1"/>
  <c r="K71" i="6"/>
  <c r="K71" i="35" s="1"/>
  <c r="K71" i="121" s="1"/>
  <c r="I36" i="6"/>
  <c r="I36" i="35" s="1"/>
  <c r="I36" i="121" s="1"/>
  <c r="E10" i="6"/>
  <c r="E10" i="35" s="1"/>
  <c r="E10" i="121" s="1"/>
  <c r="C62" i="6"/>
  <c r="C62" i="35" s="1"/>
  <c r="C62" i="121" s="1"/>
  <c r="C21" i="6"/>
  <c r="C21" i="35" s="1"/>
  <c r="C21" i="121" s="1"/>
  <c r="J25" i="6"/>
  <c r="J25" i="35" s="1"/>
  <c r="J25" i="121" s="1"/>
  <c r="F5" i="6"/>
  <c r="F5" i="35" s="1"/>
  <c r="F5" i="121" s="1"/>
  <c r="M80" i="6"/>
  <c r="M80" i="35" s="1"/>
  <c r="M80" i="121" s="1"/>
  <c r="I20" i="6"/>
  <c r="I20" i="35" s="1"/>
  <c r="I20" i="121" s="1"/>
  <c r="L80" i="6"/>
  <c r="L80" i="35" s="1"/>
  <c r="L80" i="121" s="1"/>
  <c r="N54" i="6"/>
  <c r="N54" i="35" s="1"/>
  <c r="N54" i="121" s="1"/>
  <c r="C5" i="6"/>
  <c r="C5" i="35" s="1"/>
  <c r="C5" i="121" s="1"/>
  <c r="M54" i="6"/>
  <c r="M54" i="35" s="1"/>
  <c r="M54" i="121" s="1"/>
  <c r="F34" i="6"/>
  <c r="F34" i="35" s="1"/>
  <c r="F34" i="121" s="1"/>
  <c r="E69" i="6"/>
  <c r="E69" i="35" s="1"/>
  <c r="E69" i="121" s="1"/>
  <c r="L95" i="6"/>
  <c r="L95" i="35" s="1"/>
  <c r="L95" i="121" s="1"/>
  <c r="J7" i="6"/>
  <c r="J7" i="35" s="1"/>
  <c r="J7" i="121" s="1"/>
  <c r="G77" i="6"/>
  <c r="G77" i="35" s="1"/>
  <c r="G77" i="121" s="1"/>
  <c r="M25" i="6"/>
  <c r="M25" i="35" s="1"/>
  <c r="M25" i="121" s="1"/>
  <c r="H98" i="6"/>
  <c r="H98" i="35" s="1"/>
  <c r="H98" i="121" s="1"/>
  <c r="L25" i="6"/>
  <c r="L25" i="35" s="1"/>
  <c r="L25" i="121" s="1"/>
  <c r="L50" i="6"/>
  <c r="L50" i="35" s="1"/>
  <c r="L50" i="121" s="1"/>
  <c r="D76" i="6"/>
  <c r="D76" i="35" s="1"/>
  <c r="D76" i="121" s="1"/>
  <c r="F35" i="6"/>
  <c r="F35" i="35" s="1"/>
  <c r="F35" i="121" s="1"/>
  <c r="C92" i="6"/>
  <c r="C92" i="35" s="1"/>
  <c r="C92" i="121" s="1"/>
  <c r="N9" i="6"/>
  <c r="N9" i="35" s="1"/>
  <c r="N9" i="121" s="1"/>
  <c r="M96" i="6"/>
  <c r="M96" i="35" s="1"/>
  <c r="M96" i="121" s="1"/>
  <c r="D5" i="6"/>
  <c r="D5" i="35" s="1"/>
  <c r="D5" i="121" s="1"/>
  <c r="L39" i="6"/>
  <c r="L39" i="35" s="1"/>
  <c r="L39" i="121" s="1"/>
  <c r="K96" i="6"/>
  <c r="K96" i="35" s="1"/>
  <c r="K96" i="121" s="1"/>
  <c r="M38" i="6"/>
  <c r="M38" i="35" s="1"/>
  <c r="M38" i="121" s="1"/>
  <c r="F64" i="6"/>
  <c r="F64" i="35" s="1"/>
  <c r="F64" i="121" s="1"/>
  <c r="E18" i="6"/>
  <c r="E18" i="35" s="1"/>
  <c r="E18" i="121" s="1"/>
  <c r="F84" i="6"/>
  <c r="F84" i="35" s="1"/>
  <c r="F84" i="121" s="1"/>
  <c r="G12" i="6"/>
  <c r="G12" i="35" s="1"/>
  <c r="G12" i="121" s="1"/>
  <c r="M98" i="6"/>
  <c r="M98" i="35" s="1"/>
  <c r="M98" i="121" s="1"/>
  <c r="C94" i="6"/>
  <c r="C94" i="35" s="1"/>
  <c r="C94" i="121" s="1"/>
  <c r="L82" i="6"/>
  <c r="L82" i="35" s="1"/>
  <c r="L82" i="121" s="1"/>
  <c r="H62" i="6"/>
  <c r="H62" i="35" s="1"/>
  <c r="H62" i="121" s="1"/>
  <c r="N55" i="6"/>
  <c r="N55" i="35" s="1"/>
  <c r="N55" i="121" s="1"/>
  <c r="E51" i="6"/>
  <c r="E51" i="35" s="1"/>
  <c r="E51" i="121" s="1"/>
  <c r="G46" i="6"/>
  <c r="G46" i="35" s="1"/>
  <c r="G46" i="121" s="1"/>
  <c r="L41" i="6"/>
  <c r="L41" i="35" s="1"/>
  <c r="L41" i="121" s="1"/>
  <c r="C37" i="6"/>
  <c r="C37" i="35" s="1"/>
  <c r="C37" i="121" s="1"/>
  <c r="C26" i="6"/>
  <c r="C26" i="35" s="1"/>
  <c r="C26" i="121" s="1"/>
  <c r="M6" i="6"/>
  <c r="M6" i="35" s="1"/>
  <c r="M6" i="121" s="1"/>
  <c r="K98" i="6"/>
  <c r="K98" i="35" s="1"/>
  <c r="K98" i="121" s="1"/>
  <c r="E21" i="6"/>
  <c r="E21" i="35" s="1"/>
  <c r="E21" i="121" s="1"/>
  <c r="H82" i="6"/>
  <c r="H82" i="35" s="1"/>
  <c r="H82" i="121" s="1"/>
  <c r="M66" i="6"/>
  <c r="M66" i="35" s="1"/>
  <c r="M66" i="121" s="1"/>
  <c r="C10" i="6"/>
  <c r="C10" i="35" s="1"/>
  <c r="C10" i="121" s="1"/>
  <c r="H71" i="6"/>
  <c r="H71" i="35" s="1"/>
  <c r="H71" i="121" s="1"/>
  <c r="F50" i="6"/>
  <c r="F50" i="35" s="1"/>
  <c r="F50" i="121" s="1"/>
  <c r="F71" i="6"/>
  <c r="F71" i="35" s="1"/>
  <c r="F71" i="121" s="1"/>
  <c r="D35" i="6"/>
  <c r="D35" i="35" s="1"/>
  <c r="D35" i="121" s="1"/>
  <c r="C71" i="6"/>
  <c r="C71" i="35" s="1"/>
  <c r="C71" i="121" s="1"/>
  <c r="F18" i="6"/>
  <c r="F18" i="35" s="1"/>
  <c r="F18" i="121" s="1"/>
  <c r="H12" i="6"/>
  <c r="H12" i="35" s="1"/>
  <c r="H12" i="121" s="1"/>
  <c r="L98" i="6"/>
  <c r="L98" i="35" s="1"/>
  <c r="L98" i="121" s="1"/>
  <c r="M55" i="6"/>
  <c r="M55" i="35" s="1"/>
  <c r="M55" i="121" s="1"/>
  <c r="J36" i="6"/>
  <c r="J36" i="35" s="1"/>
  <c r="J36" i="121" s="1"/>
  <c r="J55" i="6"/>
  <c r="J55" i="35" s="1"/>
  <c r="J55" i="121" s="1"/>
  <c r="H5" i="6"/>
  <c r="H5" i="35" s="1"/>
  <c r="H5" i="121" s="1"/>
  <c r="N39" i="6"/>
  <c r="N39" i="35" s="1"/>
  <c r="N39" i="121" s="1"/>
  <c r="K80" i="6"/>
  <c r="K80" i="35" s="1"/>
  <c r="K80" i="121" s="1"/>
  <c r="C49" i="6"/>
  <c r="C49" i="35" s="1"/>
  <c r="C49" i="121" s="1"/>
  <c r="G64" i="6"/>
  <c r="G64" i="35" s="1"/>
  <c r="G64" i="121" s="1"/>
  <c r="K95" i="6"/>
  <c r="K95" i="35" s="1"/>
  <c r="K95" i="121" s="1"/>
  <c r="D62" i="6"/>
  <c r="D62" i="35" s="1"/>
  <c r="D62" i="121" s="1"/>
  <c r="L66" i="6"/>
  <c r="L66" i="35" s="1"/>
  <c r="L66" i="121" s="1"/>
  <c r="K66" i="6"/>
  <c r="K66" i="35" s="1"/>
  <c r="K66" i="121" s="1"/>
  <c r="J66" i="6"/>
  <c r="J66" i="35" s="1"/>
  <c r="J66" i="121" s="1"/>
  <c r="I66" i="6"/>
  <c r="I66" i="35" s="1"/>
  <c r="I66" i="121" s="1"/>
  <c r="H66" i="6"/>
  <c r="H66" i="35" s="1"/>
  <c r="H66" i="121" s="1"/>
  <c r="K39" i="6"/>
  <c r="K39" i="35" s="1"/>
  <c r="K39" i="121" s="1"/>
  <c r="H48" i="6"/>
  <c r="H48" i="35" s="1"/>
  <c r="H48" i="121" s="1"/>
  <c r="D69" i="6"/>
  <c r="D69" i="35" s="1"/>
  <c r="D69" i="121" s="1"/>
  <c r="C53" i="6"/>
  <c r="C53" i="35" s="1"/>
  <c r="C53" i="121" s="1"/>
  <c r="D64" i="6"/>
  <c r="D64" i="35" s="1"/>
  <c r="D64" i="121" s="1"/>
  <c r="J96" i="6"/>
  <c r="J96" i="35" s="1"/>
  <c r="J96" i="121" s="1"/>
  <c r="M91" i="6"/>
  <c r="M91" i="35" s="1"/>
  <c r="M91" i="121" s="1"/>
  <c r="I80" i="6"/>
  <c r="I80" i="35" s="1"/>
  <c r="I80" i="121" s="1"/>
  <c r="J39" i="6"/>
  <c r="J39" i="35" s="1"/>
  <c r="J39" i="121" s="1"/>
  <c r="F19" i="6"/>
  <c r="F19" i="35" s="1"/>
  <c r="F19" i="121" s="1"/>
  <c r="J9" i="6"/>
  <c r="J9" i="35" s="1"/>
  <c r="J9" i="121" s="1"/>
  <c r="I96" i="6"/>
  <c r="I96" i="35" s="1"/>
  <c r="I96" i="121" s="1"/>
  <c r="L91" i="6"/>
  <c r="L91" i="35" s="1"/>
  <c r="L91" i="121" s="1"/>
  <c r="H80" i="6"/>
  <c r="H80" i="35" s="1"/>
  <c r="H80" i="121" s="1"/>
  <c r="I39" i="6"/>
  <c r="I39" i="35" s="1"/>
  <c r="I39" i="121" s="1"/>
  <c r="N34" i="6"/>
  <c r="N34" i="35" s="1"/>
  <c r="N34" i="121" s="1"/>
  <c r="N23" i="6"/>
  <c r="N23" i="35" s="1"/>
  <c r="N23" i="121" s="1"/>
  <c r="E19" i="6"/>
  <c r="E19" i="35" s="1"/>
  <c r="E19" i="121" s="1"/>
  <c r="D9" i="6"/>
  <c r="D9" i="35" s="1"/>
  <c r="D9" i="121" s="1"/>
  <c r="J4" i="6"/>
  <c r="J4" i="35" s="1"/>
  <c r="J4" i="121" s="1"/>
  <c r="H96" i="6"/>
  <c r="H96" i="35" s="1"/>
  <c r="H96" i="121" s="1"/>
  <c r="K91" i="6"/>
  <c r="K91" i="35" s="1"/>
  <c r="K91" i="121" s="1"/>
  <c r="F85" i="6"/>
  <c r="F85" i="35" s="1"/>
  <c r="F85" i="121" s="1"/>
  <c r="G80" i="6"/>
  <c r="G80" i="35" s="1"/>
  <c r="G80" i="121" s="1"/>
  <c r="J70" i="6"/>
  <c r="J70" i="35" s="1"/>
  <c r="J70" i="121" s="1"/>
  <c r="M64" i="6"/>
  <c r="M64" i="35" s="1"/>
  <c r="M64" i="121" s="1"/>
  <c r="K53" i="6"/>
  <c r="K53" i="35" s="1"/>
  <c r="K53" i="121" s="1"/>
  <c r="N48" i="6"/>
  <c r="N48" i="35" s="1"/>
  <c r="N48" i="121" s="1"/>
  <c r="H39" i="6"/>
  <c r="H39" i="35" s="1"/>
  <c r="H39" i="121" s="1"/>
  <c r="M34" i="6"/>
  <c r="M34" i="35" s="1"/>
  <c r="M34" i="121" s="1"/>
  <c r="M23" i="6"/>
  <c r="M23" i="35" s="1"/>
  <c r="M23" i="121" s="1"/>
  <c r="D19" i="6"/>
  <c r="D19" i="35" s="1"/>
  <c r="D19" i="121" s="1"/>
  <c r="C9" i="6"/>
  <c r="C9" i="35" s="1"/>
  <c r="C9" i="121" s="1"/>
  <c r="I4" i="6"/>
  <c r="I4" i="35" s="1"/>
  <c r="I4" i="121" s="1"/>
  <c r="G96" i="6"/>
  <c r="G96" i="35" s="1"/>
  <c r="G96" i="121" s="1"/>
  <c r="J91" i="6"/>
  <c r="J91" i="35" s="1"/>
  <c r="J91" i="121" s="1"/>
  <c r="E85" i="6"/>
  <c r="E85" i="35" s="1"/>
  <c r="E85" i="121" s="1"/>
  <c r="F80" i="6"/>
  <c r="F80" i="35" s="1"/>
  <c r="F80" i="121" s="1"/>
  <c r="I70" i="6"/>
  <c r="I70" i="35" s="1"/>
  <c r="I70" i="121" s="1"/>
  <c r="L64" i="6"/>
  <c r="L64" i="35" s="1"/>
  <c r="L64" i="121" s="1"/>
  <c r="J53" i="6"/>
  <c r="J53" i="35" s="1"/>
  <c r="J53" i="121" s="1"/>
  <c r="M48" i="6"/>
  <c r="M48" i="35" s="1"/>
  <c r="M48" i="121" s="1"/>
  <c r="G39" i="6"/>
  <c r="G39" i="35" s="1"/>
  <c r="G39" i="121" s="1"/>
  <c r="L34" i="6"/>
  <c r="L34" i="35" s="1"/>
  <c r="L34" i="121" s="1"/>
  <c r="L23" i="6"/>
  <c r="L23" i="35" s="1"/>
  <c r="L23" i="121" s="1"/>
  <c r="C19" i="6"/>
  <c r="C19" i="35" s="1"/>
  <c r="C19" i="121" s="1"/>
  <c r="F96" i="6"/>
  <c r="F96" i="35" s="1"/>
  <c r="F96" i="121" s="1"/>
  <c r="D91" i="6"/>
  <c r="D91" i="35" s="1"/>
  <c r="D91" i="121" s="1"/>
  <c r="D85" i="6"/>
  <c r="D85" i="35" s="1"/>
  <c r="D85" i="121" s="1"/>
  <c r="E80" i="6"/>
  <c r="E80" i="35" s="1"/>
  <c r="E80" i="121" s="1"/>
  <c r="K64" i="6"/>
  <c r="K64" i="35" s="1"/>
  <c r="K64" i="121" s="1"/>
  <c r="I53" i="6"/>
  <c r="I53" i="35" s="1"/>
  <c r="I53" i="121" s="1"/>
  <c r="L48" i="6"/>
  <c r="L48" i="35" s="1"/>
  <c r="L48" i="121" s="1"/>
  <c r="F39" i="6"/>
  <c r="F39" i="35" s="1"/>
  <c r="F39" i="121" s="1"/>
  <c r="K23" i="6"/>
  <c r="K23" i="35" s="1"/>
  <c r="K23" i="121" s="1"/>
  <c r="E53" i="6"/>
  <c r="E53" i="35" s="1"/>
  <c r="E53" i="121" s="1"/>
  <c r="M7" i="6"/>
  <c r="M7" i="35" s="1"/>
  <c r="M7" i="121" s="1"/>
  <c r="I12" i="6"/>
  <c r="I12" i="35" s="1"/>
  <c r="I12" i="121" s="1"/>
  <c r="C69" i="6"/>
  <c r="C69" i="35" s="1"/>
  <c r="C69" i="121" s="1"/>
  <c r="E96" i="6"/>
  <c r="E96" i="35" s="1"/>
  <c r="E96" i="121" s="1"/>
  <c r="C91" i="6"/>
  <c r="C91" i="35" s="1"/>
  <c r="C91" i="121" s="1"/>
  <c r="C85" i="6"/>
  <c r="C85" i="35" s="1"/>
  <c r="C85" i="121" s="1"/>
  <c r="D80" i="6"/>
  <c r="D80" i="35" s="1"/>
  <c r="D80" i="121" s="1"/>
  <c r="J64" i="6"/>
  <c r="J64" i="35" s="1"/>
  <c r="J64" i="121" s="1"/>
  <c r="H53" i="6"/>
  <c r="H53" i="35" s="1"/>
  <c r="H53" i="121" s="1"/>
  <c r="K48" i="6"/>
  <c r="K48" i="35" s="1"/>
  <c r="K48" i="121" s="1"/>
  <c r="E34" i="6"/>
  <c r="E34" i="35" s="1"/>
  <c r="E34" i="121" s="1"/>
  <c r="J23" i="6"/>
  <c r="J23" i="35" s="1"/>
  <c r="J23" i="121" s="1"/>
  <c r="L13" i="6"/>
  <c r="L13" i="35" s="1"/>
  <c r="L13" i="121" s="1"/>
  <c r="D96" i="6"/>
  <c r="D96" i="35" s="1"/>
  <c r="D96" i="121" s="1"/>
  <c r="G69" i="6"/>
  <c r="G69" i="35" s="1"/>
  <c r="G69" i="121" s="1"/>
  <c r="I64" i="6"/>
  <c r="I64" i="35" s="1"/>
  <c r="I64" i="121" s="1"/>
  <c r="G53" i="6"/>
  <c r="G53" i="35" s="1"/>
  <c r="G53" i="121" s="1"/>
  <c r="J48" i="6"/>
  <c r="J48" i="35" s="1"/>
  <c r="J48" i="121" s="1"/>
  <c r="I23" i="6"/>
  <c r="I23" i="35" s="1"/>
  <c r="I23" i="121" s="1"/>
  <c r="N18" i="6"/>
  <c r="N18" i="35" s="1"/>
  <c r="N18" i="121" s="1"/>
  <c r="K13" i="6"/>
  <c r="K13" i="35" s="1"/>
  <c r="K13" i="121" s="1"/>
  <c r="F69" i="6"/>
  <c r="F69" i="35" s="1"/>
  <c r="F69" i="121" s="1"/>
  <c r="H64" i="6"/>
  <c r="H64" i="35" s="1"/>
  <c r="H64" i="121" s="1"/>
  <c r="F53" i="6"/>
  <c r="F53" i="35" s="1"/>
  <c r="F53" i="121" s="1"/>
  <c r="I48" i="6"/>
  <c r="I48" i="35" s="1"/>
  <c r="I48" i="121" s="1"/>
  <c r="N38" i="6"/>
  <c r="N38" i="35" s="1"/>
  <c r="N38" i="121" s="1"/>
  <c r="H23" i="6"/>
  <c r="H23" i="35" s="1"/>
  <c r="H23" i="121" s="1"/>
  <c r="M18" i="6"/>
  <c r="M18" i="35" s="1"/>
  <c r="M18" i="121" s="1"/>
  <c r="N7" i="6"/>
  <c r="N7" i="35" s="1"/>
  <c r="N7" i="121" s="1"/>
  <c r="G23" i="6"/>
  <c r="G23" i="35" s="1"/>
  <c r="G23" i="121" s="1"/>
  <c r="D53" i="6"/>
  <c r="D53" i="35" s="1"/>
  <c r="D53" i="121" s="1"/>
  <c r="E64" i="6"/>
  <c r="E64" i="35" s="1"/>
  <c r="E64" i="121" s="1"/>
  <c r="L159" i="130"/>
  <c r="L159" i="90" s="1"/>
  <c r="L159" i="120" s="1"/>
  <c r="L157" i="130"/>
  <c r="L157" i="90" s="1"/>
  <c r="L157" i="120" s="1"/>
  <c r="L158" i="130"/>
  <c r="L158" i="90" s="1"/>
  <c r="L158" i="120" s="1"/>
  <c r="L161" i="130"/>
  <c r="L161" i="90" s="1"/>
  <c r="L161" i="120" s="1"/>
  <c r="L160" i="130"/>
  <c r="L160" i="90" s="1"/>
  <c r="L160" i="120" s="1"/>
  <c r="L162" i="130"/>
  <c r="L162" i="90" s="1"/>
  <c r="L162" i="120" s="1"/>
  <c r="L163" i="130"/>
  <c r="L163" i="90" s="1"/>
  <c r="L163" i="120" s="1"/>
  <c r="L164" i="130"/>
  <c r="L164" i="90" s="1"/>
  <c r="L164" i="120" s="1"/>
  <c r="L165" i="130"/>
  <c r="L165" i="90" s="1"/>
  <c r="L165" i="120" s="1"/>
  <c r="L166" i="130"/>
  <c r="L166" i="90" s="1"/>
  <c r="L166" i="120" s="1"/>
  <c r="E160" i="130" l="1"/>
  <c r="E160" i="90"/>
  <c r="E160" i="120" s="1"/>
  <c r="E159" i="130"/>
  <c r="E159" i="90"/>
  <c r="E159" i="120" s="1"/>
  <c r="E158" i="130"/>
  <c r="E158" i="90"/>
  <c r="E158" i="120" s="1"/>
  <c r="E157" i="130"/>
  <c r="E157" i="90"/>
  <c r="E157" i="120" s="1"/>
  <c r="E152" i="130"/>
  <c r="E152" i="90"/>
  <c r="E152" i="120" s="1"/>
  <c r="E151" i="130" l="1"/>
  <c r="E151" i="90"/>
  <c r="E151" i="120" s="1"/>
  <c r="K147" i="130" l="1"/>
  <c r="K147" i="90"/>
  <c r="K147" i="120" s="1"/>
  <c r="H147" i="130"/>
  <c r="H147" i="90"/>
  <c r="H147" i="120" s="1"/>
  <c r="E147" i="130"/>
  <c r="E147" i="90"/>
  <c r="E147" i="120" s="1"/>
  <c r="I147" i="130"/>
  <c r="I147" i="90"/>
  <c r="I147" i="120" s="1"/>
  <c r="C147" i="130"/>
  <c r="C147" i="90"/>
  <c r="C147" i="120" s="1"/>
  <c r="G147" i="130"/>
  <c r="G147" i="90"/>
  <c r="G147" i="120" s="1"/>
  <c r="F147" i="130"/>
  <c r="F147" i="90"/>
  <c r="F147" i="120" s="1"/>
  <c r="J147" i="130"/>
  <c r="J147" i="90"/>
  <c r="J147" i="120" s="1"/>
  <c r="B147" i="130"/>
  <c r="B147" i="90"/>
  <c r="B147" i="120" s="1"/>
  <c r="L132" i="130" l="1"/>
  <c r="L132" i="90"/>
  <c r="L132" i="120" s="1"/>
  <c r="M142" i="130"/>
  <c r="M142" i="90"/>
  <c r="M142" i="120" s="1"/>
  <c r="L142" i="130"/>
  <c r="L142" i="90"/>
  <c r="L142" i="120" s="1"/>
  <c r="K132" i="130"/>
  <c r="K132" i="90"/>
  <c r="K132" i="120" s="1"/>
  <c r="M132" i="130"/>
  <c r="M132" i="90"/>
  <c r="M132" i="120" s="1"/>
  <c r="K142" i="130"/>
  <c r="K142" i="90"/>
  <c r="K142" i="120" s="1"/>
  <c r="E142" i="130"/>
  <c r="E142" i="90"/>
  <c r="E142" i="120" s="1"/>
  <c r="F132" i="130"/>
  <c r="F132" i="90"/>
  <c r="F132" i="120" s="1"/>
  <c r="J132" i="130"/>
  <c r="J132" i="90"/>
  <c r="J132" i="120" s="1"/>
  <c r="G142" i="130"/>
  <c r="G142" i="90"/>
  <c r="G142" i="120" s="1"/>
  <c r="H132" i="130"/>
  <c r="H132" i="90"/>
  <c r="H132" i="120" s="1"/>
  <c r="L147" i="130"/>
  <c r="L147" i="90"/>
  <c r="L147" i="120" s="1"/>
  <c r="J142" i="130"/>
  <c r="J142" i="90"/>
  <c r="J142" i="120" s="1"/>
  <c r="E132" i="130"/>
  <c r="E132" i="90"/>
  <c r="E132" i="120" s="1"/>
  <c r="G132" i="130"/>
  <c r="G132" i="90"/>
  <c r="G132" i="120" s="1"/>
  <c r="I132" i="130"/>
  <c r="I132" i="90"/>
  <c r="I132" i="120" s="1"/>
  <c r="I142" i="130"/>
  <c r="I142" i="90"/>
  <c r="I142" i="120" s="1"/>
  <c r="M147" i="130"/>
  <c r="M147" i="90"/>
  <c r="M147" i="120" s="1"/>
  <c r="D132" i="130"/>
  <c r="D132" i="90"/>
  <c r="D132" i="120" s="1"/>
  <c r="D147" i="130"/>
  <c r="D147" i="90"/>
  <c r="D147" i="120" s="1"/>
  <c r="H142" i="130"/>
  <c r="H142" i="90"/>
  <c r="H142" i="120" s="1"/>
  <c r="B142" i="130"/>
  <c r="B142" i="90"/>
  <c r="B142" i="120" s="1"/>
  <c r="C142" i="130"/>
  <c r="C142" i="90"/>
  <c r="C142" i="120" s="1"/>
  <c r="F142" i="130"/>
  <c r="F142" i="90"/>
  <c r="F142" i="120" s="1"/>
  <c r="B132" i="130"/>
  <c r="B132" i="90"/>
  <c r="B132" i="120" s="1"/>
  <c r="D142" i="130"/>
  <c r="D142" i="90"/>
  <c r="D142" i="120" s="1"/>
  <c r="C132" i="130"/>
  <c r="C132" i="90"/>
  <c r="C132" i="120" s="1"/>
  <c r="D44" i="131" l="1"/>
  <c r="D44" i="132" s="1"/>
  <c r="D44" i="133" s="1"/>
  <c r="D60" i="131"/>
  <c r="D60" i="132" s="1"/>
  <c r="H63" i="131"/>
  <c r="H63" i="132" s="1"/>
  <c r="F60" i="131"/>
  <c r="F60" i="132" s="1"/>
  <c r="F66" i="131"/>
  <c r="F66" i="132" s="1"/>
  <c r="E29" i="131"/>
  <c r="E29" i="132" s="1"/>
  <c r="I32" i="131"/>
  <c r="I32" i="132" s="1"/>
  <c r="I60" i="131"/>
  <c r="I60" i="132" s="1"/>
  <c r="F63" i="131"/>
  <c r="F63" i="132" s="1"/>
  <c r="H29" i="131"/>
  <c r="H29" i="132" s="1"/>
  <c r="G29" i="131"/>
  <c r="G29" i="132" s="1"/>
  <c r="F17" i="131"/>
  <c r="F17" i="132" s="1"/>
  <c r="H31" i="131"/>
  <c r="H31" i="132" s="1"/>
  <c r="D11" i="131"/>
  <c r="D11" i="132" s="1"/>
  <c r="D11" i="133" s="1"/>
  <c r="G42" i="131"/>
  <c r="G42" i="132" s="1"/>
  <c r="H21" i="131"/>
  <c r="H21" i="132" s="1"/>
  <c r="E55" i="131"/>
  <c r="E55" i="132" s="1"/>
  <c r="E55" i="133" s="1"/>
  <c r="H61" i="131"/>
  <c r="H61" i="132" s="1"/>
  <c r="F6" i="131"/>
  <c r="F6" i="132" s="1"/>
  <c r="G39" i="131"/>
  <c r="G39" i="132" s="1"/>
  <c r="D6" i="131"/>
  <c r="D6" i="132" s="1"/>
  <c r="D40" i="131"/>
  <c r="D40" i="132" s="1"/>
  <c r="H28" i="131"/>
  <c r="H28" i="132" s="1"/>
  <c r="E62" i="131"/>
  <c r="E62" i="132" s="1"/>
  <c r="E8" i="131"/>
  <c r="E8" i="132" s="1"/>
  <c r="E7" i="131"/>
  <c r="E7" i="132" s="1"/>
  <c r="I10" i="131"/>
  <c r="I10" i="132" s="1"/>
  <c r="F65" i="131"/>
  <c r="F65" i="132" s="1"/>
  <c r="I53" i="131"/>
  <c r="I53" i="132" s="1"/>
  <c r="G21" i="131"/>
  <c r="G21" i="132" s="1"/>
  <c r="D5" i="131"/>
  <c r="D5" i="132" s="1"/>
  <c r="G52" i="131"/>
  <c r="G52" i="132" s="1"/>
  <c r="G9" i="131"/>
  <c r="G9" i="132" s="1"/>
  <c r="I7" i="131"/>
  <c r="I7" i="132" s="1"/>
  <c r="I11" i="131"/>
  <c r="I11" i="132" s="1"/>
  <c r="I11" i="133" s="1"/>
  <c r="H9" i="131"/>
  <c r="H9" i="132" s="1"/>
  <c r="E20" i="131"/>
  <c r="E20" i="132" s="1"/>
  <c r="F10" i="131"/>
  <c r="F10" i="132" s="1"/>
  <c r="G30" i="131"/>
  <c r="G30" i="132" s="1"/>
  <c r="E53" i="131"/>
  <c r="E53" i="132" s="1"/>
  <c r="F42" i="131"/>
  <c r="F42" i="132" s="1"/>
  <c r="E21" i="131"/>
  <c r="E21" i="132" s="1"/>
  <c r="H22" i="131"/>
  <c r="H22" i="132" s="1"/>
  <c r="H22" i="133" s="1"/>
  <c r="H16" i="131"/>
  <c r="H16" i="132" s="1"/>
  <c r="I27" i="131"/>
  <c r="I27" i="132" s="1"/>
  <c r="H43" i="131"/>
  <c r="H43" i="132" s="1"/>
  <c r="G49" i="131"/>
  <c r="G49" i="132" s="1"/>
  <c r="E63" i="131"/>
  <c r="E63" i="132" s="1"/>
  <c r="F40" i="131"/>
  <c r="F40" i="132" s="1"/>
  <c r="I43" i="131"/>
  <c r="I43" i="132" s="1"/>
  <c r="E39" i="131"/>
  <c r="E39" i="132" s="1"/>
  <c r="G22" i="131"/>
  <c r="G22" i="132" s="1"/>
  <c r="G22" i="133" s="1"/>
  <c r="D28" i="131"/>
  <c r="D28" i="132" s="1"/>
  <c r="G62" i="131"/>
  <c r="G62" i="132" s="1"/>
  <c r="F31" i="131"/>
  <c r="F31" i="132" s="1"/>
  <c r="E40" i="131"/>
  <c r="E40" i="132" s="1"/>
  <c r="I62" i="131"/>
  <c r="I62" i="132" s="1"/>
  <c r="F41" i="131"/>
  <c r="F41" i="132" s="1"/>
  <c r="H5" i="131"/>
  <c r="H5" i="132" s="1"/>
  <c r="E42" i="131"/>
  <c r="E42" i="132" s="1"/>
  <c r="H27" i="131"/>
  <c r="H27" i="132" s="1"/>
  <c r="F43" i="131"/>
  <c r="F43" i="132" s="1"/>
  <c r="I29" i="131"/>
  <c r="I29" i="132" s="1"/>
  <c r="G17" i="131"/>
  <c r="G17" i="132" s="1"/>
  <c r="D8" i="131"/>
  <c r="D8" i="132" s="1"/>
  <c r="I41" i="131"/>
  <c r="I41" i="132" s="1"/>
  <c r="E41" i="131"/>
  <c r="E41" i="132" s="1"/>
  <c r="I21" i="131"/>
  <c r="I21" i="132" s="1"/>
  <c r="G8" i="131"/>
  <c r="G8" i="132" s="1"/>
  <c r="H7" i="131"/>
  <c r="H7" i="132" s="1"/>
  <c r="I17" i="131"/>
  <c r="I17" i="132" s="1"/>
  <c r="F18" i="131"/>
  <c r="F18" i="132" s="1"/>
  <c r="F11" i="131"/>
  <c r="F11" i="132" s="1"/>
  <c r="D27" i="131"/>
  <c r="D27" i="132" s="1"/>
  <c r="H10" i="131"/>
  <c r="H10" i="132" s="1"/>
  <c r="H9" i="133" s="1"/>
  <c r="E6" i="131"/>
  <c r="E6" i="132" s="1"/>
  <c r="I8" i="131"/>
  <c r="I8" i="132" s="1"/>
  <c r="I20" i="131"/>
  <c r="I20" i="132" s="1"/>
  <c r="D50" i="131"/>
  <c r="D50" i="132" s="1"/>
  <c r="D29" i="131"/>
  <c r="D29" i="132" s="1"/>
  <c r="D43" i="131"/>
  <c r="D43" i="132" s="1"/>
  <c r="I66" i="131"/>
  <c r="I66" i="132" s="1"/>
  <c r="I66" i="133" s="1"/>
  <c r="I31" i="131"/>
  <c r="I31" i="132" s="1"/>
  <c r="I31" i="133" s="1"/>
  <c r="H62" i="131"/>
  <c r="H62" i="132" s="1"/>
  <c r="H62" i="133" s="1"/>
  <c r="I50" i="131"/>
  <c r="I50" i="132" s="1"/>
  <c r="I18" i="131"/>
  <c r="I18" i="132" s="1"/>
  <c r="I33" i="131"/>
  <c r="I33" i="132" s="1"/>
  <c r="D52" i="131"/>
  <c r="D52" i="132" s="1"/>
  <c r="G51" i="131"/>
  <c r="G51" i="132" s="1"/>
  <c r="D31" i="131"/>
  <c r="D31" i="132" s="1"/>
  <c r="G33" i="131"/>
  <c r="G33" i="132" s="1"/>
  <c r="G33" i="133" s="1"/>
  <c r="E9" i="131"/>
  <c r="E9" i="132" s="1"/>
  <c r="I40" i="131"/>
  <c r="I40" i="132" s="1"/>
  <c r="H51" i="131"/>
  <c r="H51" i="132" s="1"/>
  <c r="F53" i="131"/>
  <c r="F53" i="132" s="1"/>
  <c r="F33" i="131"/>
  <c r="F33" i="132" s="1"/>
  <c r="F33" i="133" s="1"/>
  <c r="I6" i="131"/>
  <c r="I6" i="132" s="1"/>
  <c r="H50" i="131"/>
  <c r="H50" i="132" s="1"/>
  <c r="D55" i="131"/>
  <c r="D55" i="132" s="1"/>
  <c r="D55" i="133" s="1"/>
  <c r="F28" i="131"/>
  <c r="F28" i="132" s="1"/>
  <c r="I52" i="131"/>
  <c r="I52" i="132" s="1"/>
  <c r="G41" i="131"/>
  <c r="G41" i="132" s="1"/>
  <c r="I49" i="131"/>
  <c r="I49" i="132" s="1"/>
  <c r="G64" i="131"/>
  <c r="G64" i="132" s="1"/>
  <c r="F8" i="131"/>
  <c r="F8" i="132" s="1"/>
  <c r="G27" i="131"/>
  <c r="G27" i="132" s="1"/>
  <c r="D54" i="131"/>
  <c r="D54" i="132" s="1"/>
  <c r="D54" i="133" s="1"/>
  <c r="I65" i="131"/>
  <c r="I65" i="132" s="1"/>
  <c r="F27" i="131"/>
  <c r="F27" i="132" s="1"/>
  <c r="F55" i="131"/>
  <c r="F55" i="132" s="1"/>
  <c r="F55" i="133" s="1"/>
  <c r="G60" i="131"/>
  <c r="G60" i="132" s="1"/>
  <c r="E52" i="131"/>
  <c r="E52" i="132" s="1"/>
  <c r="D19" i="131"/>
  <c r="D19" i="132" s="1"/>
  <c r="H64" i="131"/>
  <c r="H64" i="132" s="1"/>
  <c r="F62" i="131"/>
  <c r="F62" i="132" s="1"/>
  <c r="I44" i="131"/>
  <c r="I44" i="132" s="1"/>
  <c r="G61" i="131"/>
  <c r="G61" i="132" s="1"/>
  <c r="H41" i="131"/>
  <c r="H41" i="132" s="1"/>
  <c r="D64" i="131"/>
  <c r="D64" i="132" s="1"/>
  <c r="D42" i="131"/>
  <c r="D42" i="132" s="1"/>
  <c r="G19" i="131"/>
  <c r="G19" i="132" s="1"/>
  <c r="E19" i="131"/>
  <c r="E19" i="132" s="1"/>
  <c r="D39" i="131"/>
  <c r="D39" i="132" s="1"/>
  <c r="D39" i="133" s="1"/>
  <c r="D51" i="131"/>
  <c r="D51" i="132" s="1"/>
  <c r="G54" i="131"/>
  <c r="G54" i="132" s="1"/>
  <c r="H49" i="131"/>
  <c r="H49" i="132" s="1"/>
  <c r="H49" i="133" s="1"/>
  <c r="G5" i="131"/>
  <c r="G5" i="132" s="1"/>
  <c r="D30" i="131"/>
  <c r="D30" i="132" s="1"/>
  <c r="G40" i="131"/>
  <c r="G40" i="132" s="1"/>
  <c r="E32" i="131"/>
  <c r="E32" i="132" s="1"/>
  <c r="E49" i="131"/>
  <c r="E49" i="132" s="1"/>
  <c r="E30" i="131"/>
  <c r="E30" i="132" s="1"/>
  <c r="F21" i="131"/>
  <c r="F21" i="132" s="1"/>
  <c r="G10" i="131"/>
  <c r="G10" i="132" s="1"/>
  <c r="I51" i="131"/>
  <c r="I51" i="132" s="1"/>
  <c r="E10" i="131"/>
  <c r="E10" i="132" s="1"/>
  <c r="H42" i="131"/>
  <c r="H42" i="132" s="1"/>
  <c r="D33" i="131"/>
  <c r="D33" i="132" s="1"/>
  <c r="F64" i="131"/>
  <c r="F64" i="132" s="1"/>
  <c r="E66" i="131"/>
  <c r="E66" i="132" s="1"/>
  <c r="E66" i="133" s="1"/>
  <c r="H65" i="131"/>
  <c r="H65" i="132" s="1"/>
  <c r="I63" i="131"/>
  <c r="I63" i="132" s="1"/>
  <c r="E64" i="131"/>
  <c r="E64" i="132" s="1"/>
  <c r="D53" i="131"/>
  <c r="D53" i="132" s="1"/>
  <c r="G63" i="131"/>
  <c r="G63" i="132" s="1"/>
  <c r="D20" i="131"/>
  <c r="D20" i="132" s="1"/>
  <c r="E38" i="131"/>
  <c r="E38" i="132" s="1"/>
  <c r="E38" i="133" s="1"/>
  <c r="E43" i="131"/>
  <c r="E43" i="132" s="1"/>
  <c r="D63" i="131"/>
  <c r="D63" i="132" s="1"/>
  <c r="I16" i="131"/>
  <c r="I16" i="132" s="1"/>
  <c r="H44" i="131"/>
  <c r="H44" i="132" s="1"/>
  <c r="H44" i="133" s="1"/>
  <c r="E28" i="131"/>
  <c r="E28" i="132" s="1"/>
  <c r="E28" i="133" s="1"/>
  <c r="G53" i="131"/>
  <c r="G53" i="132" s="1"/>
  <c r="E16" i="131"/>
  <c r="E16" i="132" s="1"/>
  <c r="D21" i="131"/>
  <c r="D21" i="132" s="1"/>
  <c r="F22" i="131"/>
  <c r="F22" i="132" s="1"/>
  <c r="F22" i="133" s="1"/>
  <c r="H52" i="131"/>
  <c r="H52" i="132" s="1"/>
  <c r="F52" i="131"/>
  <c r="F52" i="132" s="1"/>
  <c r="D10" i="131"/>
  <c r="D10" i="132" s="1"/>
  <c r="D10" i="133" s="1"/>
  <c r="H32" i="131"/>
  <c r="H32" i="132" s="1"/>
  <c r="F30" i="131"/>
  <c r="F30" i="132" s="1"/>
  <c r="H18" i="131"/>
  <c r="H18" i="132" s="1"/>
  <c r="E22" i="131"/>
  <c r="E22" i="132" s="1"/>
  <c r="E22" i="133" s="1"/>
  <c r="H39" i="131"/>
  <c r="H39" i="132" s="1"/>
  <c r="E33" i="131"/>
  <c r="E33" i="132" s="1"/>
  <c r="E33" i="133" s="1"/>
  <c r="I19" i="131"/>
  <c r="I19" i="132" s="1"/>
  <c r="H8" i="131"/>
  <c r="H8" i="132" s="1"/>
  <c r="E65" i="131"/>
  <c r="E65" i="132" s="1"/>
  <c r="H20" i="131"/>
  <c r="H20" i="132" s="1"/>
  <c r="D32" i="131"/>
  <c r="D32" i="132" s="1"/>
  <c r="H30" i="131"/>
  <c r="H30" i="132" s="1"/>
  <c r="H30" i="133" s="1"/>
  <c r="F38" i="131"/>
  <c r="F38" i="132" s="1"/>
  <c r="D9" i="131"/>
  <c r="D9" i="132" s="1"/>
  <c r="F44" i="131"/>
  <c r="F44" i="132" s="1"/>
  <c r="F44" i="133" s="1"/>
  <c r="D18" i="131"/>
  <c r="D18" i="132" s="1"/>
  <c r="E61" i="131"/>
  <c r="E61" i="132" s="1"/>
  <c r="I42" i="131"/>
  <c r="I42" i="132" s="1"/>
  <c r="H11" i="131"/>
  <c r="H11" i="132" s="1"/>
  <c r="E54" i="131"/>
  <c r="E54" i="132" s="1"/>
  <c r="G66" i="131"/>
  <c r="G66" i="132" s="1"/>
  <c r="H66" i="131"/>
  <c r="H66" i="132" s="1"/>
  <c r="H66" i="133" s="1"/>
  <c r="I61" i="131"/>
  <c r="I61" i="132" s="1"/>
  <c r="H19" i="131"/>
  <c r="H19" i="132" s="1"/>
  <c r="F20" i="131"/>
  <c r="F20" i="132" s="1"/>
  <c r="I30" i="131"/>
  <c r="I30" i="132" s="1"/>
  <c r="E17" i="131"/>
  <c r="E17" i="132" s="1"/>
  <c r="H38" i="131"/>
  <c r="H38" i="132" s="1"/>
  <c r="D17" i="131"/>
  <c r="D17" i="132" s="1"/>
  <c r="G16" i="131"/>
  <c r="G16" i="132" s="1"/>
  <c r="F39" i="131"/>
  <c r="F39" i="132" s="1"/>
  <c r="I64" i="131"/>
  <c r="I64" i="132" s="1"/>
  <c r="I38" i="131"/>
  <c r="I38" i="132" s="1"/>
  <c r="G28" i="131"/>
  <c r="G28" i="132" s="1"/>
  <c r="G38" i="131"/>
  <c r="G38" i="132" s="1"/>
  <c r="G6" i="131"/>
  <c r="G6" i="132" s="1"/>
  <c r="D41" i="131"/>
  <c r="D41" i="132" s="1"/>
  <c r="E31" i="131"/>
  <c r="E31" i="132" s="1"/>
  <c r="I55" i="131"/>
  <c r="I55" i="132" s="1"/>
  <c r="I55" i="133" s="1"/>
  <c r="F50" i="131"/>
  <c r="F50" i="132" s="1"/>
  <c r="F49" i="131"/>
  <c r="F49" i="132" s="1"/>
  <c r="G31" i="131"/>
  <c r="G31" i="132" s="1"/>
  <c r="D61" i="131"/>
  <c r="D61" i="132" s="1"/>
  <c r="E60" i="131"/>
  <c r="E60" i="132" s="1"/>
  <c r="E18" i="131"/>
  <c r="E18" i="132" s="1"/>
  <c r="F29" i="131"/>
  <c r="F29" i="132" s="1"/>
  <c r="F9" i="131"/>
  <c r="F9" i="132" s="1"/>
  <c r="G7" i="131"/>
  <c r="G7" i="132" s="1"/>
  <c r="I39" i="131"/>
  <c r="I39" i="132" s="1"/>
  <c r="E44" i="131"/>
  <c r="E44" i="132" s="1"/>
  <c r="E44" i="133" s="1"/>
  <c r="D66" i="131"/>
  <c r="D66" i="132" s="1"/>
  <c r="D66" i="133" s="1"/>
  <c r="I54" i="131"/>
  <c r="I54" i="132" s="1"/>
  <c r="D65" i="131"/>
  <c r="D65" i="132" s="1"/>
  <c r="H60" i="131"/>
  <c r="H60" i="132" s="1"/>
  <c r="G18" i="131"/>
  <c r="G18" i="132" s="1"/>
  <c r="G11" i="131"/>
  <c r="G11" i="132" s="1"/>
  <c r="H6" i="131"/>
  <c r="H6" i="132" s="1"/>
  <c r="D22" i="131"/>
  <c r="D22" i="132" s="1"/>
  <c r="D22" i="133" s="1"/>
  <c r="D16" i="131"/>
  <c r="D16" i="132" s="1"/>
  <c r="G43" i="131"/>
  <c r="G43" i="132" s="1"/>
  <c r="G20" i="131"/>
  <c r="G20" i="132" s="1"/>
  <c r="E50" i="131"/>
  <c r="E50" i="132" s="1"/>
  <c r="F32" i="131"/>
  <c r="F32" i="132" s="1"/>
  <c r="G50" i="131"/>
  <c r="G50" i="132" s="1"/>
  <c r="I9" i="131"/>
  <c r="I9" i="132" s="1"/>
  <c r="I8" i="133" s="1"/>
  <c r="H33" i="131"/>
  <c r="H33" i="132" s="1"/>
  <c r="H33" i="133" s="1"/>
  <c r="I22" i="131"/>
  <c r="I22" i="132" s="1"/>
  <c r="I22" i="133" s="1"/>
  <c r="E5" i="131"/>
  <c r="E5" i="132" s="1"/>
  <c r="H40" i="131"/>
  <c r="H40" i="132" s="1"/>
  <c r="I5" i="131"/>
  <c r="I5" i="132" s="1"/>
  <c r="I5" i="133" s="1"/>
  <c r="E11" i="131"/>
  <c r="E11" i="132" s="1"/>
  <c r="E51" i="131"/>
  <c r="E51" i="132" s="1"/>
  <c r="F61" i="131"/>
  <c r="F61" i="132" s="1"/>
  <c r="F16" i="131"/>
  <c r="F16" i="132" s="1"/>
  <c r="I28" i="131"/>
  <c r="I28" i="132" s="1"/>
  <c r="G32" i="131"/>
  <c r="G32" i="132" s="1"/>
  <c r="D62" i="131"/>
  <c r="D62" i="132" s="1"/>
  <c r="F51" i="131"/>
  <c r="F51" i="132" s="1"/>
  <c r="G44" i="131"/>
  <c r="G44" i="132" s="1"/>
  <c r="G44" i="133" s="1"/>
  <c r="F7" i="131"/>
  <c r="F7" i="132" s="1"/>
  <c r="F7" i="133" s="1"/>
  <c r="D38" i="131"/>
  <c r="D38" i="132" s="1"/>
  <c r="H54" i="131"/>
  <c r="H54" i="132" s="1"/>
  <c r="F19" i="131"/>
  <c r="F19" i="132" s="1"/>
  <c r="F54" i="131"/>
  <c r="F54" i="132" s="1"/>
  <c r="G65" i="131"/>
  <c r="G65" i="132" s="1"/>
  <c r="D7" i="131"/>
  <c r="D7" i="132" s="1"/>
  <c r="H17" i="131"/>
  <c r="H17" i="132" s="1"/>
  <c r="H55" i="131"/>
  <c r="H55" i="132" s="1"/>
  <c r="H55" i="133" s="1"/>
  <c r="E27" i="131"/>
  <c r="E27" i="132" s="1"/>
  <c r="G55" i="131"/>
  <c r="G55" i="132" s="1"/>
  <c r="G55" i="133" s="1"/>
  <c r="D49" i="131"/>
  <c r="D49" i="132" s="1"/>
  <c r="H53" i="131"/>
  <c r="H53" i="132" s="1"/>
  <c r="F5" i="131"/>
  <c r="F5" i="132" s="1"/>
  <c r="F39" i="133" l="1"/>
  <c r="H20" i="133"/>
  <c r="I6" i="133"/>
  <c r="G16" i="133"/>
  <c r="F19" i="133"/>
  <c r="D5" i="133"/>
  <c r="D51" i="133"/>
  <c r="F16" i="133"/>
  <c r="G40" i="133"/>
  <c r="F54" i="133"/>
  <c r="D53" i="133"/>
  <c r="G50" i="133"/>
  <c r="H38" i="133"/>
  <c r="F41" i="133"/>
  <c r="E27" i="133"/>
  <c r="I16" i="133"/>
  <c r="H19" i="133"/>
  <c r="G61" i="133"/>
  <c r="I54" i="133"/>
  <c r="E52" i="133"/>
  <c r="D41" i="133"/>
  <c r="D38" i="133"/>
  <c r="D27" i="133"/>
  <c r="I42" i="133"/>
  <c r="I39" i="133"/>
  <c r="H40" i="133"/>
  <c r="G21" i="133"/>
  <c r="H27" i="133"/>
  <c r="I30" i="133"/>
  <c r="G53" i="133"/>
  <c r="G60" i="133"/>
  <c r="H65" i="133"/>
  <c r="D62" i="133"/>
  <c r="F61" i="133"/>
  <c r="D30" i="133"/>
  <c r="G5" i="133"/>
  <c r="F53" i="133"/>
  <c r="E50" i="133"/>
  <c r="I40" i="133"/>
  <c r="F20" i="133"/>
  <c r="D7" i="133"/>
  <c r="H54" i="133"/>
  <c r="E64" i="133"/>
  <c r="I65" i="133"/>
  <c r="E6" i="133"/>
  <c r="H16" i="133"/>
  <c r="I51" i="133"/>
  <c r="I49" i="133"/>
  <c r="E32" i="133"/>
  <c r="E63" i="133"/>
  <c r="H21" i="133"/>
  <c r="G29" i="133"/>
  <c r="F64" i="133"/>
  <c r="G20" i="133"/>
  <c r="D49" i="133"/>
  <c r="H32" i="133"/>
  <c r="I38" i="133"/>
  <c r="G32" i="133"/>
  <c r="F32" i="133"/>
  <c r="E40" i="133"/>
  <c r="D17" i="133"/>
  <c r="F50" i="133"/>
  <c r="I17" i="133"/>
  <c r="G41" i="133"/>
  <c r="E31" i="133"/>
  <c r="I28" i="133"/>
  <c r="F62" i="133"/>
  <c r="H18" i="133"/>
  <c r="H50" i="133"/>
  <c r="D29" i="133"/>
  <c r="G51" i="133"/>
  <c r="G52" i="133"/>
  <c r="G6" i="133"/>
  <c r="G7" i="133"/>
  <c r="I64" i="133"/>
  <c r="I29" i="133"/>
  <c r="G42" i="133"/>
  <c r="D50" i="133"/>
  <c r="G49" i="133"/>
  <c r="F51" i="133"/>
  <c r="F52" i="133"/>
  <c r="I63" i="133"/>
  <c r="I19" i="133"/>
  <c r="I20" i="133"/>
  <c r="F43" i="133"/>
  <c r="H51" i="133"/>
  <c r="H43" i="133"/>
  <c r="H52" i="133"/>
  <c r="I27" i="133"/>
  <c r="I53" i="133"/>
  <c r="D9" i="133"/>
  <c r="G54" i="133"/>
  <c r="H31" i="133"/>
  <c r="D20" i="133"/>
  <c r="D21" i="133"/>
  <c r="H5" i="133"/>
  <c r="I9" i="133"/>
  <c r="I10" i="133"/>
  <c r="E21" i="133"/>
  <c r="H29" i="133"/>
  <c r="D61" i="133"/>
  <c r="E17" i="133"/>
  <c r="E16" i="133"/>
  <c r="D32" i="133"/>
  <c r="D33" i="133"/>
  <c r="E18" i="133"/>
  <c r="E19" i="133"/>
  <c r="D31" i="133"/>
  <c r="E7" i="133"/>
  <c r="D16" i="133"/>
  <c r="G31" i="133"/>
  <c r="G19" i="133"/>
  <c r="F8" i="133"/>
  <c r="I62" i="133"/>
  <c r="F42" i="133"/>
  <c r="F63" i="133"/>
  <c r="H41" i="133"/>
  <c r="H42" i="133"/>
  <c r="F10" i="133"/>
  <c r="F11" i="133"/>
  <c r="E8" i="133"/>
  <c r="H53" i="133"/>
  <c r="F49" i="133"/>
  <c r="E65" i="133"/>
  <c r="E60" i="133"/>
  <c r="E61" i="133"/>
  <c r="G43" i="133"/>
  <c r="E9" i="133"/>
  <c r="G64" i="133"/>
  <c r="D52" i="133"/>
  <c r="F17" i="133"/>
  <c r="F18" i="133"/>
  <c r="E62" i="133"/>
  <c r="E51" i="133"/>
  <c r="G10" i="133"/>
  <c r="G11" i="133"/>
  <c r="I32" i="133"/>
  <c r="I33" i="133"/>
  <c r="F31" i="133"/>
  <c r="H28" i="133"/>
  <c r="D64" i="133"/>
  <c r="G30" i="133"/>
  <c r="F38" i="133"/>
  <c r="H17" i="133"/>
  <c r="E10" i="133"/>
  <c r="E11" i="133"/>
  <c r="D40" i="133"/>
  <c r="G17" i="133"/>
  <c r="G18" i="133"/>
  <c r="I60" i="133"/>
  <c r="I61" i="133"/>
  <c r="G9" i="133"/>
  <c r="I18" i="133"/>
  <c r="H6" i="133"/>
  <c r="H7" i="133"/>
  <c r="F9" i="133"/>
  <c r="I50" i="133"/>
  <c r="D6" i="133"/>
  <c r="F65" i="133"/>
  <c r="F66" i="133"/>
  <c r="D63" i="133"/>
  <c r="F21" i="133"/>
  <c r="I52" i="133"/>
  <c r="G8" i="133"/>
  <c r="D28" i="133"/>
  <c r="E20" i="133"/>
  <c r="D65" i="133"/>
  <c r="G65" i="133"/>
  <c r="G66" i="133"/>
  <c r="E42" i="133"/>
  <c r="E43" i="133"/>
  <c r="E29" i="133"/>
  <c r="E30" i="133"/>
  <c r="I43" i="133"/>
  <c r="I44" i="133"/>
  <c r="F27" i="133"/>
  <c r="F28" i="133"/>
  <c r="G38" i="133"/>
  <c r="G39" i="133"/>
  <c r="F60" i="133"/>
  <c r="H39" i="133"/>
  <c r="I21" i="133"/>
  <c r="H8" i="133"/>
  <c r="E41" i="133"/>
  <c r="H63" i="133"/>
  <c r="E5" i="133"/>
  <c r="E53" i="133"/>
  <c r="E54" i="133"/>
  <c r="E49" i="133"/>
  <c r="E39" i="133"/>
  <c r="F5" i="133"/>
  <c r="F6" i="133"/>
  <c r="H64" i="133"/>
  <c r="I41" i="133"/>
  <c r="H60" i="133"/>
  <c r="H61" i="133"/>
  <c r="D60" i="133"/>
  <c r="H10" i="133"/>
  <c r="H11" i="133"/>
  <c r="I7" i="133"/>
  <c r="G27" i="133"/>
  <c r="G28" i="133"/>
  <c r="F29" i="133"/>
  <c r="F30" i="133"/>
  <c r="G62" i="133"/>
  <c r="G63" i="133"/>
  <c r="D18" i="133"/>
  <c r="D19" i="133"/>
  <c r="D42" i="133"/>
  <c r="D43" i="133"/>
  <c r="D8" i="133"/>
  <c r="F40" i="133"/>
  <c r="G29" i="65" l="1"/>
  <c r="G29" i="102" s="1"/>
  <c r="G29" i="103" s="1"/>
  <c r="F29" i="65"/>
  <c r="F29" i="102" s="1"/>
  <c r="F29" i="103" s="1"/>
  <c r="E29" i="65"/>
  <c r="E29" i="102" s="1"/>
  <c r="E29" i="103" s="1"/>
  <c r="D29" i="65"/>
  <c r="D29" i="102" s="1"/>
  <c r="D29" i="103" s="1"/>
  <c r="C29" i="65"/>
  <c r="C29" i="102" s="1"/>
  <c r="C29" i="103" s="1"/>
  <c r="H28" i="65"/>
  <c r="H28" i="102" s="1"/>
  <c r="H28" i="103" s="1"/>
  <c r="G28" i="65"/>
  <c r="G28" i="102" s="1"/>
  <c r="G28" i="103" s="1"/>
  <c r="F28" i="65"/>
  <c r="F28" i="102" s="1"/>
  <c r="F28" i="103" s="1"/>
  <c r="E28" i="65"/>
  <c r="E28" i="102" s="1"/>
  <c r="E28" i="103" s="1"/>
  <c r="D28" i="65"/>
  <c r="D28" i="102" s="1"/>
  <c r="D28" i="103" s="1"/>
  <c r="C28" i="65"/>
  <c r="C28" i="102" s="1"/>
  <c r="C28" i="103" s="1"/>
  <c r="I27" i="65"/>
  <c r="I27" i="102" s="1"/>
  <c r="I27" i="103" s="1"/>
  <c r="H27" i="65"/>
  <c r="H27" i="102" s="1"/>
  <c r="H27" i="103" s="1"/>
  <c r="G27" i="65"/>
  <c r="G27" i="102" s="1"/>
  <c r="G27" i="103" s="1"/>
  <c r="F27" i="65"/>
  <c r="F27" i="102" s="1"/>
  <c r="F27" i="103" s="1"/>
  <c r="E27" i="65"/>
  <c r="E27" i="102" s="1"/>
  <c r="E27" i="103" s="1"/>
  <c r="D27" i="65"/>
  <c r="D27" i="102" s="1"/>
  <c r="D27" i="103" s="1"/>
  <c r="C27" i="65"/>
  <c r="C27" i="102" s="1"/>
  <c r="C27" i="103" s="1"/>
  <c r="I26" i="65"/>
  <c r="I26" i="102" s="1"/>
  <c r="I26" i="103" s="1"/>
  <c r="H26" i="65"/>
  <c r="H26" i="102" s="1"/>
  <c r="H26" i="103" s="1"/>
  <c r="G26" i="65"/>
  <c r="G26" i="102" s="1"/>
  <c r="G26" i="103" s="1"/>
  <c r="F26" i="65"/>
  <c r="F26" i="102" s="1"/>
  <c r="F26" i="103" s="1"/>
  <c r="E26" i="65"/>
  <c r="E26" i="102" s="1"/>
  <c r="E26" i="103" s="1"/>
  <c r="D26" i="65"/>
  <c r="D26" i="102" s="1"/>
  <c r="D26" i="103" s="1"/>
  <c r="C26" i="65"/>
  <c r="C26" i="102" s="1"/>
  <c r="C26" i="103" s="1"/>
  <c r="I25" i="65"/>
  <c r="I25" i="102" s="1"/>
  <c r="I25" i="103" s="1"/>
  <c r="H25" i="65"/>
  <c r="H25" i="102" s="1"/>
  <c r="H25" i="103" s="1"/>
  <c r="G25" i="65"/>
  <c r="G25" i="102" s="1"/>
  <c r="G25" i="103" s="1"/>
  <c r="F25" i="65"/>
  <c r="F25" i="102" s="1"/>
  <c r="F25" i="103" s="1"/>
  <c r="E25" i="65"/>
  <c r="E25" i="102" s="1"/>
  <c r="E25" i="103" s="1"/>
  <c r="D25" i="65"/>
  <c r="D25" i="102" s="1"/>
  <c r="D25" i="103" s="1"/>
  <c r="C25" i="65"/>
  <c r="C25" i="102" s="1"/>
  <c r="C25" i="103" s="1"/>
  <c r="I24" i="65"/>
  <c r="I24" i="102" s="1"/>
  <c r="I24" i="103" s="1"/>
  <c r="H24" i="65"/>
  <c r="H24" i="102" s="1"/>
  <c r="H24" i="103" s="1"/>
  <c r="G24" i="65"/>
  <c r="G24" i="102" s="1"/>
  <c r="G24" i="103" s="1"/>
  <c r="F24" i="65"/>
  <c r="F24" i="102" s="1"/>
  <c r="F24" i="103" s="1"/>
  <c r="E24" i="65"/>
  <c r="E24" i="102" s="1"/>
  <c r="E24" i="103" s="1"/>
  <c r="D24" i="65"/>
  <c r="D24" i="102" s="1"/>
  <c r="D24" i="103" s="1"/>
  <c r="C24" i="65"/>
  <c r="C24" i="102" s="1"/>
  <c r="C24" i="103" s="1"/>
  <c r="I23" i="65"/>
  <c r="I23" i="102" s="1"/>
  <c r="I23" i="103" s="1"/>
  <c r="H23" i="65"/>
  <c r="H23" i="102" s="1"/>
  <c r="H23" i="103" s="1"/>
  <c r="G23" i="65"/>
  <c r="G23" i="102" s="1"/>
  <c r="G23" i="103" s="1"/>
  <c r="F23" i="65"/>
  <c r="F23" i="102" s="1"/>
  <c r="F23" i="103" s="1"/>
  <c r="E23" i="65"/>
  <c r="E23" i="102" s="1"/>
  <c r="E23" i="103" s="1"/>
  <c r="D23" i="65"/>
  <c r="D23" i="102" s="1"/>
  <c r="D23" i="103" s="1"/>
  <c r="C23" i="65"/>
  <c r="C23" i="102" s="1"/>
  <c r="C23" i="103" s="1"/>
  <c r="I22" i="65"/>
  <c r="I22" i="102" s="1"/>
  <c r="I22" i="103" s="1"/>
  <c r="H22" i="65"/>
  <c r="H22" i="102" s="1"/>
  <c r="H22" i="103" s="1"/>
  <c r="G22" i="65"/>
  <c r="G22" i="102" s="1"/>
  <c r="G22" i="103" s="1"/>
  <c r="F22" i="65"/>
  <c r="F22" i="102" s="1"/>
  <c r="F22" i="103" s="1"/>
  <c r="E22" i="65"/>
  <c r="E22" i="102" s="1"/>
  <c r="E22" i="103" s="1"/>
  <c r="D22" i="65"/>
  <c r="D22" i="102" s="1"/>
  <c r="D22" i="103" s="1"/>
  <c r="C22" i="65"/>
  <c r="C22" i="102" s="1"/>
  <c r="C22" i="103" s="1"/>
  <c r="I21" i="65"/>
  <c r="I21" i="102" s="1"/>
  <c r="I21" i="103" s="1"/>
  <c r="H21" i="65"/>
  <c r="H21" i="102" s="1"/>
  <c r="H21" i="103" s="1"/>
  <c r="G21" i="65"/>
  <c r="G21" i="102" s="1"/>
  <c r="G21" i="103" s="1"/>
  <c r="F21" i="65"/>
  <c r="F21" i="102" s="1"/>
  <c r="F21" i="103" s="1"/>
  <c r="E21" i="65"/>
  <c r="E21" i="102" s="1"/>
  <c r="E21" i="103" s="1"/>
  <c r="D21" i="65"/>
  <c r="D21" i="102" s="1"/>
  <c r="D21" i="103" s="1"/>
  <c r="C21" i="65"/>
  <c r="C21" i="102" s="1"/>
  <c r="C21" i="103" s="1"/>
  <c r="I20" i="65"/>
  <c r="I20" i="102" s="1"/>
  <c r="I20" i="103" s="1"/>
  <c r="H20" i="65"/>
  <c r="H20" i="102" s="1"/>
  <c r="H20" i="103" s="1"/>
  <c r="G20" i="65"/>
  <c r="G20" i="102" s="1"/>
  <c r="G20" i="103" s="1"/>
  <c r="F20" i="65"/>
  <c r="F20" i="102" s="1"/>
  <c r="F20" i="103" s="1"/>
  <c r="E20" i="65"/>
  <c r="E20" i="102" s="1"/>
  <c r="E20" i="103" s="1"/>
  <c r="D20" i="65"/>
  <c r="D20" i="102" s="1"/>
  <c r="D20" i="103" s="1"/>
  <c r="C20" i="65"/>
  <c r="C20" i="102" s="1"/>
  <c r="C20" i="103" s="1"/>
  <c r="D5" i="65"/>
  <c r="D5" i="102" s="1"/>
  <c r="D5" i="103" s="1"/>
  <c r="E5" i="65"/>
  <c r="E5" i="102" s="1"/>
  <c r="E5" i="103" s="1"/>
  <c r="F5" i="65"/>
  <c r="F5" i="102" s="1"/>
  <c r="F5" i="103" s="1"/>
  <c r="G5" i="65"/>
  <c r="G5" i="102" s="1"/>
  <c r="G5" i="103" s="1"/>
  <c r="H5" i="65"/>
  <c r="H5" i="102" s="1"/>
  <c r="H5" i="103" s="1"/>
  <c r="I5" i="65"/>
  <c r="I5" i="102" s="1"/>
  <c r="I5" i="103" s="1"/>
  <c r="D6" i="65"/>
  <c r="D6" i="102" s="1"/>
  <c r="D6" i="103" s="1"/>
  <c r="E6" i="65"/>
  <c r="E6" i="102" s="1"/>
  <c r="E6" i="103" s="1"/>
  <c r="F6" i="65"/>
  <c r="F6" i="102" s="1"/>
  <c r="F6" i="103" s="1"/>
  <c r="G6" i="65"/>
  <c r="G6" i="102" s="1"/>
  <c r="G6" i="103" s="1"/>
  <c r="H6" i="65"/>
  <c r="H6" i="102" s="1"/>
  <c r="H6" i="103" s="1"/>
  <c r="I6" i="65"/>
  <c r="I6" i="102" s="1"/>
  <c r="I6" i="103" s="1"/>
  <c r="D7" i="65"/>
  <c r="D7" i="102" s="1"/>
  <c r="D7" i="103" s="1"/>
  <c r="E7" i="65"/>
  <c r="E7" i="102" s="1"/>
  <c r="E7" i="103" s="1"/>
  <c r="F7" i="65"/>
  <c r="F7" i="102" s="1"/>
  <c r="F7" i="103" s="1"/>
  <c r="G7" i="65"/>
  <c r="G7" i="102" s="1"/>
  <c r="G7" i="103" s="1"/>
  <c r="H7" i="65"/>
  <c r="H7" i="102" s="1"/>
  <c r="H7" i="103" s="1"/>
  <c r="I7" i="65"/>
  <c r="I7" i="102" s="1"/>
  <c r="I7" i="103" s="1"/>
  <c r="D8" i="65"/>
  <c r="D8" i="102" s="1"/>
  <c r="D8" i="103" s="1"/>
  <c r="E8" i="65"/>
  <c r="E8" i="102" s="1"/>
  <c r="E8" i="103" s="1"/>
  <c r="F8" i="65"/>
  <c r="F8" i="102" s="1"/>
  <c r="F8" i="103" s="1"/>
  <c r="G8" i="65"/>
  <c r="G8" i="102" s="1"/>
  <c r="G8" i="103" s="1"/>
  <c r="H8" i="65"/>
  <c r="H8" i="102" s="1"/>
  <c r="H8" i="103" s="1"/>
  <c r="I8" i="65"/>
  <c r="I8" i="102" s="1"/>
  <c r="I8" i="103" s="1"/>
  <c r="D9" i="65"/>
  <c r="D9" i="102" s="1"/>
  <c r="D9" i="103" s="1"/>
  <c r="E9" i="65"/>
  <c r="E9" i="102" s="1"/>
  <c r="E9" i="103" s="1"/>
  <c r="F9" i="65"/>
  <c r="F9" i="102" s="1"/>
  <c r="F9" i="103" s="1"/>
  <c r="G9" i="65"/>
  <c r="G9" i="102" s="1"/>
  <c r="G9" i="103" s="1"/>
  <c r="H9" i="65"/>
  <c r="H9" i="102" s="1"/>
  <c r="H9" i="103" s="1"/>
  <c r="I9" i="65"/>
  <c r="I9" i="102" s="1"/>
  <c r="I9" i="103" s="1"/>
  <c r="D10" i="65"/>
  <c r="D10" i="102" s="1"/>
  <c r="D10" i="103" s="1"/>
  <c r="E10" i="65"/>
  <c r="E10" i="102" s="1"/>
  <c r="E10" i="103" s="1"/>
  <c r="F10" i="65"/>
  <c r="F10" i="102" s="1"/>
  <c r="F10" i="103" s="1"/>
  <c r="G10" i="65"/>
  <c r="G10" i="102" s="1"/>
  <c r="G10" i="103" s="1"/>
  <c r="H10" i="65"/>
  <c r="H10" i="102" s="1"/>
  <c r="H10" i="103" s="1"/>
  <c r="I10" i="65"/>
  <c r="I10" i="102" s="1"/>
  <c r="I10" i="103" s="1"/>
  <c r="D11" i="65"/>
  <c r="D11" i="102" s="1"/>
  <c r="D11" i="103" s="1"/>
  <c r="E11" i="65"/>
  <c r="E11" i="102" s="1"/>
  <c r="E11" i="103" s="1"/>
  <c r="F11" i="65"/>
  <c r="F11" i="102" s="1"/>
  <c r="F11" i="103" s="1"/>
  <c r="G11" i="65"/>
  <c r="G11" i="102" s="1"/>
  <c r="G11" i="103" s="1"/>
  <c r="H11" i="65"/>
  <c r="H11" i="102" s="1"/>
  <c r="H11" i="103" s="1"/>
  <c r="I11" i="65"/>
  <c r="I11" i="102" s="1"/>
  <c r="I11" i="103" s="1"/>
  <c r="D12" i="65"/>
  <c r="D12" i="102" s="1"/>
  <c r="D12" i="103" s="1"/>
  <c r="E12" i="65"/>
  <c r="E12" i="102" s="1"/>
  <c r="E12" i="103" s="1"/>
  <c r="F12" i="65"/>
  <c r="F12" i="102" s="1"/>
  <c r="F12" i="103" s="1"/>
  <c r="G12" i="65"/>
  <c r="G12" i="102" s="1"/>
  <c r="G12" i="103" s="1"/>
  <c r="H12" i="65"/>
  <c r="H12" i="102" s="1"/>
  <c r="H12" i="103" s="1"/>
  <c r="I12" i="65"/>
  <c r="I12" i="102" s="1"/>
  <c r="I12" i="103" s="1"/>
  <c r="D13" i="65"/>
  <c r="D13" i="102" s="1"/>
  <c r="D13" i="103" s="1"/>
  <c r="E13" i="65"/>
  <c r="E13" i="102" s="1"/>
  <c r="E13" i="103" s="1"/>
  <c r="F13" i="65"/>
  <c r="F13" i="102" s="1"/>
  <c r="F13" i="103" s="1"/>
  <c r="G13" i="65"/>
  <c r="G13" i="102" s="1"/>
  <c r="G13" i="103" s="1"/>
  <c r="H13" i="65"/>
  <c r="H13" i="102" s="1"/>
  <c r="H13" i="103" s="1"/>
  <c r="D14" i="65"/>
  <c r="D14" i="102" s="1"/>
  <c r="D14" i="103" s="1"/>
  <c r="E14" i="65"/>
  <c r="E14" i="102" s="1"/>
  <c r="E14" i="103" s="1"/>
  <c r="F14" i="65"/>
  <c r="F14" i="102" s="1"/>
  <c r="F14" i="103" s="1"/>
  <c r="G14" i="65"/>
  <c r="G14" i="102" s="1"/>
  <c r="G14" i="103" s="1"/>
  <c r="C6" i="65"/>
  <c r="C6" i="102" s="1"/>
  <c r="C6" i="103" s="1"/>
  <c r="C7" i="65"/>
  <c r="C7" i="102" s="1"/>
  <c r="C7" i="103" s="1"/>
  <c r="C8" i="65"/>
  <c r="C8" i="102" s="1"/>
  <c r="C8" i="103" s="1"/>
  <c r="C9" i="65"/>
  <c r="C9" i="102" s="1"/>
  <c r="C9" i="103" s="1"/>
  <c r="C10" i="65"/>
  <c r="C10" i="102" s="1"/>
  <c r="C10" i="103" s="1"/>
  <c r="C11" i="65"/>
  <c r="C11" i="102" s="1"/>
  <c r="C11" i="103" s="1"/>
  <c r="C12" i="65"/>
  <c r="C12" i="102" s="1"/>
  <c r="C12" i="103" s="1"/>
  <c r="C13" i="65"/>
  <c r="C13" i="102" s="1"/>
  <c r="C13" i="103" s="1"/>
  <c r="C14" i="65"/>
  <c r="C14" i="102" s="1"/>
  <c r="C14" i="103" s="1"/>
  <c r="C5" i="65"/>
  <c r="C5" i="102" s="1"/>
  <c r="C5" i="103" s="1"/>
  <c r="E13" i="17" l="1"/>
  <c r="E13" i="104" s="1"/>
  <c r="E13" i="105" s="1"/>
  <c r="D13" i="17"/>
  <c r="D13" i="104" s="1"/>
  <c r="D13" i="105" s="1"/>
  <c r="G9" i="17"/>
  <c r="G9" i="104" s="1"/>
  <c r="G9" i="105" s="1"/>
  <c r="F8" i="17"/>
  <c r="F8" i="104" s="1"/>
  <c r="F8" i="105" s="1"/>
  <c r="E8" i="17"/>
  <c r="E8" i="104" s="1"/>
  <c r="E8" i="105" s="1"/>
  <c r="D8" i="17"/>
  <c r="D8" i="104" s="1"/>
  <c r="D8" i="105" s="1"/>
  <c r="H7" i="17"/>
  <c r="H7" i="104" s="1"/>
  <c r="H7" i="105" s="1"/>
  <c r="G14" i="17"/>
  <c r="G14" i="104" s="1"/>
  <c r="G14" i="105" s="1"/>
  <c r="I8" i="17"/>
  <c r="I8" i="104" s="1"/>
  <c r="I8" i="105" s="1"/>
  <c r="E14" i="17"/>
  <c r="E14" i="104" s="1"/>
  <c r="E14" i="105" s="1"/>
  <c r="D14" i="17"/>
  <c r="D14" i="104" s="1"/>
  <c r="D14" i="105" s="1"/>
  <c r="H13" i="17"/>
  <c r="H13" i="104" s="1"/>
  <c r="H13" i="105" s="1"/>
  <c r="G13" i="17"/>
  <c r="G13" i="104" s="1"/>
  <c r="G13" i="105" s="1"/>
  <c r="F14" i="17"/>
  <c r="F14" i="104" s="1"/>
  <c r="F14" i="105" s="1"/>
  <c r="F13" i="17"/>
  <c r="F13" i="104" s="1"/>
  <c r="F13" i="105" s="1"/>
  <c r="E9" i="17"/>
  <c r="E9" i="104" s="1"/>
  <c r="E9" i="105" s="1"/>
  <c r="D9" i="17"/>
  <c r="D9" i="104" s="1"/>
  <c r="D9" i="105" s="1"/>
  <c r="I7" i="17"/>
  <c r="I7" i="104" s="1"/>
  <c r="I7" i="105" s="1"/>
  <c r="H8" i="17"/>
  <c r="H8" i="104" s="1"/>
  <c r="H8" i="105" s="1"/>
  <c r="G8" i="17"/>
  <c r="G8" i="104" s="1"/>
  <c r="G8" i="105" s="1"/>
  <c r="F9" i="17"/>
  <c r="F9" i="104" s="1"/>
  <c r="F9" i="105" s="1"/>
  <c r="I12" i="17"/>
  <c r="I12" i="104" s="1"/>
  <c r="I12" i="105" s="1"/>
  <c r="G7" i="17"/>
  <c r="G7" i="104" s="1"/>
  <c r="G7" i="105" s="1"/>
  <c r="H12" i="17"/>
  <c r="H12" i="104" s="1"/>
  <c r="H12" i="105" s="1"/>
  <c r="F7" i="17"/>
  <c r="F7" i="104" s="1"/>
  <c r="F7" i="105" s="1"/>
  <c r="G12" i="17"/>
  <c r="G12" i="104" s="1"/>
  <c r="G12" i="105" s="1"/>
  <c r="E7" i="17"/>
  <c r="E7" i="104" s="1"/>
  <c r="E7" i="105" s="1"/>
  <c r="F12" i="17"/>
  <c r="F12" i="104" s="1"/>
  <c r="F12" i="105" s="1"/>
  <c r="D7" i="17"/>
  <c r="D7" i="104" s="1"/>
  <c r="D7" i="105" s="1"/>
  <c r="E12" i="17"/>
  <c r="E12" i="104" s="1"/>
  <c r="E12" i="105" s="1"/>
  <c r="I6" i="17"/>
  <c r="I6" i="104" s="1"/>
  <c r="I6" i="105" s="1"/>
  <c r="D12" i="17"/>
  <c r="D12" i="104" s="1"/>
  <c r="D12" i="105" s="1"/>
  <c r="H6" i="17"/>
  <c r="H6" i="104" s="1"/>
  <c r="H6" i="105" s="1"/>
  <c r="I11" i="17"/>
  <c r="I11" i="104" s="1"/>
  <c r="I11" i="105" s="1"/>
  <c r="G6" i="17"/>
  <c r="G6" i="104" s="1"/>
  <c r="G6" i="105" s="1"/>
  <c r="H11" i="17"/>
  <c r="H11" i="104" s="1"/>
  <c r="H11" i="105" s="1"/>
  <c r="F11" i="17"/>
  <c r="F11" i="104" s="1"/>
  <c r="F11" i="105" s="1"/>
  <c r="D6" i="17"/>
  <c r="D6" i="104" s="1"/>
  <c r="D6" i="105" s="1"/>
  <c r="C5" i="17"/>
  <c r="C5" i="104" s="1"/>
  <c r="C5" i="105" s="1"/>
  <c r="E11" i="17"/>
  <c r="E11" i="104" s="1"/>
  <c r="E11" i="105" s="1"/>
  <c r="I5" i="17"/>
  <c r="I5" i="104" s="1"/>
  <c r="I5" i="105" s="1"/>
  <c r="C12" i="17"/>
  <c r="C12" i="104" s="1"/>
  <c r="C12" i="105" s="1"/>
  <c r="H10" i="17"/>
  <c r="H10" i="104" s="1"/>
  <c r="H10" i="105" s="1"/>
  <c r="F5" i="17"/>
  <c r="F5" i="104" s="1"/>
  <c r="F5" i="105" s="1"/>
  <c r="C11" i="17"/>
  <c r="C11" i="104" s="1"/>
  <c r="C11" i="105" s="1"/>
  <c r="G10" i="17"/>
  <c r="G10" i="104" s="1"/>
  <c r="G10" i="105" s="1"/>
  <c r="E5" i="17"/>
  <c r="E5" i="104" s="1"/>
  <c r="E5" i="105" s="1"/>
  <c r="C10" i="17"/>
  <c r="C10" i="104" s="1"/>
  <c r="C10" i="105" s="1"/>
  <c r="F10" i="17"/>
  <c r="F10" i="104" s="1"/>
  <c r="F10" i="105" s="1"/>
  <c r="D5" i="17"/>
  <c r="D5" i="104" s="1"/>
  <c r="D5" i="105" s="1"/>
  <c r="E6" i="17"/>
  <c r="E6" i="104" s="1"/>
  <c r="E6" i="105" s="1"/>
  <c r="C13" i="17"/>
  <c r="C13" i="104" s="1"/>
  <c r="C13" i="105" s="1"/>
  <c r="I10" i="17"/>
  <c r="I10" i="104" s="1"/>
  <c r="I10" i="105" s="1"/>
  <c r="G5" i="17"/>
  <c r="G5" i="104" s="1"/>
  <c r="G5" i="105" s="1"/>
  <c r="C9" i="17"/>
  <c r="C9" i="104" s="1"/>
  <c r="C9" i="105" s="1"/>
  <c r="E10" i="17"/>
  <c r="E10" i="104" s="1"/>
  <c r="E10" i="105" s="1"/>
  <c r="F6" i="17"/>
  <c r="F6" i="104" s="1"/>
  <c r="F6" i="105" s="1"/>
  <c r="G11" i="17"/>
  <c r="G11" i="104" s="1"/>
  <c r="G11" i="105" s="1"/>
  <c r="C14" i="17"/>
  <c r="C14" i="104" s="1"/>
  <c r="C14" i="105" s="1"/>
  <c r="D11" i="17"/>
  <c r="D11" i="104" s="1"/>
  <c r="D11" i="105" s="1"/>
  <c r="H5" i="17"/>
  <c r="H5" i="104" s="1"/>
  <c r="H5" i="105" s="1"/>
  <c r="C8" i="17"/>
  <c r="C8" i="104" s="1"/>
  <c r="C8" i="105" s="1"/>
  <c r="D10" i="17"/>
  <c r="D10" i="104" s="1"/>
  <c r="D10" i="105" s="1"/>
  <c r="C7" i="17"/>
  <c r="C7" i="104" s="1"/>
  <c r="C7" i="105" s="1"/>
  <c r="I9" i="17"/>
  <c r="I9" i="104" s="1"/>
  <c r="I9" i="105" s="1"/>
  <c r="C6" i="17"/>
  <c r="C6" i="104" s="1"/>
  <c r="C6" i="105" s="1"/>
  <c r="H9" i="17"/>
  <c r="H9" i="104" s="1"/>
  <c r="H9" i="105" s="1"/>
  <c r="F29" i="17"/>
  <c r="F29" i="104" s="1"/>
  <c r="F29" i="105" s="1"/>
  <c r="D25" i="17"/>
  <c r="D25" i="104" s="1"/>
  <c r="D25" i="105" s="1"/>
  <c r="E25" i="17"/>
  <c r="E25" i="104" s="1"/>
  <c r="E25" i="105" s="1"/>
  <c r="F25" i="17"/>
  <c r="F25" i="104" s="1"/>
  <c r="F25" i="105" s="1"/>
  <c r="H25" i="17"/>
  <c r="H25" i="104" s="1"/>
  <c r="H25" i="105" s="1"/>
  <c r="I25" i="17"/>
  <c r="I25" i="104" s="1"/>
  <c r="I25" i="105" s="1"/>
  <c r="D26" i="17"/>
  <c r="D26" i="104" s="1"/>
  <c r="D26" i="105" s="1"/>
  <c r="C29" i="17"/>
  <c r="C29" i="104" s="1"/>
  <c r="C29" i="105" s="1"/>
  <c r="C26" i="17"/>
  <c r="C26" i="104" s="1"/>
  <c r="C26" i="105" s="1"/>
  <c r="E28" i="17"/>
  <c r="E28" i="104" s="1"/>
  <c r="E28" i="105" s="1"/>
  <c r="F28" i="17"/>
  <c r="F28" i="104" s="1"/>
  <c r="F28" i="105" s="1"/>
  <c r="E29" i="17"/>
  <c r="E29" i="104" s="1"/>
  <c r="E29" i="105" s="1"/>
  <c r="G29" i="17"/>
  <c r="G29" i="104" s="1"/>
  <c r="G29" i="105" s="1"/>
  <c r="D20" i="17"/>
  <c r="D20" i="104" s="1"/>
  <c r="D20" i="105" s="1"/>
  <c r="F20" i="17"/>
  <c r="F20" i="104" s="1"/>
  <c r="F20" i="105" s="1"/>
  <c r="H20" i="17"/>
  <c r="H20" i="104" s="1"/>
  <c r="H20" i="105" s="1"/>
  <c r="I20" i="17"/>
  <c r="I20" i="104" s="1"/>
  <c r="I20" i="105" s="1"/>
  <c r="D21" i="17"/>
  <c r="D21" i="104" s="1"/>
  <c r="D21" i="105" s="1"/>
  <c r="E24" i="17"/>
  <c r="E24" i="104" s="1"/>
  <c r="E24" i="105" s="1"/>
  <c r="H24" i="17"/>
  <c r="H24" i="104" s="1"/>
  <c r="H24" i="105" s="1"/>
  <c r="C25" i="17"/>
  <c r="C25" i="104" s="1"/>
  <c r="C25" i="105" s="1"/>
  <c r="H23" i="17"/>
  <c r="H23" i="104" s="1"/>
  <c r="H23" i="105" s="1"/>
  <c r="I23" i="17"/>
  <c r="I23" i="104" s="1"/>
  <c r="I23" i="105" s="1"/>
  <c r="C24" i="17"/>
  <c r="C24" i="104" s="1"/>
  <c r="C24" i="105" s="1"/>
  <c r="G28" i="17"/>
  <c r="G28" i="104" s="1"/>
  <c r="G28" i="105" s="1"/>
  <c r="D24" i="17"/>
  <c r="D24" i="104" s="1"/>
  <c r="D24" i="105" s="1"/>
  <c r="H28" i="17"/>
  <c r="H28" i="104" s="1"/>
  <c r="H28" i="105" s="1"/>
  <c r="F24" i="17"/>
  <c r="F24" i="104" s="1"/>
  <c r="F24" i="105" s="1"/>
  <c r="D29" i="17"/>
  <c r="D29" i="104" s="1"/>
  <c r="D29" i="105" s="1"/>
  <c r="C20" i="17"/>
  <c r="C20" i="104" s="1"/>
  <c r="C20" i="105" s="1"/>
  <c r="G24" i="17"/>
  <c r="G24" i="104" s="1"/>
  <c r="G24" i="105" s="1"/>
  <c r="E20" i="17"/>
  <c r="E20" i="104" s="1"/>
  <c r="E20" i="105" s="1"/>
  <c r="I24" i="17"/>
  <c r="I24" i="104" s="1"/>
  <c r="I24" i="105" s="1"/>
  <c r="G20" i="17"/>
  <c r="G20" i="104" s="1"/>
  <c r="G20" i="105" s="1"/>
  <c r="C21" i="17"/>
  <c r="C21" i="104" s="1"/>
  <c r="C21" i="105" s="1"/>
  <c r="G25" i="17"/>
  <c r="G25" i="104" s="1"/>
  <c r="G25" i="105" s="1"/>
  <c r="E21" i="17"/>
  <c r="E21" i="104" s="1"/>
  <c r="E21" i="105" s="1"/>
  <c r="F21" i="17"/>
  <c r="F21" i="104" s="1"/>
  <c r="F21" i="105" s="1"/>
  <c r="G21" i="17"/>
  <c r="G21" i="104" s="1"/>
  <c r="G21" i="105" s="1"/>
  <c r="H21" i="17"/>
  <c r="H21" i="104" s="1"/>
  <c r="H21" i="105" s="1"/>
  <c r="E26" i="17"/>
  <c r="E26" i="104" s="1"/>
  <c r="E26" i="105" s="1"/>
  <c r="I21" i="17"/>
  <c r="I21" i="104" s="1"/>
  <c r="I21" i="105" s="1"/>
  <c r="F26" i="17"/>
  <c r="F26" i="104" s="1"/>
  <c r="F26" i="105" s="1"/>
  <c r="C22" i="17"/>
  <c r="C22" i="104" s="1"/>
  <c r="C22" i="105" s="1"/>
  <c r="G26" i="17"/>
  <c r="G26" i="104" s="1"/>
  <c r="G26" i="105" s="1"/>
  <c r="D22" i="17"/>
  <c r="D22" i="104" s="1"/>
  <c r="D22" i="105" s="1"/>
  <c r="H26" i="17"/>
  <c r="H26" i="104" s="1"/>
  <c r="H26" i="105" s="1"/>
  <c r="E22" i="17"/>
  <c r="E22" i="104" s="1"/>
  <c r="E22" i="105" s="1"/>
  <c r="I26" i="17"/>
  <c r="I26" i="104" s="1"/>
  <c r="I26" i="105" s="1"/>
  <c r="F22" i="17"/>
  <c r="F22" i="104" s="1"/>
  <c r="F22" i="105" s="1"/>
  <c r="C27" i="17"/>
  <c r="C27" i="104" s="1"/>
  <c r="C27" i="105" s="1"/>
  <c r="G22" i="17"/>
  <c r="G22" i="104" s="1"/>
  <c r="G22" i="105" s="1"/>
  <c r="D27" i="17"/>
  <c r="D27" i="104" s="1"/>
  <c r="D27" i="105" s="1"/>
  <c r="H22" i="17"/>
  <c r="H22" i="104" s="1"/>
  <c r="H22" i="105" s="1"/>
  <c r="E27" i="17"/>
  <c r="E27" i="104" s="1"/>
  <c r="E27" i="105" s="1"/>
  <c r="I22" i="17"/>
  <c r="I22" i="104" s="1"/>
  <c r="I22" i="105" s="1"/>
  <c r="F27" i="17"/>
  <c r="F27" i="104" s="1"/>
  <c r="F27" i="105" s="1"/>
  <c r="C23" i="17"/>
  <c r="C23" i="104" s="1"/>
  <c r="C23" i="105" s="1"/>
  <c r="G27" i="17"/>
  <c r="G27" i="104" s="1"/>
  <c r="G27" i="105" s="1"/>
  <c r="D23" i="17"/>
  <c r="D23" i="104" s="1"/>
  <c r="D23" i="105" s="1"/>
  <c r="H27" i="17"/>
  <c r="H27" i="104" s="1"/>
  <c r="H27" i="105" s="1"/>
  <c r="E23" i="17"/>
  <c r="E23" i="104" s="1"/>
  <c r="E23" i="105" s="1"/>
  <c r="I27" i="17"/>
  <c r="I27" i="104" s="1"/>
  <c r="I27" i="105" s="1"/>
  <c r="F23" i="17"/>
  <c r="F23" i="104" s="1"/>
  <c r="F23" i="105" s="1"/>
  <c r="C28" i="17"/>
  <c r="C28" i="104" s="1"/>
  <c r="C28" i="105" s="1"/>
  <c r="G23" i="17"/>
  <c r="G23" i="104" s="1"/>
  <c r="G23" i="105" s="1"/>
  <c r="D28" i="17"/>
  <c r="D28" i="104" s="1"/>
  <c r="D28" i="105" s="1"/>
</calcChain>
</file>

<file path=xl/sharedStrings.xml><?xml version="1.0" encoding="utf-8"?>
<sst xmlns="http://schemas.openxmlformats.org/spreadsheetml/2006/main" count="5831" uniqueCount="1279">
  <si>
    <t>Embassy Collection - 50mm Faux Wood With  String</t>
  </si>
  <si>
    <t>(MM)</t>
  </si>
  <si>
    <t>Width</t>
  </si>
  <si>
    <t>Drop</t>
  </si>
  <si>
    <t>(Ins)</t>
  </si>
  <si>
    <t>15"</t>
  </si>
  <si>
    <t>20"</t>
  </si>
  <si>
    <t>23"</t>
  </si>
  <si>
    <t>27"</t>
  </si>
  <si>
    <t>31"</t>
  </si>
  <si>
    <t>35"</t>
  </si>
  <si>
    <t>39"</t>
  </si>
  <si>
    <t>43"</t>
  </si>
  <si>
    <t>47"</t>
  </si>
  <si>
    <t>51"</t>
  </si>
  <si>
    <t>55"</t>
  </si>
  <si>
    <t>59"</t>
  </si>
  <si>
    <t>63"</t>
  </si>
  <si>
    <t>67"</t>
  </si>
  <si>
    <t>71"</t>
  </si>
  <si>
    <t>75"</t>
  </si>
  <si>
    <t>79"</t>
  </si>
  <si>
    <t>82"</t>
  </si>
  <si>
    <t>86"</t>
  </si>
  <si>
    <t>90"</t>
  </si>
  <si>
    <t>94"</t>
  </si>
  <si>
    <t>70"</t>
  </si>
  <si>
    <t>98"</t>
  </si>
  <si>
    <t>Embassy Collection - 50mm Faux Wood With 25mm/ 38mm Tapes</t>
  </si>
  <si>
    <t>Forestwood Collection -   with String</t>
  </si>
  <si>
    <t>29"</t>
  </si>
  <si>
    <t>41"</t>
  </si>
  <si>
    <t>53"</t>
  </si>
  <si>
    <t>65"</t>
  </si>
  <si>
    <t>76"</t>
  </si>
  <si>
    <t>88"</t>
  </si>
  <si>
    <t>Forestwood Collection -   50mm Slat with 25mm or 38mm Tape  / 35mm Slat with 19mm Tape</t>
  </si>
  <si>
    <t>Forestwood - 50mm slat  String - Gloss</t>
  </si>
  <si>
    <t>Forestwood - 50mm Slat with 25mm or 38mm Tape  -Gloss</t>
  </si>
  <si>
    <t>Pelmet (charge in box size) per mtr</t>
  </si>
  <si>
    <t>Pelmate Cutting</t>
  </si>
  <si>
    <t>No Return</t>
  </si>
  <si>
    <t>Toggles Wood &amp; PVC</t>
  </si>
  <si>
    <t>Single Return</t>
  </si>
  <si>
    <t>Toggles Metal</t>
  </si>
  <si>
    <t>Double Return</t>
  </si>
  <si>
    <t>Swivel Brackets Standard</t>
  </si>
  <si>
    <t>Swivel Brackets Extension</t>
  </si>
  <si>
    <t>Pelmate Connector</t>
  </si>
  <si>
    <t>3M Velcro Pads</t>
  </si>
  <si>
    <t>(10 pairs)</t>
  </si>
  <si>
    <t>Valance Clips (35/50mm)</t>
  </si>
  <si>
    <t>20pcs</t>
  </si>
  <si>
    <t>Band A - Essence Range</t>
  </si>
  <si>
    <t>76cm</t>
  </si>
  <si>
    <t>200cm</t>
  </si>
  <si>
    <t>240cm</t>
  </si>
  <si>
    <t>29.9"</t>
  </si>
  <si>
    <t>Band B - Urban Range</t>
  </si>
  <si>
    <t>Band C - Expressions Range</t>
  </si>
  <si>
    <t>102"</t>
  </si>
  <si>
    <t>Band D - Expressions Range (Highshine White &amp; Cool White)</t>
  </si>
  <si>
    <t>No Valance Option (Expressions Range Only) Reduce price by £1.50 per blind</t>
  </si>
  <si>
    <t>Taped available at a surcharge - 20%.</t>
  </si>
  <si>
    <t>Cords are used to operate the blind.</t>
  </si>
  <si>
    <t>All control cords and acorns are colour co-ordinated with the slats.</t>
  </si>
  <si>
    <t>A cord consolidator is fitted to all blinds to assist with child safety. A child safety device is still required.</t>
  </si>
  <si>
    <t>Metal cord pulls available at £5 surcharge for set of x 3 on Expressions range only.</t>
  </si>
  <si>
    <t xml:space="preserve">NB Refer to Table for Max Sq Mtr </t>
  </si>
  <si>
    <t>Specification Sheet (Faux Wood)</t>
  </si>
  <si>
    <t>Measuring:</t>
  </si>
  <si>
    <t>The width &amp; drop must be specified to the nearest 0.1cm</t>
  </si>
  <si>
    <t>Expressions</t>
  </si>
  <si>
    <t>Urban</t>
  </si>
  <si>
    <t>Essence</t>
  </si>
  <si>
    <t>Min Width</t>
  </si>
  <si>
    <t>32cm</t>
  </si>
  <si>
    <t>Max Width</t>
  </si>
  <si>
    <t>259cm</t>
  </si>
  <si>
    <t>Min Drop</t>
  </si>
  <si>
    <t>20cm</t>
  </si>
  <si>
    <t>Max Drop</t>
  </si>
  <si>
    <t>300cm</t>
  </si>
  <si>
    <t>Max Area</t>
  </si>
  <si>
    <t>4.8 SQM</t>
  </si>
  <si>
    <t xml:space="preserve">4.8 SQM </t>
  </si>
  <si>
    <t>Recess Deduction</t>
  </si>
  <si>
    <t>1cm</t>
  </si>
  <si>
    <t>100cm Exact</t>
  </si>
  <si>
    <t>100cm Recess</t>
  </si>
  <si>
    <t>Headrail Width</t>
  </si>
  <si>
    <t>99.6cm</t>
  </si>
  <si>
    <t>98.6cm</t>
  </si>
  <si>
    <t>Headrail Inc Brackets</t>
  </si>
  <si>
    <t xml:space="preserve">100cm  </t>
  </si>
  <si>
    <t>99cm</t>
  </si>
  <si>
    <t>Headrail &amp; Valance</t>
  </si>
  <si>
    <t>101.6cm</t>
  </si>
  <si>
    <t>Slats Width</t>
  </si>
  <si>
    <t>100cm</t>
  </si>
  <si>
    <t>Headrail:</t>
  </si>
  <si>
    <t>Please note that the headrail for each range is different</t>
  </si>
  <si>
    <t>Headrail Shape</t>
  </si>
  <si>
    <t>Deco</t>
  </si>
  <si>
    <t>U Shape</t>
  </si>
  <si>
    <t>Headrail Depth</t>
  </si>
  <si>
    <t>6.2cm</t>
  </si>
  <si>
    <t>5.9cm</t>
  </si>
  <si>
    <t>Headrail Height</t>
  </si>
  <si>
    <t>4cm</t>
  </si>
  <si>
    <t>4.1cm</t>
  </si>
  <si>
    <t>Headrail Material</t>
  </si>
  <si>
    <t>PVC</t>
  </si>
  <si>
    <t>Metal</t>
  </si>
  <si>
    <t>Please be aware that customised tape options are only available on Expressions range</t>
  </si>
  <si>
    <t>For both Essence &amp; Urban ranges - the tape colour shown below is the only option available for this colour</t>
  </si>
  <si>
    <t>Expressions (25mm tape width)</t>
  </si>
  <si>
    <t>Urban (38mm tape width)</t>
  </si>
  <si>
    <t>Essence (38mm tape width)</t>
  </si>
  <si>
    <t>Colour</t>
  </si>
  <si>
    <t>Default Tape Colour</t>
  </si>
  <si>
    <t>Tape Colour</t>
  </si>
  <si>
    <t>Snow (38mm)</t>
  </si>
  <si>
    <t>N/A</t>
  </si>
  <si>
    <t>Lily White</t>
  </si>
  <si>
    <t>SUPER WHITE</t>
  </si>
  <si>
    <t>Zenith White</t>
  </si>
  <si>
    <t>Snow (50mm)</t>
  </si>
  <si>
    <t>Radiance White</t>
  </si>
  <si>
    <t>Ultra White</t>
  </si>
  <si>
    <t>Snow (63mm)</t>
  </si>
  <si>
    <t>Pewter</t>
  </si>
  <si>
    <t>LGREY</t>
  </si>
  <si>
    <t>Glow White</t>
  </si>
  <si>
    <t>WHITE</t>
  </si>
  <si>
    <t>Cool White (38mm)</t>
  </si>
  <si>
    <t>Seal</t>
  </si>
  <si>
    <t>MGREY</t>
  </si>
  <si>
    <t>Canvas</t>
  </si>
  <si>
    <t>LCREAM</t>
  </si>
  <si>
    <t>Cool White (50mm)</t>
  </si>
  <si>
    <t>Halcyon</t>
  </si>
  <si>
    <t>Whisper</t>
  </si>
  <si>
    <t>Astral</t>
  </si>
  <si>
    <t>Dusk</t>
  </si>
  <si>
    <t>White Oak</t>
  </si>
  <si>
    <t>Autumn Gold</t>
  </si>
  <si>
    <t>Midnight</t>
  </si>
  <si>
    <t>DGREY</t>
  </si>
  <si>
    <t>Whicker</t>
  </si>
  <si>
    <t>Chiffon</t>
  </si>
  <si>
    <t>Cobble</t>
  </si>
  <si>
    <t>Cirrus</t>
  </si>
  <si>
    <t>Harbour Grey</t>
  </si>
  <si>
    <t>Flint</t>
  </si>
  <si>
    <t>Graphite Grey</t>
  </si>
  <si>
    <t>Greige</t>
  </si>
  <si>
    <t>Moonshine</t>
  </si>
  <si>
    <t>Haze</t>
  </si>
  <si>
    <t>Anchor</t>
  </si>
  <si>
    <t>Highshine White</t>
  </si>
  <si>
    <t>Clove</t>
  </si>
  <si>
    <t>Medium Oak</t>
  </si>
  <si>
    <t>Raven Black</t>
  </si>
  <si>
    <t>Misty Grey</t>
  </si>
  <si>
    <t>Antique</t>
  </si>
  <si>
    <t>TERRACOTA</t>
  </si>
  <si>
    <t>Rustic Oak</t>
  </si>
  <si>
    <t>NB - All Infusion blinds are 50mm slat unless stated otherwise above</t>
  </si>
  <si>
    <t>NB2 - Please note that Expressions tapes are 25mm width. Urban &amp; Essence range tapes are 38mm width.</t>
  </si>
  <si>
    <t>NB3 - Please note tapes are only available on 50mm slat</t>
  </si>
  <si>
    <t>NB4 - All blinds using tape are subject to 20% surcharge</t>
  </si>
  <si>
    <t>Expressions Tape Colours:</t>
  </si>
  <si>
    <t>Please be aware that customised tape options are only available on Expressions range and can be chosen from the following:</t>
  </si>
  <si>
    <t>White</t>
  </si>
  <si>
    <t>Graphite</t>
  </si>
  <si>
    <t>Tan</t>
  </si>
  <si>
    <t>Pearl</t>
  </si>
  <si>
    <t>Taupe</t>
  </si>
  <si>
    <t>Earth</t>
  </si>
  <si>
    <t>Grey</t>
  </si>
  <si>
    <t>Sand</t>
  </si>
  <si>
    <t>Jet</t>
  </si>
  <si>
    <t>Please be aware that all Expressions tapes are 25mm width and only available with 50mm slat. Urban &amp; Essence tapes are 38mm width.</t>
  </si>
  <si>
    <t>Ladder Schedule:</t>
  </si>
  <si>
    <t>Blind Width</t>
  </si>
  <si>
    <t>No of Ladders</t>
  </si>
  <si>
    <t>No of Cords</t>
  </si>
  <si>
    <t>32cm - 55cm</t>
  </si>
  <si>
    <t>55.1cm - 91cm</t>
  </si>
  <si>
    <t>91.1cm - 127cm</t>
  </si>
  <si>
    <t>127.1cm - 151cm</t>
  </si>
  <si>
    <t>151.1cm - 187cm</t>
  </si>
  <si>
    <t>187.1cm - 223cm</t>
  </si>
  <si>
    <t>223.1cm - 240cm</t>
  </si>
  <si>
    <t>240.1cm - 259cm</t>
  </si>
  <si>
    <t>Stacking Heights:</t>
  </si>
  <si>
    <t>Due to thickness of the slat it is important that the customer is aware of the stack size for the blinds.</t>
  </si>
  <si>
    <t>For 50mm blinds with tape - this figure increases by 10%</t>
  </si>
  <si>
    <t>Blind Drop</t>
  </si>
  <si>
    <t>38mm</t>
  </si>
  <si>
    <t>50mm</t>
  </si>
  <si>
    <t>63mm</t>
  </si>
  <si>
    <t>65cm</t>
  </si>
  <si>
    <t>12cm</t>
  </si>
  <si>
    <t>13cm</t>
  </si>
  <si>
    <t>11cm</t>
  </si>
  <si>
    <t>16cm</t>
  </si>
  <si>
    <t>15cm</t>
  </si>
  <si>
    <t>14cm</t>
  </si>
  <si>
    <t>150cm</t>
  </si>
  <si>
    <t>18cm</t>
  </si>
  <si>
    <t>24cm</t>
  </si>
  <si>
    <t>21cm</t>
  </si>
  <si>
    <t>250cm</t>
  </si>
  <si>
    <t>28cm</t>
  </si>
  <si>
    <t>33cm</t>
  </si>
  <si>
    <t>27cm</t>
  </si>
  <si>
    <t>23cm</t>
  </si>
  <si>
    <t>Pricing:</t>
  </si>
  <si>
    <t>Price Table</t>
  </si>
  <si>
    <t>C</t>
  </si>
  <si>
    <t>B</t>
  </si>
  <si>
    <t>A</t>
  </si>
  <si>
    <t>D</t>
  </si>
  <si>
    <t>Ladder Position:</t>
  </si>
  <si>
    <t>140mm</t>
  </si>
  <si>
    <t>158mm</t>
  </si>
  <si>
    <t>223.1cm - 240cm*</t>
  </si>
  <si>
    <t>Hardware:</t>
  </si>
  <si>
    <t>All blinds are available with top fix / face fix brackets. Larger blinds are supplied with any additional brackets as required</t>
  </si>
  <si>
    <t>Expressions blinds are supplied with top / face fix clips. Side fix brackets available as option</t>
  </si>
  <si>
    <t>Urban &amp; Essence blinds are supplied with universal box brackets</t>
  </si>
  <si>
    <t>For Urban &amp; Essence orders that require Side fix / Extension / Swivel brackets can be ordered separately as stock item at the time of order</t>
  </si>
  <si>
    <t>Operation:</t>
  </si>
  <si>
    <t>Cords are used to raise &amp; lower the blinds</t>
  </si>
  <si>
    <t>Each blind is tilted on left hand side &amp; raised / lowered on right side</t>
  </si>
  <si>
    <t>All control cords and acorns are colour co-ordinated with the slat colour chosen</t>
  </si>
  <si>
    <t>A cord consoliadtor is fitted to all blinds to assist with child safety</t>
  </si>
  <si>
    <t xml:space="preserve">Band AAA </t>
  </si>
  <si>
    <t xml:space="preserve">Metric </t>
  </si>
  <si>
    <t>Imperial</t>
  </si>
  <si>
    <t>Band AA</t>
  </si>
  <si>
    <t xml:space="preserve">Band A </t>
  </si>
  <si>
    <t>Band B</t>
  </si>
  <si>
    <t xml:space="preserve">Band C </t>
  </si>
  <si>
    <t xml:space="preserve">Band D </t>
  </si>
  <si>
    <t>Band E</t>
  </si>
  <si>
    <t xml:space="preserve">Head Rail Only </t>
  </si>
  <si>
    <t>Multi Colour blinds priced with the most expensive fabric + 15% per colour</t>
  </si>
  <si>
    <t>Sloping blinds max width X max drop + 30%</t>
  </si>
  <si>
    <t>Brackets</t>
  </si>
  <si>
    <t>Metal Top Fix (White) Included</t>
  </si>
  <si>
    <t>Face Fix (White) 89/127mm</t>
  </si>
  <si>
    <t>Band A</t>
  </si>
  <si>
    <t>Band C</t>
  </si>
  <si>
    <t>Band D</t>
  </si>
  <si>
    <t>Head Rail Only</t>
  </si>
  <si>
    <t xml:space="preserve">**Premium Colours: Champagne Gold and Black +£3.00 per mtr </t>
  </si>
  <si>
    <t xml:space="preserve">Motorised (Tilt Only) </t>
  </si>
  <si>
    <t>Bracket Options</t>
  </si>
  <si>
    <t>Motor</t>
  </si>
  <si>
    <t>89/127mm Face Fix WH/BR/BL</t>
  </si>
  <si>
    <t>Remote</t>
  </si>
  <si>
    <t>Charger</t>
  </si>
  <si>
    <t>Side Fix White only</t>
  </si>
  <si>
    <t>3m cable</t>
  </si>
  <si>
    <t>135-185mm</t>
  </si>
  <si>
    <t>160-210mm</t>
  </si>
  <si>
    <t>Metric</t>
  </si>
  <si>
    <t>Band AAA</t>
  </si>
  <si>
    <t>BandC</t>
  </si>
  <si>
    <t>`</t>
  </si>
  <si>
    <t>Sewn in weights option not available</t>
  </si>
  <si>
    <t>Welded hems as standard (some fabrics are not suitable for welding and will be stitched)</t>
  </si>
  <si>
    <t>Stitched hems available as an option for the same price, please specify when ordering .</t>
  </si>
  <si>
    <t>Louvolite</t>
  </si>
  <si>
    <t>DROP</t>
  </si>
  <si>
    <t>Mtrs</t>
  </si>
  <si>
    <t>(ins)</t>
  </si>
  <si>
    <t>Braids Used From Decora Fabric Box : Matisse,  Savini &amp; Russo Ranges</t>
  </si>
  <si>
    <t>Scallops</t>
  </si>
  <si>
    <t>Standard Finish Braid (straight braid along the bottom bar)</t>
  </si>
  <si>
    <t>(mm)</t>
  </si>
  <si>
    <t>Standard</t>
  </si>
  <si>
    <t>Scallops 1-6 No Braid</t>
  </si>
  <si>
    <t>Scallops 1-4 With Braid ( Braid not available for 5 &amp; 6)</t>
  </si>
  <si>
    <t>Scallops (Shapes 5 &amp; 6 only come with straight line of braid)</t>
  </si>
  <si>
    <t>Poles</t>
  </si>
  <si>
    <t xml:space="preserve"> Shapes 1,5 and 6 Only</t>
  </si>
  <si>
    <t>Wood Barrel Pulls</t>
  </si>
  <si>
    <t>Metallic Fabric Pull</t>
  </si>
  <si>
    <t>Optional Extras</t>
  </si>
  <si>
    <t xml:space="preserve">Motorisation </t>
  </si>
  <si>
    <t>Steel Op Chain</t>
  </si>
  <si>
    <t>Per blind</t>
  </si>
  <si>
    <t>Motor 32mm Tube</t>
  </si>
  <si>
    <t>Spring Mech</t>
  </si>
  <si>
    <t>Per Blind</t>
  </si>
  <si>
    <t>Motor 40mm Tube</t>
  </si>
  <si>
    <t xml:space="preserve">32mm Bracket Covers </t>
  </si>
  <si>
    <t>Set</t>
  </si>
  <si>
    <t>Remote Single Ch</t>
  </si>
  <si>
    <t xml:space="preserve">40mm Bracket Covers </t>
  </si>
  <si>
    <t>Remote 15 Ch</t>
  </si>
  <si>
    <t>Wall Mount 15 Ch</t>
  </si>
  <si>
    <t>3mtr Cable</t>
  </si>
  <si>
    <t>Mini Hub</t>
  </si>
  <si>
    <t>Hub</t>
  </si>
  <si>
    <t>Eclipse Senses Metal Bottom Bar (with end caps)</t>
  </si>
  <si>
    <t>Face Fix Bracket</t>
  </si>
  <si>
    <t>each</t>
  </si>
  <si>
    <t>Centre Support</t>
  </si>
  <si>
    <t>Plain Fabric Covered</t>
  </si>
  <si>
    <t>mtr</t>
  </si>
  <si>
    <t>Patterned Fabric Covered</t>
  </si>
  <si>
    <t>Extension Face Fix Bracket</t>
  </si>
  <si>
    <t>Chrome End Caps</t>
  </si>
  <si>
    <t>Louvolite32 Grip Fit</t>
  </si>
  <si>
    <t>ADDITIONAL INFORMATION:</t>
  </si>
  <si>
    <t>Prices Apply to:</t>
  </si>
  <si>
    <t xml:space="preserve"> White, Anodised, Anthracite, Beige, Black &amp; Brown frames only.</t>
  </si>
  <si>
    <t>Available with Chain Operation (left or right)</t>
  </si>
  <si>
    <t>Only certain fabrics can be made up to maximum drop.</t>
  </si>
  <si>
    <t>(The thicker the fabric the smaller the max drop will be)</t>
  </si>
  <si>
    <t>61cm</t>
  </si>
  <si>
    <t>24.0"</t>
  </si>
  <si>
    <t>25mm Standard Venetian</t>
  </si>
  <si>
    <t>91cm</t>
  </si>
  <si>
    <t>106cm</t>
  </si>
  <si>
    <t>121cm</t>
  </si>
  <si>
    <t>35.8"</t>
  </si>
  <si>
    <t>41.7"</t>
  </si>
  <si>
    <t>47.6"</t>
  </si>
  <si>
    <t>53.5"</t>
  </si>
  <si>
    <t>59.4"</t>
  </si>
  <si>
    <t>65.4"</t>
  </si>
  <si>
    <t>71.3"</t>
  </si>
  <si>
    <t>77.2"</t>
  </si>
  <si>
    <t>83.1"</t>
  </si>
  <si>
    <t>89.0"</t>
  </si>
  <si>
    <t>94.9"</t>
  </si>
  <si>
    <t>100.8"</t>
  </si>
  <si>
    <t>106.7"</t>
  </si>
  <si>
    <t>112.6"</t>
  </si>
  <si>
    <t>118.5"</t>
  </si>
  <si>
    <t>46cm</t>
  </si>
  <si>
    <t>130cm</t>
  </si>
  <si>
    <t>18.1"</t>
  </si>
  <si>
    <t>51.2"</t>
  </si>
  <si>
    <t>Band VFM</t>
  </si>
  <si>
    <t>Band VFM BO</t>
  </si>
  <si>
    <t xml:space="preserve">   Standard Perfect Fit</t>
  </si>
  <si>
    <t xml:space="preserve">      Dual Pull Perfect Fit</t>
  </si>
  <si>
    <t>Dual Meet Perfect Fit</t>
  </si>
  <si>
    <t>Additional Cost of Dual Pull</t>
  </si>
  <si>
    <t>Ins</t>
  </si>
  <si>
    <t>Dual Pull</t>
  </si>
  <si>
    <t>Dual Meet</t>
  </si>
  <si>
    <t>Standard Perfect Fit</t>
  </si>
  <si>
    <t xml:space="preserve">     Dual Pull Perfect Fit</t>
  </si>
  <si>
    <t>Perfect Fit Pleated Specifications</t>
  </si>
  <si>
    <r>
      <t xml:space="preserve">Head Rail Colours: </t>
    </r>
    <r>
      <rPr>
        <sz val="10"/>
        <color theme="1"/>
        <rFont val="Calibri"/>
        <family val="2"/>
        <scheme val="minor"/>
      </rPr>
      <t>White, Silver, Black, Brown, Anthracite Grey, Tan</t>
    </r>
  </si>
  <si>
    <r>
      <rPr>
        <b/>
        <sz val="10"/>
        <color theme="1"/>
        <rFont val="Calibri"/>
        <family val="2"/>
        <scheme val="minor"/>
      </rPr>
      <t>Brackets sizes:</t>
    </r>
    <r>
      <rPr>
        <sz val="10"/>
        <color theme="1"/>
        <rFont val="Calibri"/>
        <family val="2"/>
        <scheme val="minor"/>
      </rPr>
      <t xml:space="preserve"> 18mm /20mm /22mm /24mm /26mm /28mm /30mm /32mm /38mm</t>
    </r>
  </si>
  <si>
    <r>
      <t xml:space="preserve">Bracket Colours : </t>
    </r>
    <r>
      <rPr>
        <sz val="10"/>
        <color theme="1"/>
        <rFont val="Calibri"/>
        <family val="2"/>
        <scheme val="minor"/>
      </rPr>
      <t>White, Unpainted,  Brown, Anthracite Grey* &amp; Black</t>
    </r>
  </si>
  <si>
    <r>
      <t>Size Limitations :</t>
    </r>
    <r>
      <rPr>
        <sz val="10"/>
        <color theme="1"/>
        <rFont val="Calibri"/>
        <family val="2"/>
        <scheme val="minor"/>
      </rPr>
      <t xml:space="preserve"> Min Width 80 - MaxWidth 1400 - Max Drop 2400</t>
    </r>
  </si>
  <si>
    <t>Handles</t>
  </si>
  <si>
    <t>Window packing piece available in 2mm &amp; 6mm</t>
  </si>
  <si>
    <t>(Clear, White, Brown, Tan, Light Grey, Brown, Anthracite)</t>
  </si>
  <si>
    <t>(White, Brown, Tan, Light Grey, Brown, Anthracite)</t>
  </si>
  <si>
    <t>Fabrics</t>
  </si>
  <si>
    <t>Iverea</t>
  </si>
  <si>
    <t>VFM</t>
  </si>
  <si>
    <t>Iverea BO</t>
  </si>
  <si>
    <t>VFM BO</t>
  </si>
  <si>
    <t>Lexington</t>
  </si>
  <si>
    <t>Lexington BO</t>
  </si>
  <si>
    <t>Freehang Pleated</t>
  </si>
  <si>
    <t>Colours Available:</t>
  </si>
  <si>
    <t>* White</t>
  </si>
  <si>
    <t>* Silver</t>
  </si>
  <si>
    <t>* Black</t>
  </si>
  <si>
    <t>* Brown</t>
  </si>
  <si>
    <t>* Anthracite Grey</t>
  </si>
  <si>
    <t>* Tan</t>
  </si>
  <si>
    <t>Size Restrictions</t>
  </si>
  <si>
    <t>Freehanging: Min width 200mm - Max Width 2000mm - Max Drop 2500mm</t>
  </si>
  <si>
    <t>Tension Freehang: Min Width 200mm - Max Width 1400mm - Max Drop 2500mm</t>
  </si>
  <si>
    <t>Operation Styles</t>
  </si>
  <si>
    <t xml:space="preserve">      Standard Freehang</t>
  </si>
  <si>
    <t>Tensioned Freehang</t>
  </si>
  <si>
    <t>Bar Tensioned Freehang</t>
  </si>
  <si>
    <t>When ordering standard freehang blinds, please provide the fit height (measurement of the top of blind to the floor)</t>
  </si>
  <si>
    <t xml:space="preserve">This is to ensure all cord lengths meet child safety standards. </t>
  </si>
  <si>
    <t>Handles and Controls</t>
  </si>
  <si>
    <t>Cord controls and child safety come in clear</t>
  </si>
  <si>
    <t>Top Fix</t>
  </si>
  <si>
    <t>FF</t>
  </si>
  <si>
    <t>40mm FF</t>
  </si>
  <si>
    <t>70mm FF</t>
  </si>
  <si>
    <t>Sky Lights</t>
  </si>
  <si>
    <t>Skylight: Min Width 200 - MaxWidth 1400 - Max Drop 3000</t>
  </si>
  <si>
    <t xml:space="preserve">      Standard SkyLight</t>
  </si>
  <si>
    <t>Duo Pull SkyLight</t>
  </si>
  <si>
    <t xml:space="preserve">       Duo Meet SkyLight</t>
  </si>
  <si>
    <t xml:space="preserve">Twist lock handles and wand are available, please </t>
  </si>
  <si>
    <t>state when ordering if required.</t>
  </si>
  <si>
    <t>These metal wands measure 2 metres.</t>
  </si>
  <si>
    <t xml:space="preserve">Twist Lock </t>
  </si>
  <si>
    <t>YOUR DISCOUNT</t>
  </si>
  <si>
    <t>YOUR MARKUP</t>
  </si>
  <si>
    <t>Slimline Vertical</t>
  </si>
  <si>
    <t>NA</t>
  </si>
  <si>
    <t>Make sure you enable protected view to use the functions</t>
  </si>
  <si>
    <t>HC Faux Wood</t>
  </si>
  <si>
    <t>HC Wood</t>
  </si>
  <si>
    <t>Hc Extras</t>
  </si>
  <si>
    <t>Infusions Faux</t>
  </si>
  <si>
    <t>SlimLline Vertical Head Rail Only</t>
  </si>
  <si>
    <t>Vogue Vertical</t>
  </si>
  <si>
    <t xml:space="preserve">Vogue Head Rail Only </t>
  </si>
  <si>
    <t>Vertical Brackets</t>
  </si>
  <si>
    <t>Vogue Motor, Remotes etc</t>
  </si>
  <si>
    <t>Vertical Fabric Only</t>
  </si>
  <si>
    <t>Roller</t>
  </si>
  <si>
    <t>Roller Motor, Remotes etc</t>
  </si>
  <si>
    <t xml:space="preserve">Cassettes &amp; Fascias </t>
  </si>
  <si>
    <t>Louvolite Grip 32</t>
  </si>
  <si>
    <t>Roller Extras (Brackets, Caps etc)</t>
  </si>
  <si>
    <t>Perfect Fit Roller</t>
  </si>
  <si>
    <t>Dual Shade Roller</t>
  </si>
  <si>
    <t>Dual Shade Motor, Remotes etc</t>
  </si>
  <si>
    <t>25mm Venetain</t>
  </si>
  <si>
    <t>Perfect Fit 25mm Venetain</t>
  </si>
  <si>
    <t>Mtr</t>
  </si>
  <si>
    <t>Sky Light Extras (wand, brackets ect)</t>
  </si>
  <si>
    <t>Enter you company details on this page</t>
  </si>
  <si>
    <t>30"</t>
  </si>
  <si>
    <t>42"</t>
  </si>
  <si>
    <t>54"</t>
  </si>
  <si>
    <t>60"</t>
  </si>
  <si>
    <t>66"</t>
  </si>
  <si>
    <t>72"</t>
  </si>
  <si>
    <t>85"</t>
  </si>
  <si>
    <t>118"</t>
  </si>
  <si>
    <t>95"</t>
  </si>
  <si>
    <t>Glass Size</t>
  </si>
  <si>
    <t>PF Shutter Lite</t>
  </si>
  <si>
    <t>Minimum  Width</t>
  </si>
  <si>
    <t>150mm</t>
  </si>
  <si>
    <t>Tilt:</t>
  </si>
  <si>
    <t xml:space="preserve">Maximum Width </t>
  </si>
  <si>
    <t>750mm</t>
  </si>
  <si>
    <t>Left/Right</t>
  </si>
  <si>
    <t>Handle Insert Centre (Default)</t>
  </si>
  <si>
    <t>Minimum Drop</t>
  </si>
  <si>
    <t>(Height)</t>
  </si>
  <si>
    <t>Top/ Bottom/ Left/ Right</t>
  </si>
  <si>
    <t>Maximum Drop</t>
  </si>
  <si>
    <t>2100mm</t>
  </si>
  <si>
    <t>Handle Insert Custom</t>
  </si>
  <si>
    <t>Glass Sizes</t>
  </si>
  <si>
    <t>Bottom/ Top Measure from Left to Handle Centre</t>
  </si>
  <si>
    <t>Bead Depths</t>
  </si>
  <si>
    <t>Left/ Right Measure from Bottom to Handle Centre</t>
  </si>
  <si>
    <t>Smaller beads can be accommodated</t>
  </si>
  <si>
    <t>If you have a Handle Insert the tilt will be on the</t>
  </si>
  <si>
    <t>using foam tape and our unique clip shim</t>
  </si>
  <si>
    <t>opposite side to the Insert</t>
  </si>
  <si>
    <t>Quadrant type beading is recommended</t>
  </si>
  <si>
    <t>18,2 0, 22, 24mm</t>
  </si>
  <si>
    <t>155mm</t>
  </si>
  <si>
    <t>Important Stuff to Know</t>
  </si>
  <si>
    <r>
      <t>Bay Windows with opening windows will have different heights, as such the louvres</t>
    </r>
    <r>
      <rPr>
        <b/>
        <sz val="11"/>
        <color theme="1"/>
        <rFont val="Calibri"/>
        <family val="2"/>
        <scheme val="minor"/>
      </rPr>
      <t xml:space="preserve"> will not match in height!</t>
    </r>
  </si>
  <si>
    <t xml:space="preserve">Air Vents and other obstructions </t>
  </si>
  <si>
    <t>Your PF shutter frame will overlap the window frame by 25mm from the glass.</t>
  </si>
  <si>
    <t>This should be enough clearance for vents and handles.</t>
  </si>
  <si>
    <t>Always double check!</t>
  </si>
  <si>
    <t xml:space="preserve">Handle Positions  </t>
  </si>
  <si>
    <t xml:space="preserve">Never assume the handles are central  </t>
  </si>
  <si>
    <t xml:space="preserve">For Left and Right Handles measure from Bottom up to the Centre of the handle  </t>
  </si>
  <si>
    <t>For Top and Bottom handles measure from Bottom Up</t>
  </si>
  <si>
    <t>Always from the Glass not the window frame!</t>
  </si>
  <si>
    <t>Wide Windows</t>
  </si>
  <si>
    <t>Wide Windows with Handles</t>
  </si>
  <si>
    <t>Multi Panels will always have a astragal to cover the gaps between the panels to give a neat finish</t>
  </si>
  <si>
    <t>Light</t>
  </si>
  <si>
    <t>Clips</t>
  </si>
  <si>
    <t>Exclusive Stuff (Clip Covers &amp; Shims)</t>
  </si>
  <si>
    <t>Perfect Fit Shutter Lite</t>
  </si>
  <si>
    <r>
      <rPr>
        <sz val="24"/>
        <color theme="1"/>
        <rFont val="Calibri"/>
        <family val="2"/>
        <scheme val="minor"/>
      </rPr>
      <t>Instructions</t>
    </r>
    <r>
      <rPr>
        <sz val="11"/>
        <color theme="1"/>
        <rFont val="Calibri"/>
        <family val="2"/>
        <scheme val="minor"/>
      </rPr>
      <t xml:space="preserve">
To generate your own custom price list, follow these simple instructions:
Enter your discounts that have been agreed into the “</t>
    </r>
    <r>
      <rPr>
        <sz val="11"/>
        <color rgb="FFFF0000"/>
        <rFont val="Calibri"/>
        <family val="2"/>
        <scheme val="minor"/>
      </rPr>
      <t>YOUR DISCOUNT</t>
    </r>
    <r>
      <rPr>
        <sz val="11"/>
        <color theme="1"/>
        <rFont val="Calibri"/>
        <family val="2"/>
        <scheme val="minor"/>
      </rPr>
      <t>” column shown in Red
Enter the mark up that you want in the “</t>
    </r>
    <r>
      <rPr>
        <sz val="11"/>
        <color rgb="FF0070C0"/>
        <rFont val="Calibri"/>
        <family val="2"/>
        <scheme val="minor"/>
      </rPr>
      <t>YOUR MARKUP</t>
    </r>
    <r>
      <rPr>
        <sz val="11"/>
        <color theme="1"/>
        <rFont val="Calibri"/>
        <family val="2"/>
        <scheme val="minor"/>
      </rPr>
      <t xml:space="preserve">” column shown in Blue
This will generate your own custom price list.
The Green tab called “Company Info” you canfill it with your company details/ logo.
Items that are marked NAs are non-discountable, you can add a mark up.
Once you are happy with the results you can “hide” this page for printing purposes. To hide this page right click on the “SUMMARY” tap at the bottom and select “Hide” from the options. To unhide right click on any of the tabs at the bottom and select “Unhide”
</t>
    </r>
  </si>
  <si>
    <t>All Prices are + Vat</t>
  </si>
  <si>
    <t>Fabric  Only  With Chains Trade Price</t>
  </si>
  <si>
    <t>Fabric  Only  Chainless Trade Price</t>
  </si>
  <si>
    <t>Top Hanger, Choice of Weights and Chains or Chainless</t>
  </si>
  <si>
    <t>Option:</t>
  </si>
  <si>
    <t>Old Style Eclipse Senses Fascia All Colours  (Fabric covered not available)</t>
  </si>
  <si>
    <t>Cruze 70mm Cassette</t>
  </si>
  <si>
    <t>106"</t>
  </si>
  <si>
    <t>Only Available for Morning Frost &amp; Glaze White</t>
  </si>
  <si>
    <t>Embassy Collection - 63mm Artic White</t>
  </si>
  <si>
    <t>Embassy Collection - 63mm Artic White with 38mm Snow White Tape</t>
  </si>
  <si>
    <t>Embassy Tape Colours: Elegant white ,Traditional Oak,Antique Oak ,Victoria walnut  , haze grey ,Charcoal black,Snow White,Cornsilk , Anthracite,Fluid Pewter</t>
  </si>
  <si>
    <t>Forest wood Tape Colours:</t>
  </si>
  <si>
    <t>19mm :  Elegant white  ,Mist</t>
  </si>
  <si>
    <t>25mm &amp; 38mm  : Elegant white ,Mist , Traditional Oak ,Antique oak , Victoria Walnut , Haze Grey , Charcoal Black ,Anthracite,Cornsilk ,Snow white</t>
  </si>
  <si>
    <t>Motor (Tilt Only)</t>
  </si>
  <si>
    <t>5 Channel Remote</t>
  </si>
  <si>
    <t>Charging Cable</t>
  </si>
  <si>
    <t>Band A Trade Price</t>
  </si>
  <si>
    <t>Band B Trade Price</t>
  </si>
  <si>
    <t>Band C Trade Price</t>
  </si>
  <si>
    <t>Band D Trade Price</t>
  </si>
  <si>
    <t>Band E Trade Price</t>
  </si>
  <si>
    <t>Head Rail Only  Trade Price</t>
  </si>
  <si>
    <t>Band AAA Trade Price</t>
  </si>
  <si>
    <t>Band AA Trade Price</t>
  </si>
  <si>
    <t>Braids</t>
  </si>
  <si>
    <t>Unishade 15mm Bottom Bar (with end caps)</t>
  </si>
  <si>
    <t>Pole Scallop (Shapes 1,5 and 6 only) Metal Poles only,Chrome, Matt Brass, Matt Black  Including Finials max Width 2.0mtrs</t>
  </si>
  <si>
    <t>Metal Bottom Bar</t>
  </si>
  <si>
    <t>Golden Oak &amp; Mahogany available @ 30% Surcharge</t>
  </si>
  <si>
    <t>Handle Rebate</t>
  </si>
  <si>
    <t>Split Titl bar</t>
  </si>
  <si>
    <t>18, 20, 22, 24, 26, 28, 30, 32mm</t>
  </si>
  <si>
    <t>Feb 2025 Price List</t>
  </si>
  <si>
    <t>Folding Handle</t>
  </si>
  <si>
    <t>Free Hanging Pleated</t>
  </si>
  <si>
    <t>Skylight Pleated</t>
  </si>
  <si>
    <t>Widht 200-2000</t>
  </si>
  <si>
    <t>Drop 200-2500</t>
  </si>
  <si>
    <t>Widht 200-1400</t>
  </si>
  <si>
    <t>Drop 200-3000</t>
  </si>
  <si>
    <t>24"</t>
  </si>
  <si>
    <t>124.4"</t>
  </si>
  <si>
    <t>130.3"</t>
  </si>
  <si>
    <t>136.2"</t>
  </si>
  <si>
    <t>142.1"</t>
  </si>
  <si>
    <t>148.0"</t>
  </si>
  <si>
    <t>157.5"</t>
  </si>
  <si>
    <t>This price structure refers to the following finishes: Aluwood /Stripes/Pearlised/Soft Sheen/Structure/Perforated</t>
  </si>
  <si>
    <t>Side Guide Tilt: Add £25.00 per blind (available only on 15mm/25mm blinds)</t>
  </si>
  <si>
    <t>Side Guide Roof: Add £30.00 per blind (available only on 25mm blinds)</t>
  </si>
  <si>
    <t>Partition/ Double Glazing: Add £31.00 per blind (available only on 15mm/25mm/35mm blinds)</t>
  </si>
  <si>
    <t xml:space="preserve">Mixed Colours: Add 15% per blind . Mixed colours are not available on side guide, double glazing or partition blinds. </t>
  </si>
  <si>
    <t>Dual Pull (all Pleated blinds)</t>
  </si>
  <si>
    <t>Perfect Fit Pleated</t>
  </si>
  <si>
    <t>Freehanging Pleated</t>
  </si>
  <si>
    <t>Pleated Brackets ect</t>
  </si>
  <si>
    <t xml:space="preserve"> Sky Light Pleated</t>
  </si>
  <si>
    <t>25mm Special Venetian</t>
  </si>
  <si>
    <t>78.7"</t>
  </si>
  <si>
    <t>25mm Special Effects:</t>
  </si>
  <si>
    <t>Aluwood / Stripes / Pearlised / Soft Sheen / Structure / Perforated.</t>
  </si>
  <si>
    <t>25mm Standard Venetian Perfect Fit Standard Frame</t>
  </si>
  <si>
    <t>25mm Special Effects Venetian Perfect Fit Standard Frame</t>
  </si>
  <si>
    <t>25mm Standard Venetian Perfect Fit Special Frame</t>
  </si>
  <si>
    <t>25mm Special Effects Venetian Perfect Fit Special Frame</t>
  </si>
  <si>
    <t>Slat Colour</t>
  </si>
  <si>
    <t>Slat Finish</t>
  </si>
  <si>
    <t xml:space="preserve">Slat Width </t>
  </si>
  <si>
    <t>Headrail Colour</t>
  </si>
  <si>
    <t>Special Effects</t>
  </si>
  <si>
    <t>Alpine</t>
  </si>
  <si>
    <t>Wood Print</t>
  </si>
  <si>
    <t>25mm</t>
  </si>
  <si>
    <t>Yes</t>
  </si>
  <si>
    <t>American Elm</t>
  </si>
  <si>
    <t xml:space="preserve">Anthracite </t>
  </si>
  <si>
    <t>Matt</t>
  </si>
  <si>
    <t>Anthracite</t>
  </si>
  <si>
    <t>No</t>
  </si>
  <si>
    <t>Antique Silver</t>
  </si>
  <si>
    <t>Metallic</t>
  </si>
  <si>
    <t>Ash</t>
  </si>
  <si>
    <t>Gloss</t>
  </si>
  <si>
    <t>Barely Black</t>
  </si>
  <si>
    <t>Black Gloss</t>
  </si>
  <si>
    <t>Blue Haze</t>
  </si>
  <si>
    <t>Soft Sheen</t>
  </si>
  <si>
    <t>Brick</t>
  </si>
  <si>
    <t>Scarlet</t>
  </si>
  <si>
    <t>Bronze</t>
  </si>
  <si>
    <t>Brushed Copper</t>
  </si>
  <si>
    <t xml:space="preserve"> 25mm</t>
  </si>
  <si>
    <t>Gold Copper</t>
  </si>
  <si>
    <t>Brushed Nickel</t>
  </si>
  <si>
    <t>Silver</t>
  </si>
  <si>
    <t>Brushed Silver</t>
  </si>
  <si>
    <t>Buttercup</t>
  </si>
  <si>
    <t>Calico</t>
  </si>
  <si>
    <t>Magnolia</t>
  </si>
  <si>
    <t>Caramel</t>
  </si>
  <si>
    <t>Chalk White</t>
  </si>
  <si>
    <t>Champagne</t>
  </si>
  <si>
    <t>Charcoal Grey</t>
  </si>
  <si>
    <t>Cherry</t>
  </si>
  <si>
    <t>Chestnut</t>
  </si>
  <si>
    <t>Classic Stripe</t>
  </si>
  <si>
    <t>Stripe Print</t>
  </si>
  <si>
    <t>Classic White</t>
  </si>
  <si>
    <t>Conker</t>
  </si>
  <si>
    <t>Cool Aqua</t>
  </si>
  <si>
    <t>Cool Sky</t>
  </si>
  <si>
    <t>Copper</t>
  </si>
  <si>
    <t>Glistening Gold</t>
  </si>
  <si>
    <t>Cream</t>
  </si>
  <si>
    <t>Creamy Apricot</t>
  </si>
  <si>
    <t>Almond</t>
  </si>
  <si>
    <t>Crushed Snow</t>
  </si>
  <si>
    <t>Structure</t>
  </si>
  <si>
    <t>Damson</t>
  </si>
  <si>
    <t>Deep Ivy</t>
  </si>
  <si>
    <t>Dorothy</t>
  </si>
  <si>
    <t>Dusty Grey</t>
  </si>
  <si>
    <t>Elderberry</t>
  </si>
  <si>
    <t>Electric Aqua</t>
  </si>
  <si>
    <t>Everglades</t>
  </si>
  <si>
    <t>Fern Green</t>
  </si>
  <si>
    <t>Filtra Black</t>
  </si>
  <si>
    <t>Perforated</t>
  </si>
  <si>
    <t>Filtra Magnolia</t>
  </si>
  <si>
    <t>Filtra Silver</t>
  </si>
  <si>
    <t>Filtra White</t>
  </si>
  <si>
    <t>Fresh Apple</t>
  </si>
  <si>
    <t>Frosted Silver</t>
  </si>
  <si>
    <t>Fruitwood</t>
  </si>
  <si>
    <t>Fuchsia</t>
  </si>
  <si>
    <t>Glacier</t>
  </si>
  <si>
    <t>Gloss White</t>
  </si>
  <si>
    <t>Golden Yellow</t>
  </si>
  <si>
    <t>Harvest</t>
  </si>
  <si>
    <t>Hessian</t>
  </si>
  <si>
    <t>Honey</t>
  </si>
  <si>
    <t>Hornbeam</t>
  </si>
  <si>
    <t>Ice Blue</t>
  </si>
  <si>
    <t>Ice Pink</t>
  </si>
  <si>
    <t>Indian Yellow</t>
  </si>
  <si>
    <t>Khaki</t>
  </si>
  <si>
    <t>Latte</t>
  </si>
  <si>
    <t>Natural Taupe</t>
  </si>
  <si>
    <t>London Fog</t>
  </si>
  <si>
    <t xml:space="preserve">No </t>
  </si>
  <si>
    <t>Mahogany</t>
  </si>
  <si>
    <t>Marigold</t>
  </si>
  <si>
    <t>Melba</t>
  </si>
  <si>
    <t>Mellow Peach</t>
  </si>
  <si>
    <t>Melon</t>
  </si>
  <si>
    <t>Mercury</t>
  </si>
  <si>
    <t>Mid Grey</t>
  </si>
  <si>
    <t>Midnight Blue</t>
  </si>
  <si>
    <t>Mint Cream</t>
  </si>
  <si>
    <t>Mocha</t>
  </si>
  <si>
    <t>Moonstone</t>
  </si>
  <si>
    <t>Mushroom</t>
  </si>
  <si>
    <t>Oatmeal</t>
  </si>
  <si>
    <t>Off White</t>
  </si>
  <si>
    <t>Orange</t>
  </si>
  <si>
    <t>Oriental Blue</t>
  </si>
  <si>
    <t>Oxford Blue</t>
  </si>
  <si>
    <t>Oyster White</t>
  </si>
  <si>
    <t>Peppermint</t>
  </si>
  <si>
    <t>Pink Blossom</t>
  </si>
  <si>
    <t>Pinstripe</t>
  </si>
  <si>
    <t>Pistachio</t>
  </si>
  <si>
    <t>Pitch Black</t>
  </si>
  <si>
    <t>Polar</t>
  </si>
  <si>
    <t>Praline</t>
  </si>
  <si>
    <t>Pretty Pink</t>
  </si>
  <si>
    <t>Russet</t>
  </si>
  <si>
    <t>Sapphire</t>
  </si>
  <si>
    <t>Satin Silver</t>
  </si>
  <si>
    <t>Scottish Pine</t>
  </si>
  <si>
    <t>Sea Blue</t>
  </si>
  <si>
    <t>Shiny Silver</t>
  </si>
  <si>
    <t>Silver Lustre</t>
  </si>
  <si>
    <t>Silver Pitch</t>
  </si>
  <si>
    <t>Snowflake</t>
  </si>
  <si>
    <t>Soft Brown</t>
  </si>
  <si>
    <t>Soft Orange</t>
  </si>
  <si>
    <t>Soft Stone</t>
  </si>
  <si>
    <t>Natural</t>
  </si>
  <si>
    <t>Solar Flare</t>
  </si>
  <si>
    <t>Sparkle Black</t>
  </si>
  <si>
    <t>Sparkle Blue</t>
  </si>
  <si>
    <t>Spring Blush</t>
  </si>
  <si>
    <t>Sugar Maple</t>
  </si>
  <si>
    <t>Sugar Pink</t>
  </si>
  <si>
    <t>Sunrise</t>
  </si>
  <si>
    <t>Tornado</t>
  </si>
  <si>
    <t>Twilight Grey</t>
  </si>
  <si>
    <t>Walnut</t>
  </si>
  <si>
    <t>White Shimmer</t>
  </si>
  <si>
    <t>Wild Plum</t>
  </si>
  <si>
    <t>How to Order:</t>
  </si>
  <si>
    <t>To ensure can process your orders as quickly and efficiently as possible the following information will need to be detailed on the order.</t>
  </si>
  <si>
    <t xml:space="preserve">Please place orders at www.arena-blinds.com </t>
  </si>
  <si>
    <t>The order needs to state which measurement has been taken. Please be aware of the following when measuring:</t>
  </si>
  <si>
    <r>
      <rPr>
        <b/>
        <sz val="11"/>
        <color rgb="FF000000"/>
        <rFont val="Cambria"/>
        <family val="1"/>
      </rPr>
      <t>Exact -</t>
    </r>
    <r>
      <rPr>
        <sz val="11"/>
        <rFont val="Cambria"/>
        <family val="1"/>
      </rPr>
      <t xml:space="preserve"> The measurement is the exact area you would like the blind to cover</t>
    </r>
  </si>
  <si>
    <r>
      <rPr>
        <b/>
        <sz val="11"/>
        <color rgb="FF000000"/>
        <rFont val="Cambria"/>
        <family val="1"/>
      </rPr>
      <t>Recess -</t>
    </r>
    <r>
      <rPr>
        <sz val="11"/>
        <rFont val="Cambria"/>
        <family val="1"/>
      </rPr>
      <t xml:space="preserve"> This measurement is calculated by measuring the width from wall to wall inside the recess in three places</t>
    </r>
  </si>
  <si>
    <t xml:space="preserve">and the drop from the top of the recess to the window sill. Please note a small deduction in width will be made to </t>
  </si>
  <si>
    <t>allow for fitting brackets inside the recess</t>
  </si>
  <si>
    <t>No allowance made on on drops for either recess or exact. Drops made to tolerance of +/- 3mm on both blind &amp; recess sizes</t>
  </si>
  <si>
    <t>To help with the measuring &amp; fitting of Infusion Blinds, you need to be aware of of the size of blind you will receive. Using a</t>
  </si>
  <si>
    <t>100cm blind as example - the following specifications apply to all ranges within the Infusion Collection:</t>
  </si>
  <si>
    <t>Valance:</t>
  </si>
  <si>
    <t>Valance style is different on all 3 ranges:</t>
  </si>
  <si>
    <t>Expressions (Ramp):</t>
  </si>
  <si>
    <t>Urban (Catenary):</t>
  </si>
  <si>
    <t>Essence (Ramp):</t>
  </si>
  <si>
    <t>Colours:</t>
  </si>
  <si>
    <t>32cm - 58cm</t>
  </si>
  <si>
    <t>58.1cm - 86cm</t>
  </si>
  <si>
    <t>86.1cm - 114cm</t>
  </si>
  <si>
    <t>114.1cm - 156cm</t>
  </si>
  <si>
    <t>156.1cm - 184cm</t>
  </si>
  <si>
    <t>184.1cm - 226cm</t>
  </si>
  <si>
    <t>226.1cm - 240cm</t>
  </si>
  <si>
    <t>148mm</t>
  </si>
  <si>
    <t>Part codes for brackets if required as below:</t>
  </si>
  <si>
    <t>Bracket Type</t>
  </si>
  <si>
    <t>Side Fix Bracket</t>
  </si>
  <si>
    <t>Extension Bracket</t>
  </si>
  <si>
    <t>Swivel Bracket</t>
  </si>
  <si>
    <t>Additional Information:</t>
  </si>
  <si>
    <t>Mixed colour blinds are not available</t>
  </si>
  <si>
    <t>Black</t>
  </si>
  <si>
    <t>All prices are in £</t>
  </si>
  <si>
    <t>31.9"</t>
  </si>
  <si>
    <t>40.2"</t>
  </si>
  <si>
    <t>48.0"</t>
  </si>
  <si>
    <t>55.9"</t>
  </si>
  <si>
    <t>64.2"</t>
  </si>
  <si>
    <t>72.0"</t>
  </si>
  <si>
    <t>78.3"</t>
  </si>
  <si>
    <t>88.6"</t>
  </si>
  <si>
    <t>98.4"</t>
  </si>
  <si>
    <t>5% surcharge for metal chain</t>
  </si>
  <si>
    <t>15% surcharge for Full Cassette</t>
  </si>
  <si>
    <t>Range</t>
  </si>
  <si>
    <t xml:space="preserve">Band </t>
  </si>
  <si>
    <t xml:space="preserve">Motor </t>
  </si>
  <si>
    <t>Remote 5  Channel</t>
  </si>
  <si>
    <t>Beam</t>
  </si>
  <si>
    <t>Glow</t>
  </si>
  <si>
    <t>Lustre</t>
  </si>
  <si>
    <t>Illumine</t>
  </si>
  <si>
    <t>View</t>
  </si>
  <si>
    <t xml:space="preserve">B </t>
  </si>
  <si>
    <t>Dayspring</t>
  </si>
  <si>
    <t>Verve</t>
  </si>
  <si>
    <t xml:space="preserve">Muse </t>
  </si>
  <si>
    <t>Sundown</t>
  </si>
  <si>
    <t>Vision</t>
  </si>
  <si>
    <t>Semi Cassette</t>
  </si>
  <si>
    <t>Size Specifications</t>
  </si>
  <si>
    <t xml:space="preserve">Manual </t>
  </si>
  <si>
    <t xml:space="preserve">Max Width </t>
  </si>
  <si>
    <t xml:space="preserve">Min Drop </t>
  </si>
  <si>
    <t>32mm Barrel</t>
  </si>
  <si>
    <t xml:space="preserve"> 40mm Barrel</t>
  </si>
  <si>
    <t>Fabric Name</t>
  </si>
  <si>
    <t>Fabric Type</t>
  </si>
  <si>
    <t>Price Band</t>
  </si>
  <si>
    <t>Plain, Sheer Voile</t>
  </si>
  <si>
    <t>30cm</t>
  </si>
  <si>
    <t>260cm</t>
  </si>
  <si>
    <t>Shimmer Blackout, Sheer Voile</t>
  </si>
  <si>
    <t xml:space="preserve">Wood Look, Sheer Voile </t>
  </si>
  <si>
    <t>Textured Look, Sheer Voile</t>
  </si>
  <si>
    <t>Blackout Herringbone Look, Sheer Voile</t>
  </si>
  <si>
    <t>Blackout , Line Look, Sheer Voile</t>
  </si>
  <si>
    <t>Plain Blackout, Sheer Voile</t>
  </si>
  <si>
    <t>Motorised</t>
  </si>
  <si>
    <t xml:space="preserve">Min Width </t>
  </si>
  <si>
    <t>40mm Barrel</t>
  </si>
  <si>
    <t>56cm</t>
  </si>
  <si>
    <t xml:space="preserve">Full Cassette </t>
  </si>
  <si>
    <t>Full Cassette Motorised</t>
  </si>
  <si>
    <t>260cm`</t>
  </si>
  <si>
    <t>Cassette Colours</t>
  </si>
  <si>
    <t>Plastic Chain Colours</t>
  </si>
  <si>
    <t>Metal Chain Colours</t>
  </si>
  <si>
    <t>Tube Options</t>
  </si>
  <si>
    <t>Chrome</t>
  </si>
  <si>
    <t>35mm</t>
  </si>
  <si>
    <t>40mm</t>
  </si>
  <si>
    <t>Semi cassette:</t>
  </si>
  <si>
    <t>Non-motorised blinds over 200cm wide will use a 40mm barrel.</t>
  </si>
  <si>
    <t>29.0"</t>
  </si>
  <si>
    <t>59.8"</t>
  </si>
  <si>
    <t>83.9"</t>
  </si>
  <si>
    <t>99.6"</t>
  </si>
  <si>
    <t>106.3"</t>
  </si>
  <si>
    <t>Vertical Fabrics</t>
  </si>
  <si>
    <t>Decora</t>
  </si>
  <si>
    <t>Eclipse</t>
  </si>
  <si>
    <t>Lifestyle</t>
  </si>
  <si>
    <t>Fabric</t>
  </si>
  <si>
    <t>Band</t>
  </si>
  <si>
    <t>Dalia</t>
  </si>
  <si>
    <t>AAA</t>
  </si>
  <si>
    <t>Marea</t>
  </si>
  <si>
    <t>AA</t>
  </si>
  <si>
    <t>Pop LF</t>
  </si>
  <si>
    <t>Broadwell</t>
  </si>
  <si>
    <t>Amaris</t>
  </si>
  <si>
    <t>Polaris</t>
  </si>
  <si>
    <t>Bora</t>
  </si>
  <si>
    <t>Kineton</t>
  </si>
  <si>
    <t>Cameo</t>
  </si>
  <si>
    <t>Astratto</t>
  </si>
  <si>
    <t>Kona</t>
  </si>
  <si>
    <t>Carlo</t>
  </si>
  <si>
    <t>Bamboo</t>
  </si>
  <si>
    <t>Mistral</t>
  </si>
  <si>
    <t>Somerton</t>
  </si>
  <si>
    <t>Cleo</t>
  </si>
  <si>
    <t>Evita</t>
  </si>
  <si>
    <t>Sirocco</t>
  </si>
  <si>
    <t>Stretton</t>
  </si>
  <si>
    <t>Fiesta</t>
  </si>
  <si>
    <t>Fleur</t>
  </si>
  <si>
    <t>Zephyr</t>
  </si>
  <si>
    <t>Wndrush</t>
  </si>
  <si>
    <t>Java</t>
  </si>
  <si>
    <t>Caspian</t>
  </si>
  <si>
    <t>Daybreak</t>
  </si>
  <si>
    <t>Leafield</t>
  </si>
  <si>
    <t>Kira</t>
  </si>
  <si>
    <t>Lotus</t>
  </si>
  <si>
    <t>Pop BO</t>
  </si>
  <si>
    <t>Kingham</t>
  </si>
  <si>
    <t>Mia</t>
  </si>
  <si>
    <t>Rhapsody</t>
  </si>
  <si>
    <t>Voile</t>
  </si>
  <si>
    <t>Saintbury</t>
  </si>
  <si>
    <t>Monarch</t>
  </si>
  <si>
    <t>Jude</t>
  </si>
  <si>
    <t>Guardian</t>
  </si>
  <si>
    <t>Taynton</t>
  </si>
  <si>
    <t>Opus</t>
  </si>
  <si>
    <t>Stratford</t>
  </si>
  <si>
    <t xml:space="preserve">Perspective 5% </t>
  </si>
  <si>
    <t>Chilson</t>
  </si>
  <si>
    <t>Rossini</t>
  </si>
  <si>
    <t>Florence</t>
  </si>
  <si>
    <t>Carnival LF</t>
  </si>
  <si>
    <t>Rissington</t>
  </si>
  <si>
    <t>Verona</t>
  </si>
  <si>
    <t>Corsica</t>
  </si>
  <si>
    <t xml:space="preserve">Perspective 3% </t>
  </si>
  <si>
    <t>Morton</t>
  </si>
  <si>
    <t>Zara</t>
  </si>
  <si>
    <t>Palette FR</t>
  </si>
  <si>
    <t>Oxford LF</t>
  </si>
  <si>
    <t>Broadway</t>
  </si>
  <si>
    <t>Scope</t>
  </si>
  <si>
    <t>Ada</t>
  </si>
  <si>
    <t>Signature</t>
  </si>
  <si>
    <t>Malimo</t>
  </si>
  <si>
    <t>Oakley</t>
  </si>
  <si>
    <t>Chatsworth</t>
  </si>
  <si>
    <t>Derwent</t>
  </si>
  <si>
    <t>Lana</t>
  </si>
  <si>
    <t>Perrie</t>
  </si>
  <si>
    <t>Vermont</t>
  </si>
  <si>
    <t>Signature BO</t>
  </si>
  <si>
    <t>Senna</t>
  </si>
  <si>
    <t>Grayson</t>
  </si>
  <si>
    <t xml:space="preserve">Perspective 1% </t>
  </si>
  <si>
    <t>Atlas PVC</t>
  </si>
  <si>
    <t>Splash</t>
  </si>
  <si>
    <t>Sian</t>
  </si>
  <si>
    <t>Haven</t>
  </si>
  <si>
    <t>Somerton BO</t>
  </si>
  <si>
    <t>Fitz</t>
  </si>
  <si>
    <t>Shantung</t>
  </si>
  <si>
    <t>Ribble LF</t>
  </si>
  <si>
    <t>Arial</t>
  </si>
  <si>
    <t>Lucca</t>
  </si>
  <si>
    <t>Odessa</t>
  </si>
  <si>
    <t>Ritz</t>
  </si>
  <si>
    <t>Callisto</t>
  </si>
  <si>
    <t>Como</t>
  </si>
  <si>
    <t>Miya</t>
  </si>
  <si>
    <t>Perspective 3% White Backed</t>
  </si>
  <si>
    <t>Hydra</t>
  </si>
  <si>
    <t>UniColour</t>
  </si>
  <si>
    <t>Atlantex</t>
  </si>
  <si>
    <t>Nordic LF</t>
  </si>
  <si>
    <t>Triton</t>
  </si>
  <si>
    <t>Hayden</t>
  </si>
  <si>
    <t>Banlight Duo FR</t>
  </si>
  <si>
    <t>Dune Linen</t>
  </si>
  <si>
    <t>Lucton Cotton</t>
  </si>
  <si>
    <t>Aria</t>
  </si>
  <si>
    <t>Linenweave</t>
  </si>
  <si>
    <t>Dapple SPC+</t>
  </si>
  <si>
    <t>Urban FR</t>
  </si>
  <si>
    <t xml:space="preserve">Ex-lite BO </t>
  </si>
  <si>
    <t>Legacy</t>
  </si>
  <si>
    <t>Polaris Blackout</t>
  </si>
  <si>
    <t>Monterey</t>
  </si>
  <si>
    <t>Barclay</t>
  </si>
  <si>
    <t>Atlantex asc</t>
  </si>
  <si>
    <t>Unilux</t>
  </si>
  <si>
    <t>Bliss</t>
  </si>
  <si>
    <t>Cotton Flower</t>
  </si>
  <si>
    <t>Mood</t>
  </si>
  <si>
    <t>Boston FR</t>
  </si>
  <si>
    <t>Petal BO</t>
  </si>
  <si>
    <t>Tobin</t>
  </si>
  <si>
    <t>Reflection FR</t>
  </si>
  <si>
    <t>Ribble DO</t>
  </si>
  <si>
    <t>Plaza</t>
  </si>
  <si>
    <t>Stella FR</t>
  </si>
  <si>
    <t>Petal</t>
  </si>
  <si>
    <t>Lagan asc</t>
  </si>
  <si>
    <t xml:space="preserve">Perspective BO </t>
  </si>
  <si>
    <t>Staten</t>
  </si>
  <si>
    <t>Glitz</t>
  </si>
  <si>
    <t xml:space="preserve">Perspective Pureview </t>
  </si>
  <si>
    <t>Diva</t>
  </si>
  <si>
    <t>Topaz</t>
  </si>
  <si>
    <t>Carnival BO</t>
  </si>
  <si>
    <t>Isla</t>
  </si>
  <si>
    <t>Aveline</t>
  </si>
  <si>
    <t>Windsor DO</t>
  </si>
  <si>
    <t>E</t>
  </si>
  <si>
    <t>Metz</t>
  </si>
  <si>
    <t>Livia asc</t>
  </si>
  <si>
    <t>Como Bella BO</t>
  </si>
  <si>
    <t>Sahara</t>
  </si>
  <si>
    <t>Piper</t>
  </si>
  <si>
    <t>Oxford BO</t>
  </si>
  <si>
    <t>Samba</t>
  </si>
  <si>
    <t xml:space="preserve">Nordic asc </t>
  </si>
  <si>
    <t>Savanna DO</t>
  </si>
  <si>
    <t>Luxari</t>
  </si>
  <si>
    <t>Fuse</t>
  </si>
  <si>
    <t xml:space="preserve">Didsbury BO </t>
  </si>
  <si>
    <t>Bella</t>
  </si>
  <si>
    <t>Panache</t>
  </si>
  <si>
    <t>Oslo</t>
  </si>
  <si>
    <t>Hayworth</t>
  </si>
  <si>
    <t>Aspen</t>
  </si>
  <si>
    <t>Hampton VB</t>
  </si>
  <si>
    <t>Arona</t>
  </si>
  <si>
    <t>Radiance asc</t>
  </si>
  <si>
    <t>Marble BO</t>
  </si>
  <si>
    <t>Ennis</t>
  </si>
  <si>
    <t>Ribbons asc</t>
  </si>
  <si>
    <t>Reverie BO</t>
  </si>
  <si>
    <t>Glimpse</t>
  </si>
  <si>
    <t>Panier asc</t>
  </si>
  <si>
    <t>Matrix BO</t>
  </si>
  <si>
    <t>UniShade</t>
  </si>
  <si>
    <t>Paris</t>
  </si>
  <si>
    <t>Haven BO</t>
  </si>
  <si>
    <t>Bexley</t>
  </si>
  <si>
    <t>Felix asc</t>
  </si>
  <si>
    <t>Nordic BO</t>
  </si>
  <si>
    <t>Devon</t>
  </si>
  <si>
    <t>Ronda</t>
  </si>
  <si>
    <t xml:space="preserve">Perspective Aluview </t>
  </si>
  <si>
    <t>Henlow</t>
  </si>
  <si>
    <t>Burst</t>
  </si>
  <si>
    <t>Romany BO</t>
  </si>
  <si>
    <t>Messina</t>
  </si>
  <si>
    <t>Carter</t>
  </si>
  <si>
    <t>Shot Silk BO</t>
  </si>
  <si>
    <t>Myth</t>
  </si>
  <si>
    <t>Impasto</t>
  </si>
  <si>
    <t>Kumano BO</t>
  </si>
  <si>
    <t>Sisi</t>
  </si>
  <si>
    <t>Shona</t>
  </si>
  <si>
    <t>Argent BO</t>
  </si>
  <si>
    <t>Renzo</t>
  </si>
  <si>
    <t>Elegance</t>
  </si>
  <si>
    <t>Crush BO</t>
  </si>
  <si>
    <t>Rocha</t>
  </si>
  <si>
    <t>Collina BO</t>
  </si>
  <si>
    <t>Sio</t>
  </si>
  <si>
    <t>Kobe</t>
  </si>
  <si>
    <t>Uniview 3200</t>
  </si>
  <si>
    <t>Linden</t>
  </si>
  <si>
    <t>Altea</t>
  </si>
  <si>
    <t>Soma</t>
  </si>
  <si>
    <t>Orissa</t>
  </si>
  <si>
    <t>Hanson</t>
  </si>
  <si>
    <t>Alvor</t>
  </si>
  <si>
    <t>Odin</t>
  </si>
  <si>
    <t>Vivi</t>
  </si>
  <si>
    <t>Alara</t>
  </si>
  <si>
    <t>Roller Fabrics</t>
  </si>
  <si>
    <t>Cadence</t>
  </si>
  <si>
    <t>Plian PVC</t>
  </si>
  <si>
    <t>Plain PVC</t>
  </si>
  <si>
    <t>Patterned PVC</t>
  </si>
  <si>
    <t>River</t>
  </si>
  <si>
    <t>Daybreak 200cm</t>
  </si>
  <si>
    <t>Daybreak 250cm</t>
  </si>
  <si>
    <t>Palette FR 2.4</t>
  </si>
  <si>
    <t>Daybreak 300cm</t>
  </si>
  <si>
    <t>Palette FR 3.0</t>
  </si>
  <si>
    <t>Voile (3m)</t>
  </si>
  <si>
    <t>Halo</t>
  </si>
  <si>
    <t>Charm</t>
  </si>
  <si>
    <t>Carnival LF 250cm</t>
  </si>
  <si>
    <t>Carnival LF 200cm</t>
  </si>
  <si>
    <t>Perspective 5% 200cm</t>
  </si>
  <si>
    <t>Perspective 5% 250cm</t>
  </si>
  <si>
    <t>Carnival LF 300cm</t>
  </si>
  <si>
    <t>Savannah</t>
  </si>
  <si>
    <t>Perspective 5% 300cm</t>
  </si>
  <si>
    <t>Serena</t>
  </si>
  <si>
    <t>Banlight Duo FR 3.0</t>
  </si>
  <si>
    <t>Zen LF</t>
  </si>
  <si>
    <t>Sasha</t>
  </si>
  <si>
    <t>Banlight Duo FR 2.4</t>
  </si>
  <si>
    <t>Bahama</t>
  </si>
  <si>
    <t>Bubbles</t>
  </si>
  <si>
    <t>Cubik</t>
  </si>
  <si>
    <t>Draper</t>
  </si>
  <si>
    <t>Kaila</t>
  </si>
  <si>
    <t>Fiji</t>
  </si>
  <si>
    <t>Gingko</t>
  </si>
  <si>
    <t>Boheme</t>
  </si>
  <si>
    <t>Thistle</t>
  </si>
  <si>
    <t>Vintage Palm</t>
  </si>
  <si>
    <t>Molina</t>
  </si>
  <si>
    <t>Wild Garden</t>
  </si>
  <si>
    <t>Alta</t>
  </si>
  <si>
    <t>Ziggy LF</t>
  </si>
  <si>
    <t>Willow</t>
  </si>
  <si>
    <t>Peyton</t>
  </si>
  <si>
    <t>Montego</t>
  </si>
  <si>
    <t>Mariella</t>
  </si>
  <si>
    <t>Amico</t>
  </si>
  <si>
    <t>Didsbury BO 3m wide</t>
  </si>
  <si>
    <t>Kelso</t>
  </si>
  <si>
    <t>Monte</t>
  </si>
  <si>
    <t>Perspective 3% 300cm</t>
  </si>
  <si>
    <t>Tallulah</t>
  </si>
  <si>
    <t>Perspective 3% 200cm</t>
  </si>
  <si>
    <t>Liberte</t>
  </si>
  <si>
    <t>Courtney</t>
  </si>
  <si>
    <t>Perspective 3% 250cm</t>
  </si>
  <si>
    <t>Uniview</t>
  </si>
  <si>
    <t>Kylen</t>
  </si>
  <si>
    <t>Bonsai</t>
  </si>
  <si>
    <t>Boho</t>
  </si>
  <si>
    <t>Nordic asc</t>
  </si>
  <si>
    <t>Ribble BO</t>
  </si>
  <si>
    <t>Leighton</t>
  </si>
  <si>
    <t>Ex-lite BO 250cm</t>
  </si>
  <si>
    <t>Kendall</t>
  </si>
  <si>
    <t>Ex-lite BO 183cm</t>
  </si>
  <si>
    <t>Maeve</t>
  </si>
  <si>
    <t>Ex-lite BO 300cm</t>
  </si>
  <si>
    <t>Wave</t>
  </si>
  <si>
    <t>Perspective 1% 200cm</t>
  </si>
  <si>
    <t>Perspective wh/backed 200cm</t>
  </si>
  <si>
    <t>Perspective 1% 250cm</t>
  </si>
  <si>
    <t>Perspective wh/backed 250cm</t>
  </si>
  <si>
    <t>Perspective 1% 300cm</t>
  </si>
  <si>
    <t>Strata asc</t>
  </si>
  <si>
    <t>Perspective wh/backed 300cm</t>
  </si>
  <si>
    <t>Puriti</t>
  </si>
  <si>
    <t>Layla</t>
  </si>
  <si>
    <t>Sunset BO 300cm</t>
  </si>
  <si>
    <t>Solice</t>
  </si>
  <si>
    <t>Vera</t>
  </si>
  <si>
    <t>Monet (Sheer)</t>
  </si>
  <si>
    <t>Algarve</t>
  </si>
  <si>
    <t>Daisy BO</t>
  </si>
  <si>
    <t>Tennessee</t>
  </si>
  <si>
    <t>Sunset BO 250cm</t>
  </si>
  <si>
    <t>Uniview 1100</t>
  </si>
  <si>
    <t>Uniview 1300</t>
  </si>
  <si>
    <t>Autumn</t>
  </si>
  <si>
    <t>Carnival BO 300cm</t>
  </si>
  <si>
    <t>Lennox</t>
  </si>
  <si>
    <t>Acacia BO</t>
  </si>
  <si>
    <t>Azalea BO</t>
  </si>
  <si>
    <t>Boleyn BO</t>
  </si>
  <si>
    <t>Uniview 3100</t>
  </si>
  <si>
    <t>Vault</t>
  </si>
  <si>
    <t>Brighton Stripe BO</t>
  </si>
  <si>
    <t>Sento</t>
  </si>
  <si>
    <t>Dahlia BO</t>
  </si>
  <si>
    <t>Akita</t>
  </si>
  <si>
    <t>Zayn</t>
  </si>
  <si>
    <t>Florence BO</t>
  </si>
  <si>
    <t>Ella</t>
  </si>
  <si>
    <t>Charm BO</t>
  </si>
  <si>
    <t>Lomond BO</t>
  </si>
  <si>
    <t>Flock</t>
  </si>
  <si>
    <t>Charm Blackout</t>
  </si>
  <si>
    <t>Paradise Palm BO</t>
  </si>
  <si>
    <t>Serra</t>
  </si>
  <si>
    <t>Florence Blackout</t>
  </si>
  <si>
    <t>Zafira</t>
  </si>
  <si>
    <t>Stargazer BO</t>
  </si>
  <si>
    <t>Alta Blackout</t>
  </si>
  <si>
    <t>Euan</t>
  </si>
  <si>
    <t>Petal (Sheer)</t>
  </si>
  <si>
    <t>Lottie</t>
  </si>
  <si>
    <t>Sunset BO 200cm</t>
  </si>
  <si>
    <t>Moxie</t>
  </si>
  <si>
    <t>Carnival BO 250cm</t>
  </si>
  <si>
    <t>Tropic</t>
  </si>
  <si>
    <t>Birdsong</t>
  </si>
  <si>
    <t>Mallory</t>
  </si>
  <si>
    <t xml:space="preserve">Stella FR </t>
  </si>
  <si>
    <t>Memento</t>
  </si>
  <si>
    <t>Monte Blackout</t>
  </si>
  <si>
    <t>Sephora</t>
  </si>
  <si>
    <t>Elegance BO</t>
  </si>
  <si>
    <t>Flores</t>
  </si>
  <si>
    <t>Elegance Blackout</t>
  </si>
  <si>
    <t>Lily</t>
  </si>
  <si>
    <t>Lacuna</t>
  </si>
  <si>
    <t>Tansy</t>
  </si>
  <si>
    <t>Lissa</t>
  </si>
  <si>
    <t>Axel</t>
  </si>
  <si>
    <t>Monet</t>
  </si>
  <si>
    <t>Sora</t>
  </si>
  <si>
    <t>Ophelia</t>
  </si>
  <si>
    <t>Treviso</t>
  </si>
  <si>
    <t>Emelina</t>
  </si>
  <si>
    <t>Swedish Birch</t>
  </si>
  <si>
    <t>Tropical Palm LF</t>
  </si>
  <si>
    <t>Paradox</t>
  </si>
  <si>
    <t>Miro</t>
  </si>
  <si>
    <t>Pitch</t>
  </si>
  <si>
    <t>Perspective Pureview 200cm</t>
  </si>
  <si>
    <t>Valize</t>
  </si>
  <si>
    <t>Perspective Pureview 250cm</t>
  </si>
  <si>
    <t>Marlow</t>
  </si>
  <si>
    <t>Zenith</t>
  </si>
  <si>
    <t>Perspective Pureview 300cm</t>
  </si>
  <si>
    <t>Chindi Blackout</t>
  </si>
  <si>
    <t>Astro</t>
  </si>
  <si>
    <t>Elliot</t>
  </si>
  <si>
    <t>Carnival BO 200cm</t>
  </si>
  <si>
    <t>Dino</t>
  </si>
  <si>
    <t>Tessa Blackout</t>
  </si>
  <si>
    <t>Hampton RB</t>
  </si>
  <si>
    <t>Kaeda</t>
  </si>
  <si>
    <t>Linenweave Blackout</t>
  </si>
  <si>
    <t>Dunham BO</t>
  </si>
  <si>
    <t>Fuchsia Swingtime Blackout</t>
  </si>
  <si>
    <t>Magical</t>
  </si>
  <si>
    <t>Chester</t>
  </si>
  <si>
    <t>Savanna BO</t>
  </si>
  <si>
    <t>Dreamy</t>
  </si>
  <si>
    <t>Windsor BO</t>
  </si>
  <si>
    <t>Elsie</t>
  </si>
  <si>
    <t>Zen BO</t>
  </si>
  <si>
    <t>Ronnie</t>
  </si>
  <si>
    <t>Calista</t>
  </si>
  <si>
    <t>Rupert</t>
  </si>
  <si>
    <t>Dollie</t>
  </si>
  <si>
    <t>Topsy</t>
  </si>
  <si>
    <t>Mosaic Tile BO</t>
  </si>
  <si>
    <t>Tropical Palm BO</t>
  </si>
  <si>
    <t>Jax</t>
  </si>
  <si>
    <t>Perspective BO 300cm</t>
  </si>
  <si>
    <t>Ducato</t>
  </si>
  <si>
    <t>Panama Deco 3%</t>
  </si>
  <si>
    <t>Herringbone BO</t>
  </si>
  <si>
    <t>Sabina</t>
  </si>
  <si>
    <t>Whisper Screen 3%</t>
  </si>
  <si>
    <t>Kent</t>
  </si>
  <si>
    <t>Aki</t>
  </si>
  <si>
    <t>Romany BO 183cm</t>
  </si>
  <si>
    <t>Perspective Aluview 3% 250cm</t>
  </si>
  <si>
    <t>Cherry Blossom</t>
  </si>
  <si>
    <t>Night Night BO</t>
  </si>
  <si>
    <t>Bugs BO</t>
  </si>
  <si>
    <t>Dinosaurs BO</t>
  </si>
  <si>
    <t>Kaleidoscope BO</t>
  </si>
  <si>
    <t>Little Friends BO</t>
  </si>
  <si>
    <t>Night Safari BO</t>
  </si>
  <si>
    <t>Planetarium BO</t>
  </si>
  <si>
    <t>Willow BO</t>
  </si>
  <si>
    <t>Damask BO</t>
  </si>
  <si>
    <t>Orchard BO</t>
  </si>
  <si>
    <t>Magnolia BO</t>
  </si>
  <si>
    <t xml:space="preserve">Adjustable Face Fix </t>
  </si>
  <si>
    <t>140mm Face Fix</t>
  </si>
  <si>
    <t xml:space="preserve">140mm Face Fix </t>
  </si>
  <si>
    <t>Fascias Cloth Cover</t>
  </si>
  <si>
    <t>Taped available at a surcharge + 20%.</t>
  </si>
  <si>
    <t>Per Mtr Width</t>
  </si>
  <si>
    <t>Tension Options FreeHang Pleated</t>
  </si>
  <si>
    <t>Kashi</t>
  </si>
  <si>
    <t>Contents</t>
  </si>
  <si>
    <t>Slimline Vertical Blinds</t>
  </si>
  <si>
    <t>Page  1-2</t>
  </si>
  <si>
    <t>Vouge Vertical Blinds</t>
  </si>
  <si>
    <t>Page 3-4</t>
  </si>
  <si>
    <t>Vertical Fabric Ony</t>
  </si>
  <si>
    <t>Page 5</t>
  </si>
  <si>
    <t>Verical Fabric Bands</t>
  </si>
  <si>
    <t>Page 6</t>
  </si>
  <si>
    <t>Roller Blinds</t>
  </si>
  <si>
    <t>PF Roller Blinds</t>
  </si>
  <si>
    <t>Page 13</t>
  </si>
  <si>
    <t>Roller Fabric Bands</t>
  </si>
  <si>
    <t>Page 14-16</t>
  </si>
  <si>
    <t>Dual Shade Roller Blinds</t>
  </si>
  <si>
    <t>Page 17</t>
  </si>
  <si>
    <t>Dual Shade Roller Blind Spec</t>
  </si>
  <si>
    <t>Page 18</t>
  </si>
  <si>
    <t>HC Wood &amp; Faux Venetians</t>
  </si>
  <si>
    <t>Page 19</t>
  </si>
  <si>
    <t>Infusion Faux Venetians</t>
  </si>
  <si>
    <t>Page 20</t>
  </si>
  <si>
    <t>Infusion Spec</t>
  </si>
  <si>
    <t>Page 21-23</t>
  </si>
  <si>
    <t>PF Shutter</t>
  </si>
  <si>
    <t>Page 24</t>
  </si>
  <si>
    <t>Pf Shutter Information</t>
  </si>
  <si>
    <t>Page 25-28</t>
  </si>
  <si>
    <t>25mm Venetians</t>
  </si>
  <si>
    <t>Page 29-30</t>
  </si>
  <si>
    <t>PF Venetians</t>
  </si>
  <si>
    <t>Page 31-32</t>
  </si>
  <si>
    <t>Venetian Colour Chart</t>
  </si>
  <si>
    <t>Page 32-34</t>
  </si>
  <si>
    <t>PF Pleated</t>
  </si>
  <si>
    <t>Page 35-36</t>
  </si>
  <si>
    <t>PF Pleated Spec</t>
  </si>
  <si>
    <t>Page 37</t>
  </si>
  <si>
    <t>Pleated Freehang &amp; Skylight</t>
  </si>
  <si>
    <t>Page 38</t>
  </si>
  <si>
    <t>Pleated Freehang Spec</t>
  </si>
  <si>
    <t>Page 39</t>
  </si>
  <si>
    <t>Pleated Skylight Spec</t>
  </si>
  <si>
    <t>Page 40</t>
  </si>
  <si>
    <t>Contact &amp; Delivery Info</t>
  </si>
  <si>
    <t>Page 41</t>
  </si>
  <si>
    <t>Page 7-8</t>
  </si>
  <si>
    <t>Roller Blinds Scallops</t>
  </si>
  <si>
    <t>Page 9</t>
  </si>
  <si>
    <t>Roller Blinds Extras</t>
  </si>
  <si>
    <t>Page 10</t>
  </si>
  <si>
    <t>Roller Blinds Braids</t>
  </si>
  <si>
    <t>Page 11</t>
  </si>
  <si>
    <t>Roller Blinds Poles &amp; Pulls</t>
  </si>
  <si>
    <t>Page 12</t>
  </si>
  <si>
    <t>Notes</t>
  </si>
  <si>
    <t>Page 42</t>
  </si>
  <si>
    <t>Akita BO</t>
  </si>
  <si>
    <t>Memento BO</t>
  </si>
  <si>
    <t>Miro BO</t>
  </si>
  <si>
    <t>Kelso BO</t>
  </si>
  <si>
    <t>Tallulah BO</t>
  </si>
  <si>
    <t>Sephora BO</t>
  </si>
  <si>
    <t>Cruze Back Bar</t>
  </si>
  <si>
    <t>White, Black, Anthracite</t>
  </si>
  <si>
    <t>White, Black, Brushed Aluminium, Chrome, Anthracite,Copper,Matt Black, Brass</t>
  </si>
  <si>
    <t>White, Black, Silver, Anthracite, Cream</t>
  </si>
  <si>
    <t>Hard Wire 40mm</t>
  </si>
  <si>
    <t>Eclipse Senses Metal Bottom Bar (with Metal end caps)</t>
  </si>
  <si>
    <t>Konnect Magnetic Strip</t>
  </si>
  <si>
    <t>per mtr</t>
  </si>
  <si>
    <t>Konnect Insert</t>
  </si>
  <si>
    <t>Each</t>
  </si>
  <si>
    <t>12mm Double side Foam Tape</t>
  </si>
  <si>
    <t>Window Handle Packer</t>
  </si>
  <si>
    <t xml:space="preserve"> White, Anodised, Anthracite, Beige, Black &amp; Brown frame</t>
  </si>
  <si>
    <t xml:space="preserve">Golden Oak &amp; Mahogany </t>
  </si>
  <si>
    <t>Steel tension wire option extra 5%</t>
  </si>
  <si>
    <t xml:space="preserve">               </t>
  </si>
  <si>
    <r>
      <rPr>
        <b/>
        <sz val="10"/>
        <color theme="1"/>
        <rFont val="Calibri"/>
        <family val="2"/>
        <scheme val="minor"/>
      </rPr>
      <t>Frames:</t>
    </r>
    <r>
      <rPr>
        <sz val="10"/>
        <color theme="1"/>
        <rFont val="Calibri"/>
        <family val="2"/>
        <scheme val="minor"/>
      </rPr>
      <t xml:space="preserve">   White, Silver, Anthracite, Beige, Black ,Brown, Grey, Tan, Mahogany &amp; Golden Oak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</si>
</sst>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quot;£&quot;#,##0.00"/>
    <numFmt numFmtId="165" formatCode="0.000"/>
    <numFmt numFmtId="166" formatCode="0.00\'\'"/>
    <numFmt numFmtId="167" formatCode="0.0"/>
    <numFmt numFmtId="168" formatCode="#,##0.00_ ;[Red]\-#,##0.00\ "/>
  </numFmts>
  <fonts count="7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4"/>
      <color theme="1"/>
      <name val="Calibri"/>
      <family val="2"/>
      <scheme val="minor"/>
    </font>
    <font>
      <sz val="14"/>
      <color rgb="FF000000"/>
      <name val="Book Antiqua"/>
      <family val="1"/>
    </font>
    <font>
      <sz val="11"/>
      <name val="Arial Narrow"/>
      <family val="2"/>
    </font>
    <font>
      <b/>
      <sz val="14"/>
      <name val="Calibri"/>
      <family val="2"/>
      <scheme val="minor"/>
    </font>
    <font>
      <sz val="14"/>
      <name val="Calibri"/>
      <family val="2"/>
      <scheme val="minor"/>
    </font>
    <font>
      <sz val="10"/>
      <name val="Arial"/>
      <family val="2"/>
    </font>
    <font>
      <sz val="14"/>
      <color rgb="FFFF0000"/>
      <name val="Calibri"/>
      <family val="2"/>
      <scheme val="minor"/>
    </font>
    <font>
      <sz val="11"/>
      <name val="Calibri"/>
      <family val="2"/>
      <scheme val="minor"/>
    </font>
    <font>
      <sz val="12"/>
      <name val="Calibri"/>
      <family val="2"/>
      <scheme val="minor"/>
    </font>
    <font>
      <sz val="12"/>
      <color theme="1"/>
      <name val="Calibri"/>
      <family val="2"/>
      <scheme val="minor"/>
    </font>
    <font>
      <sz val="12"/>
      <color theme="0"/>
      <name val="Calibri"/>
      <family val="2"/>
      <scheme val="minor"/>
    </font>
    <font>
      <sz val="11"/>
      <color rgb="FF000000"/>
      <name val="Calibri"/>
      <family val="2"/>
      <charset val="204"/>
    </font>
    <font>
      <sz val="10"/>
      <color theme="1"/>
      <name val="Arial"/>
      <family val="2"/>
    </font>
    <font>
      <b/>
      <sz val="12"/>
      <color theme="1"/>
      <name val="Calibri"/>
      <family val="2"/>
      <scheme val="minor"/>
    </font>
    <font>
      <b/>
      <sz val="12"/>
      <name val="Calibri"/>
      <family val="2"/>
      <scheme val="minor"/>
    </font>
    <font>
      <sz val="11"/>
      <color rgb="FF9C6500"/>
      <name val="Calibri"/>
      <family val="2"/>
      <scheme val="minor"/>
    </font>
    <font>
      <b/>
      <sz val="10"/>
      <color theme="1"/>
      <name val="Arial"/>
      <family val="2"/>
    </font>
    <font>
      <b/>
      <sz val="10"/>
      <name val="Calibri"/>
      <family val="2"/>
      <scheme val="minor"/>
    </font>
    <font>
      <b/>
      <sz val="10"/>
      <name val="Arial"/>
      <family val="2"/>
    </font>
    <font>
      <sz val="10"/>
      <color theme="1" tint="0.249977111117893"/>
      <name val="Arial"/>
      <family val="2"/>
    </font>
    <font>
      <i/>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u/>
      <sz val="12"/>
      <color theme="1"/>
      <name val="Calibri"/>
      <family val="2"/>
      <scheme val="minor"/>
    </font>
    <font>
      <b/>
      <sz val="9"/>
      <color theme="1"/>
      <name val="Calibri"/>
      <family val="2"/>
      <scheme val="minor"/>
    </font>
    <font>
      <i/>
      <sz val="12"/>
      <color theme="1"/>
      <name val="Calibri"/>
      <family val="2"/>
      <scheme val="minor"/>
    </font>
    <font>
      <sz val="11"/>
      <color rgb="FFFF0000"/>
      <name val="Calibri"/>
      <family val="2"/>
      <scheme val="minor"/>
    </font>
    <font>
      <sz val="24"/>
      <color theme="1"/>
      <name val="Calibri"/>
      <family val="2"/>
      <scheme val="minor"/>
    </font>
    <font>
      <sz val="11"/>
      <color theme="4"/>
      <name val="Calibri"/>
      <family val="2"/>
      <scheme val="minor"/>
    </font>
    <font>
      <sz val="24"/>
      <color rgb="FFFF0000"/>
      <name val="Calibri"/>
      <family val="2"/>
      <scheme val="minor"/>
    </font>
    <font>
      <sz val="11"/>
      <color rgb="FF0070C0"/>
      <name val="Calibri"/>
      <family val="2"/>
      <scheme val="minor"/>
    </font>
    <font>
      <sz val="10"/>
      <name val="Arial"/>
      <family val="2"/>
    </font>
    <font>
      <b/>
      <sz val="18"/>
      <color theme="1"/>
      <name val="Calibri"/>
      <family val="2"/>
      <scheme val="minor"/>
    </font>
    <font>
      <b/>
      <sz val="26"/>
      <color theme="1"/>
      <name val="Calibri"/>
      <family val="2"/>
      <scheme val="minor"/>
    </font>
    <font>
      <sz val="26"/>
      <color theme="1"/>
      <name val="Calibri"/>
      <family val="2"/>
      <scheme val="minor"/>
    </font>
    <font>
      <sz val="16"/>
      <color rgb="FF000000"/>
      <name val="Book Antiqua"/>
      <family val="1"/>
    </font>
    <font>
      <b/>
      <sz val="16"/>
      <color rgb="FF000000"/>
      <name val="Calibri"/>
      <family val="2"/>
    </font>
    <font>
      <sz val="16"/>
      <color rgb="FF000000"/>
      <name val="Calibri"/>
      <family val="2"/>
    </font>
    <font>
      <sz val="11"/>
      <color theme="1"/>
      <name val="Calibri"/>
      <family val="2"/>
    </font>
    <font>
      <b/>
      <sz val="16"/>
      <color rgb="FF404040"/>
      <name val="Book Antiqua"/>
      <family val="1"/>
    </font>
    <font>
      <sz val="16"/>
      <color rgb="FF000000"/>
      <name val="Arial"/>
      <family val="2"/>
    </font>
    <font>
      <sz val="14"/>
      <color rgb="FF000000"/>
      <name val="Calibri"/>
      <family val="2"/>
    </font>
    <font>
      <sz val="14"/>
      <color rgb="FF000000"/>
      <name val="Arial"/>
      <family val="2"/>
    </font>
    <font>
      <sz val="10"/>
      <color rgb="FFFF0000"/>
      <name val="Calibri"/>
      <family val="2"/>
    </font>
    <font>
      <b/>
      <sz val="26"/>
      <name val="Calibri"/>
      <family val="2"/>
      <scheme val="minor"/>
    </font>
    <font>
      <i/>
      <sz val="12"/>
      <name val="Calibri"/>
      <family val="2"/>
      <scheme val="minor"/>
    </font>
    <font>
      <b/>
      <sz val="18"/>
      <name val="Calibri"/>
      <family val="2"/>
      <scheme val="minor"/>
    </font>
    <font>
      <sz val="16"/>
      <name val="Calibri"/>
      <family val="2"/>
      <scheme val="minor"/>
    </font>
    <font>
      <b/>
      <sz val="16"/>
      <name val="Calibri"/>
      <family val="2"/>
      <scheme val="minor"/>
    </font>
    <font>
      <sz val="11"/>
      <name val="Cambria"/>
      <family val="1"/>
    </font>
    <font>
      <sz val="12"/>
      <name val="Cambria"/>
      <family val="1"/>
    </font>
    <font>
      <b/>
      <i/>
      <u/>
      <sz val="16"/>
      <color rgb="FF000000"/>
      <name val="Cambria"/>
      <family val="1"/>
    </font>
    <font>
      <b/>
      <sz val="11"/>
      <color rgb="FF000000"/>
      <name val="Cambria"/>
      <family val="1"/>
    </font>
    <font>
      <b/>
      <sz val="11"/>
      <name val="Cambria"/>
      <family val="1"/>
    </font>
    <font>
      <sz val="12"/>
      <color rgb="FFFF0000"/>
      <name val="Cambria"/>
      <family val="1"/>
    </font>
    <font>
      <b/>
      <sz val="14"/>
      <name val="Cambria"/>
      <family val="2"/>
    </font>
    <font>
      <sz val="11"/>
      <name val="Cambria"/>
      <family val="2"/>
    </font>
    <font>
      <sz val="10"/>
      <name val="Cambria"/>
      <family val="2"/>
    </font>
    <font>
      <b/>
      <sz val="11"/>
      <name val="Cambria"/>
      <family val="2"/>
    </font>
    <font>
      <b/>
      <sz val="14"/>
      <name val="Cambria"/>
      <family val="1"/>
    </font>
    <font>
      <sz val="10"/>
      <name val="Cambria"/>
      <family val="1"/>
    </font>
    <font>
      <sz val="11"/>
      <name val="Calibri"/>
      <family val="1"/>
      <scheme val="minor"/>
    </font>
    <font>
      <sz val="13"/>
      <color theme="1"/>
      <name val="Calibri"/>
      <family val="2"/>
      <scheme val="minor"/>
    </font>
    <font>
      <sz val="13"/>
      <name val="Calibri"/>
      <family val="2"/>
    </font>
    <font>
      <sz val="13"/>
      <name val="Calibri"/>
      <family val="2"/>
      <scheme val="minor"/>
    </font>
    <font>
      <sz val="13"/>
      <name val="Arial"/>
      <family val="2"/>
    </font>
    <font>
      <sz val="18"/>
      <name val="Calibri"/>
      <family val="2"/>
      <scheme val="minor"/>
    </font>
    <font>
      <sz val="18"/>
      <color theme="1"/>
      <name val="Calibri"/>
      <family val="2"/>
      <scheme val="minor"/>
    </font>
    <font>
      <sz val="16"/>
      <color theme="1"/>
      <name val="Calibri"/>
      <family val="2"/>
      <scheme val="minor"/>
    </font>
  </fonts>
  <fills count="19">
    <fill>
      <patternFill patternType="none"/>
    </fill>
    <fill>
      <patternFill patternType="gray125"/>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bgColor indexed="64"/>
      </patternFill>
    </fill>
    <fill>
      <patternFill patternType="solid">
        <fgColor rgb="FFFDFDFD"/>
      </patternFill>
    </fill>
    <fill>
      <patternFill patternType="solid">
        <fgColor rgb="FF7C888F"/>
      </patternFill>
    </fill>
    <fill>
      <patternFill patternType="solid">
        <fgColor theme="0" tint="-0.249977111117893"/>
        <bgColor indexed="64"/>
      </patternFill>
    </fill>
    <fill>
      <patternFill patternType="solid">
        <fgColor rgb="FFD5D6DA"/>
      </patternFill>
    </fill>
    <fill>
      <patternFill patternType="solid">
        <fgColor rgb="FFD9D9D9"/>
        <bgColor rgb="FF000000"/>
      </patternFill>
    </fill>
    <fill>
      <patternFill patternType="solid">
        <fgColor rgb="FFEDEDED"/>
        <bgColor rgb="FF000000"/>
      </patternFill>
    </fill>
    <fill>
      <patternFill patternType="solid">
        <fgColor theme="7" tint="0.79998168889431442"/>
        <bgColor rgb="FF000000"/>
      </patternFill>
    </fill>
    <fill>
      <patternFill patternType="solid">
        <fgColor theme="7" tint="0.79998168889431442"/>
        <bgColor indexed="64"/>
      </patternFill>
    </fill>
    <fill>
      <patternFill patternType="solid">
        <fgColor theme="2"/>
        <bgColor indexed="64"/>
      </patternFill>
    </fill>
    <fill>
      <patternFill patternType="solid">
        <fgColor rgb="FFFFFFFF"/>
        <bgColor rgb="FF000000"/>
      </patternFill>
    </fill>
    <fill>
      <patternFill patternType="solid">
        <fgColor theme="0" tint="-0.14999847407452621"/>
        <bgColor rgb="FF000000"/>
      </patternFill>
    </fill>
    <fill>
      <patternFill patternType="solid">
        <fgColor rgb="FFBFBFBF"/>
        <bgColor rgb="FF000000"/>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thin">
        <color theme="0"/>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style="thin">
        <color theme="0"/>
      </top>
      <bottom/>
      <diagonal/>
    </border>
    <border>
      <left/>
      <right style="thin">
        <color indexed="64"/>
      </right>
      <top/>
      <bottom/>
      <diagonal/>
    </border>
    <border>
      <left/>
      <right/>
      <top style="thin">
        <color indexed="64"/>
      </top>
      <bottom/>
      <diagonal/>
    </border>
    <border>
      <left style="thin">
        <color theme="0"/>
      </left>
      <right/>
      <top style="thin">
        <color indexed="64"/>
      </top>
      <bottom/>
      <diagonal/>
    </border>
    <border>
      <left style="thin">
        <color theme="0"/>
      </left>
      <right style="thin">
        <color theme="0"/>
      </right>
      <top style="thin">
        <color indexed="64"/>
      </top>
      <bottom/>
      <diagonal/>
    </border>
    <border>
      <left style="thin">
        <color theme="0"/>
      </left>
      <right/>
      <top style="thin">
        <color theme="0"/>
      </top>
      <bottom style="thin">
        <color indexed="64"/>
      </bottom>
      <diagonal/>
    </border>
    <border>
      <left style="thin">
        <color theme="0"/>
      </left>
      <right/>
      <top/>
      <bottom style="thin">
        <color indexed="64"/>
      </bottom>
      <diagonal/>
    </border>
    <border>
      <left style="thin">
        <color theme="0"/>
      </left>
      <right style="thin">
        <color theme="0"/>
      </right>
      <top/>
      <bottom style="thin">
        <color indexed="64"/>
      </bottom>
      <diagonal/>
    </border>
    <border>
      <left/>
      <right/>
      <top/>
      <bottom style="thin">
        <color indexed="64"/>
      </bottom>
      <diagonal/>
    </border>
    <border>
      <left/>
      <right style="thin">
        <color rgb="FF7C888F"/>
      </right>
      <top/>
      <bottom style="thin">
        <color rgb="FF7C888F"/>
      </bottom>
      <diagonal/>
    </border>
    <border>
      <left style="thin">
        <color rgb="FF7C888F"/>
      </left>
      <right/>
      <top/>
      <bottom style="thin">
        <color rgb="FFE9EAEC"/>
      </bottom>
      <diagonal/>
    </border>
    <border>
      <left/>
      <right/>
      <top/>
      <bottom style="thin">
        <color rgb="FFE9EAEC"/>
      </bottom>
      <diagonal/>
    </border>
    <border>
      <left/>
      <right/>
      <top style="thin">
        <color rgb="FF7C888F"/>
      </top>
      <bottom/>
      <diagonal/>
    </border>
    <border>
      <left style="thin">
        <color rgb="FFE9EAEC"/>
      </left>
      <right style="thin">
        <color rgb="FF7C888F"/>
      </right>
      <top style="thin">
        <color rgb="FFE9EAEC"/>
      </top>
      <bottom style="thin">
        <color rgb="FF7C888F"/>
      </bottom>
      <diagonal/>
    </border>
    <border>
      <left style="thin">
        <color rgb="FF7C888F"/>
      </left>
      <right style="thin">
        <color rgb="FF7C888F"/>
      </right>
      <top style="thin">
        <color rgb="FFE9EAEC"/>
      </top>
      <bottom style="thin">
        <color rgb="FF7C888F"/>
      </bottom>
      <diagonal/>
    </border>
    <border>
      <left style="thin">
        <color rgb="FFE9EAEC"/>
      </left>
      <right style="thin">
        <color rgb="FF7C888F"/>
      </right>
      <top style="thin">
        <color rgb="FF7C888F"/>
      </top>
      <bottom/>
      <diagonal/>
    </border>
    <border>
      <left style="thin">
        <color rgb="FF7C888F"/>
      </left>
      <right style="thin">
        <color rgb="FF7C888F"/>
      </right>
      <top style="thin">
        <color rgb="FF7C888F"/>
      </top>
      <bottom/>
      <diagonal/>
    </border>
    <border>
      <left/>
      <right style="thin">
        <color rgb="FFE9EAEC"/>
      </right>
      <top style="thin">
        <color rgb="FF7C888F"/>
      </top>
      <bottom/>
      <diagonal/>
    </border>
    <border>
      <left/>
      <right style="thin">
        <color rgb="FFE9EAEC"/>
      </right>
      <top/>
      <bottom/>
      <diagonal/>
    </border>
    <border>
      <left style="thin">
        <color rgb="FFE9EAEC"/>
      </left>
      <right style="thin">
        <color rgb="FF7C888F"/>
      </right>
      <top style="thin">
        <color rgb="FF7C888F"/>
      </top>
      <bottom style="thin">
        <color rgb="FF7C888F"/>
      </bottom>
      <diagonal/>
    </border>
    <border>
      <left style="thin">
        <color rgb="FF7C888F"/>
      </left>
      <right style="thin">
        <color rgb="FF7C888F"/>
      </right>
      <top style="thin">
        <color rgb="FF7C888F"/>
      </top>
      <bottom style="thin">
        <color rgb="FF7C888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style="thin">
        <color indexed="64"/>
      </right>
      <top style="thin">
        <color auto="1"/>
      </top>
      <bottom/>
      <diagonal/>
    </border>
    <border>
      <left style="thin">
        <color theme="0"/>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style="thin">
        <color indexed="64"/>
      </top>
      <bottom style="thin">
        <color theme="0"/>
      </bottom>
      <diagonal/>
    </border>
    <border>
      <left style="thin">
        <color rgb="FF7C888F"/>
      </left>
      <right/>
      <top/>
      <bottom/>
      <diagonal/>
    </border>
    <border>
      <left style="thin">
        <color rgb="FFE9EAEC"/>
      </left>
      <right style="thin">
        <color rgb="FF7C888F"/>
      </right>
      <top/>
      <bottom/>
      <diagonal/>
    </border>
    <border>
      <left style="thin">
        <color rgb="FF7C888F"/>
      </left>
      <right style="thin">
        <color rgb="FF7C888F"/>
      </right>
      <top/>
      <bottom/>
      <diagonal/>
    </border>
  </borders>
  <cellStyleXfs count="17">
    <xf numFmtId="0" fontId="0" fillId="0" borderId="0"/>
    <xf numFmtId="9" fontId="1" fillId="0" borderId="0" applyFont="0" applyFill="0" applyBorder="0" applyAlignment="0" applyProtection="0"/>
    <xf numFmtId="0" fontId="3" fillId="3" borderId="0" applyNumberFormat="0" applyBorder="0" applyAlignment="0" applyProtection="0"/>
    <xf numFmtId="0" fontId="1" fillId="4" borderId="0" applyNumberFormat="0" applyBorder="0" applyAlignment="0" applyProtection="0"/>
    <xf numFmtId="0" fontId="7" fillId="0" borderId="0"/>
    <xf numFmtId="0" fontId="10" fillId="0" borderId="0"/>
    <xf numFmtId="0" fontId="7" fillId="0" borderId="0"/>
    <xf numFmtId="0" fontId="10" fillId="0" borderId="0"/>
    <xf numFmtId="0" fontId="16" fillId="0" borderId="0"/>
    <xf numFmtId="0" fontId="17" fillId="0" borderId="0"/>
    <xf numFmtId="0" fontId="20" fillId="2" borderId="0" applyNumberFormat="0" applyBorder="0" applyAlignment="0" applyProtection="0"/>
    <xf numFmtId="0" fontId="16" fillId="0" borderId="0"/>
    <xf numFmtId="0" fontId="10" fillId="0" borderId="0"/>
    <xf numFmtId="0" fontId="10" fillId="0" borderId="0"/>
    <xf numFmtId="0" fontId="7" fillId="0" borderId="0"/>
    <xf numFmtId="0" fontId="37" fillId="0" borderId="0"/>
    <xf numFmtId="0" fontId="7" fillId="0" borderId="0"/>
  </cellStyleXfs>
  <cellXfs count="815">
    <xf numFmtId="0" fontId="0" fillId="0" borderId="0" xfId="0"/>
    <xf numFmtId="0" fontId="4" fillId="0" borderId="0" xfId="0" applyFont="1"/>
    <xf numFmtId="0" fontId="5" fillId="0" borderId="0" xfId="0" applyFont="1"/>
    <xf numFmtId="0" fontId="6" fillId="0" borderId="0" xfId="0" applyFont="1" applyAlignment="1">
      <alignment wrapText="1"/>
    </xf>
    <xf numFmtId="0" fontId="6" fillId="0" borderId="0" xfId="0" applyFont="1"/>
    <xf numFmtId="0" fontId="6" fillId="0" borderId="0" xfId="0" applyFont="1" applyAlignment="1">
      <alignment horizontal="left"/>
    </xf>
    <xf numFmtId="1" fontId="8" fillId="0" borderId="0" xfId="4" applyNumberFormat="1" applyFont="1"/>
    <xf numFmtId="1" fontId="9" fillId="0" borderId="0" xfId="4" applyNumberFormat="1" applyFont="1"/>
    <xf numFmtId="1" fontId="9" fillId="0" borderId="0" xfId="4" applyNumberFormat="1" applyFont="1" applyAlignment="1">
      <alignment horizontal="right"/>
    </xf>
    <xf numFmtId="0" fontId="9" fillId="0" borderId="0" xfId="4" applyFont="1"/>
    <xf numFmtId="1" fontId="9" fillId="5" borderId="2" xfId="4" applyNumberFormat="1" applyFont="1" applyFill="1" applyBorder="1"/>
    <xf numFmtId="1" fontId="8" fillId="5" borderId="3" xfId="4" applyNumberFormat="1" applyFont="1" applyFill="1" applyBorder="1" applyAlignment="1">
      <alignment horizontal="right"/>
    </xf>
    <xf numFmtId="1" fontId="8" fillId="5" borderId="4" xfId="4" applyNumberFormat="1" applyFont="1" applyFill="1" applyBorder="1" applyAlignment="1">
      <alignment horizontal="center"/>
    </xf>
    <xf numFmtId="1" fontId="8" fillId="5" borderId="1" xfId="4" applyNumberFormat="1" applyFont="1" applyFill="1" applyBorder="1" applyAlignment="1">
      <alignment horizontal="center"/>
    </xf>
    <xf numFmtId="1" fontId="8" fillId="0" borderId="5" xfId="4" applyNumberFormat="1" applyFont="1" applyBorder="1" applyAlignment="1">
      <alignment horizontal="center"/>
    </xf>
    <xf numFmtId="1" fontId="9" fillId="6" borderId="1" xfId="1" applyNumberFormat="1" applyFont="1" applyFill="1" applyBorder="1" applyAlignment="1">
      <alignment horizontal="center"/>
    </xf>
    <xf numFmtId="1" fontId="9" fillId="0" borderId="5" xfId="4" applyNumberFormat="1" applyFont="1" applyBorder="1" applyAlignment="1">
      <alignment horizontal="center"/>
    </xf>
    <xf numFmtId="1" fontId="9" fillId="0" borderId="0" xfId="4" applyNumberFormat="1" applyFont="1" applyAlignment="1">
      <alignment horizontal="center"/>
    </xf>
    <xf numFmtId="1" fontId="8" fillId="0" borderId="0" xfId="4" applyNumberFormat="1" applyFont="1" applyAlignment="1">
      <alignment horizontal="center"/>
    </xf>
    <xf numFmtId="1" fontId="8" fillId="0" borderId="0" xfId="4" applyNumberFormat="1" applyFont="1" applyAlignment="1">
      <alignment horizontal="left"/>
    </xf>
    <xf numFmtId="0" fontId="8" fillId="0" borderId="0" xfId="4" applyFont="1" applyAlignment="1">
      <alignment horizontal="center"/>
    </xf>
    <xf numFmtId="0" fontId="8" fillId="0" borderId="0" xfId="4" applyFont="1"/>
    <xf numFmtId="0" fontId="9" fillId="0" borderId="0" xfId="5" applyFont="1"/>
    <xf numFmtId="1" fontId="9" fillId="0" borderId="0" xfId="5" applyNumberFormat="1" applyFont="1" applyAlignment="1">
      <alignment horizontal="left"/>
    </xf>
    <xf numFmtId="0" fontId="11" fillId="0" borderId="0" xfId="4" applyFont="1"/>
    <xf numFmtId="0" fontId="2" fillId="0" borderId="0" xfId="0" applyFont="1"/>
    <xf numFmtId="0" fontId="2" fillId="0" borderId="0" xfId="0" applyFont="1" applyAlignment="1">
      <alignment horizontal="right"/>
    </xf>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8" fillId="0" borderId="0" xfId="7" applyFont="1" applyAlignment="1">
      <alignment vertical="center"/>
    </xf>
    <xf numFmtId="0" fontId="9" fillId="0" borderId="0" xfId="7" applyFont="1" applyAlignment="1">
      <alignment horizontal="center" vertical="center"/>
    </xf>
    <xf numFmtId="0" fontId="5" fillId="0" borderId="0" xfId="3" applyFont="1" applyFill="1" applyAlignment="1">
      <alignment horizontal="center" vertical="center"/>
    </xf>
    <xf numFmtId="0" fontId="13" fillId="0" borderId="0" xfId="7" applyFont="1" applyAlignment="1">
      <alignment horizontal="center" vertical="center"/>
    </xf>
    <xf numFmtId="0" fontId="14" fillId="0" borderId="0" xfId="3" applyFont="1" applyFill="1" applyBorder="1" applyAlignment="1">
      <alignment horizontal="center" vertical="center"/>
    </xf>
    <xf numFmtId="0" fontId="13" fillId="0" borderId="0" xfId="7" applyFont="1"/>
    <xf numFmtId="0" fontId="5" fillId="5" borderId="2" xfId="2" applyFont="1" applyFill="1" applyBorder="1" applyAlignment="1">
      <alignment horizontal="left" vertical="center" wrapText="1"/>
    </xf>
    <xf numFmtId="0" fontId="5" fillId="5" borderId="17" xfId="2" applyFont="1" applyFill="1" applyBorder="1" applyAlignment="1">
      <alignment horizontal="left" vertical="center" wrapText="1"/>
    </xf>
    <xf numFmtId="165" fontId="5" fillId="5" borderId="18" xfId="2" applyNumberFormat="1" applyFont="1" applyFill="1" applyBorder="1" applyAlignment="1">
      <alignment horizontal="center" vertical="center"/>
    </xf>
    <xf numFmtId="165" fontId="5" fillId="5" borderId="19" xfId="2" applyNumberFormat="1" applyFont="1" applyFill="1" applyBorder="1" applyAlignment="1">
      <alignment horizontal="center" vertical="center"/>
    </xf>
    <xf numFmtId="165" fontId="5" fillId="5" borderId="20"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0" fontId="5" fillId="5" borderId="21" xfId="2" applyFont="1" applyFill="1" applyBorder="1" applyAlignment="1">
      <alignment horizontal="center" vertical="center" wrapText="1"/>
    </xf>
    <xf numFmtId="0" fontId="5" fillId="5" borderId="22" xfId="2" applyFont="1" applyFill="1" applyBorder="1" applyAlignment="1">
      <alignment horizontal="center" vertical="center" wrapText="1"/>
    </xf>
    <xf numFmtId="166" fontId="5" fillId="5" borderId="23" xfId="2" applyNumberFormat="1" applyFont="1" applyFill="1" applyBorder="1" applyAlignment="1">
      <alignment horizontal="center" vertical="center"/>
    </xf>
    <xf numFmtId="166" fontId="5" fillId="5" borderId="22" xfId="2" applyNumberFormat="1" applyFont="1" applyFill="1" applyBorder="1" applyAlignment="1">
      <alignment horizontal="center" vertical="center"/>
    </xf>
    <xf numFmtId="166" fontId="5" fillId="5" borderId="24" xfId="2" applyNumberFormat="1" applyFont="1" applyFill="1" applyBorder="1" applyAlignment="1">
      <alignment horizontal="center" vertical="center"/>
    </xf>
    <xf numFmtId="166" fontId="15" fillId="0" borderId="0" xfId="2" applyNumberFormat="1" applyFont="1" applyFill="1" applyBorder="1" applyAlignment="1">
      <alignment horizontal="center" vertical="center"/>
    </xf>
    <xf numFmtId="165" fontId="5" fillId="5" borderId="1" xfId="7" applyNumberFormat="1" applyFont="1" applyFill="1" applyBorder="1" applyAlignment="1">
      <alignment horizontal="center" vertical="center"/>
    </xf>
    <xf numFmtId="166" fontId="5" fillId="5" borderId="1" xfId="8" applyNumberFormat="1" applyFont="1" applyFill="1" applyBorder="1" applyAlignment="1">
      <alignment horizontal="center" vertical="center"/>
    </xf>
    <xf numFmtId="4" fontId="5" fillId="0" borderId="1" xfId="7" applyNumberFormat="1" applyFont="1" applyBorder="1" applyAlignment="1">
      <alignment horizontal="center" vertical="center" wrapText="1"/>
    </xf>
    <xf numFmtId="4" fontId="14" fillId="0" borderId="0" xfId="7" applyNumberFormat="1" applyFont="1" applyAlignment="1">
      <alignment horizontal="center" vertical="center" wrapText="1"/>
    </xf>
    <xf numFmtId="0" fontId="5" fillId="0" borderId="0" xfId="7" applyFont="1" applyAlignment="1">
      <alignment horizontal="center" vertical="center"/>
    </xf>
    <xf numFmtId="0" fontId="14" fillId="0" borderId="0" xfId="7" applyFont="1" applyAlignment="1">
      <alignment horizontal="center" vertical="center"/>
    </xf>
    <xf numFmtId="0" fontId="4" fillId="0" borderId="0" xfId="7" applyFont="1" applyAlignment="1">
      <alignment horizontal="left" vertical="center"/>
    </xf>
    <xf numFmtId="164" fontId="5" fillId="0" borderId="0" xfId="7" applyNumberFormat="1" applyFont="1" applyAlignment="1">
      <alignment horizontal="center" vertical="center"/>
    </xf>
    <xf numFmtId="0" fontId="5" fillId="5" borderId="25" xfId="2" applyFont="1" applyFill="1" applyBorder="1" applyAlignment="1">
      <alignment horizontal="center" vertical="center" wrapText="1"/>
    </xf>
    <xf numFmtId="0" fontId="5" fillId="5" borderId="26" xfId="2" applyFont="1" applyFill="1" applyBorder="1" applyAlignment="1">
      <alignment horizontal="center" vertical="center" wrapText="1"/>
    </xf>
    <xf numFmtId="166" fontId="5" fillId="5" borderId="27" xfId="2" applyNumberFormat="1" applyFont="1" applyFill="1" applyBorder="1" applyAlignment="1">
      <alignment horizontal="center" vertical="center"/>
    </xf>
    <xf numFmtId="166" fontId="5" fillId="5" borderId="26" xfId="2" applyNumberFormat="1" applyFont="1" applyFill="1" applyBorder="1" applyAlignment="1">
      <alignment horizontal="center" vertical="center"/>
    </xf>
    <xf numFmtId="165" fontId="5" fillId="0" borderId="0" xfId="7" applyNumberFormat="1" applyFont="1" applyAlignment="1">
      <alignment horizontal="center" vertical="center"/>
    </xf>
    <xf numFmtId="166" fontId="5" fillId="0" borderId="0" xfId="8" applyNumberFormat="1" applyFont="1" applyAlignment="1">
      <alignment horizontal="center" vertical="center"/>
    </xf>
    <xf numFmtId="4" fontId="5" fillId="0" borderId="0" xfId="7" applyNumberFormat="1" applyFont="1" applyAlignment="1">
      <alignment horizontal="center" vertical="center" wrapText="1"/>
    </xf>
    <xf numFmtId="4" fontId="5" fillId="0" borderId="0" xfId="3" applyNumberFormat="1" applyFont="1" applyFill="1" applyBorder="1" applyAlignment="1">
      <alignment horizontal="center" vertical="center" wrapText="1"/>
    </xf>
    <xf numFmtId="4" fontId="14" fillId="0" borderId="0" xfId="3" applyNumberFormat="1" applyFont="1" applyFill="1" applyBorder="1" applyAlignment="1">
      <alignment horizontal="center" vertical="center" wrapText="1"/>
    </xf>
    <xf numFmtId="0" fontId="13" fillId="0" borderId="1" xfId="7" applyFont="1" applyBorder="1"/>
    <xf numFmtId="0" fontId="14" fillId="0" borderId="0" xfId="3" applyFont="1" applyFill="1" applyAlignment="1">
      <alignment horizontal="center" vertical="center"/>
    </xf>
    <xf numFmtId="0" fontId="9" fillId="0" borderId="0" xfId="9" applyFont="1" applyAlignment="1">
      <alignment horizontal="left" vertical="center"/>
    </xf>
    <xf numFmtId="0" fontId="8" fillId="0" borderId="0" xfId="7" applyFont="1" applyAlignment="1">
      <alignment horizontal="center" vertical="center"/>
    </xf>
    <xf numFmtId="0" fontId="8" fillId="0" borderId="0" xfId="7" applyFont="1" applyAlignment="1">
      <alignment horizontal="left" vertical="center"/>
    </xf>
    <xf numFmtId="0" fontId="8" fillId="0" borderId="0" xfId="7" applyFont="1" applyAlignment="1">
      <alignment horizontal="right" vertical="center"/>
    </xf>
    <xf numFmtId="2" fontId="9" fillId="0" borderId="0" xfId="7" applyNumberFormat="1" applyFont="1" applyAlignment="1">
      <alignment horizontal="center" vertical="center"/>
    </xf>
    <xf numFmtId="0" fontId="14" fillId="4" borderId="0" xfId="3" applyFont="1" applyAlignment="1">
      <alignment horizontal="center" vertical="center"/>
    </xf>
    <xf numFmtId="166" fontId="5" fillId="5" borderId="28" xfId="2" applyNumberFormat="1" applyFont="1" applyFill="1" applyBorder="1" applyAlignment="1">
      <alignment horizontal="center" vertical="center"/>
    </xf>
    <xf numFmtId="0" fontId="9" fillId="0" borderId="0" xfId="9" applyFont="1" applyAlignment="1">
      <alignment vertical="center"/>
    </xf>
    <xf numFmtId="0" fontId="9" fillId="0" borderId="0" xfId="7" applyFont="1" applyAlignment="1">
      <alignment horizontal="left" vertical="center"/>
    </xf>
    <xf numFmtId="0" fontId="9" fillId="0" borderId="0" xfId="9" applyFont="1" applyAlignment="1">
      <alignment horizontal="center" vertical="center"/>
    </xf>
    <xf numFmtId="2" fontId="9" fillId="0" borderId="0" xfId="7" applyNumberFormat="1" applyFont="1" applyAlignment="1">
      <alignment horizontal="left" vertical="center"/>
    </xf>
    <xf numFmtId="4" fontId="5" fillId="0" borderId="0" xfId="9" applyNumberFormat="1" applyFont="1" applyAlignment="1">
      <alignment horizontal="left" vertical="center" wrapText="1"/>
    </xf>
    <xf numFmtId="0" fontId="13" fillId="0" borderId="29" xfId="7" applyFont="1" applyBorder="1"/>
    <xf numFmtId="4" fontId="5" fillId="0" borderId="0" xfId="9" applyNumberFormat="1" applyFont="1" applyAlignment="1">
      <alignment horizontal="center" vertical="center" wrapText="1"/>
    </xf>
    <xf numFmtId="0" fontId="19" fillId="0" borderId="0" xfId="5" applyFont="1"/>
    <xf numFmtId="0" fontId="13" fillId="0" borderId="0" xfId="5" applyFont="1"/>
    <xf numFmtId="0" fontId="14" fillId="5" borderId="6" xfId="2" applyFont="1" applyFill="1" applyBorder="1" applyAlignment="1">
      <alignment vertical="top" wrapText="1"/>
    </xf>
    <xf numFmtId="0" fontId="14" fillId="5" borderId="33" xfId="2" applyFont="1" applyFill="1" applyBorder="1" applyAlignment="1">
      <alignment vertical="top" wrapText="1"/>
    </xf>
    <xf numFmtId="165" fontId="14" fillId="5" borderId="1" xfId="5" applyNumberFormat="1" applyFont="1" applyFill="1" applyBorder="1" applyAlignment="1">
      <alignment horizontal="center" vertical="center"/>
    </xf>
    <xf numFmtId="166" fontId="14" fillId="5" borderId="1" xfId="10" applyNumberFormat="1" applyFont="1" applyFill="1" applyBorder="1" applyAlignment="1">
      <alignment horizontal="center" wrapText="1"/>
    </xf>
    <xf numFmtId="2" fontId="13" fillId="0" borderId="1" xfId="5" applyNumberFormat="1" applyFont="1" applyBorder="1" applyAlignment="1">
      <alignment horizontal="center"/>
    </xf>
    <xf numFmtId="2" fontId="14" fillId="0" borderId="1" xfId="3" applyNumberFormat="1" applyFont="1" applyFill="1" applyBorder="1" applyAlignment="1">
      <alignment horizontal="center"/>
    </xf>
    <xf numFmtId="0" fontId="21" fillId="0" borderId="0" xfId="7" applyFont="1"/>
    <xf numFmtId="0" fontId="10" fillId="0" borderId="0" xfId="7"/>
    <xf numFmtId="0" fontId="17" fillId="7" borderId="37" xfId="7" applyFont="1" applyFill="1" applyBorder="1" applyAlignment="1" applyProtection="1">
      <alignment horizontal="left" vertical="top"/>
      <protection locked="0"/>
    </xf>
    <xf numFmtId="0" fontId="17" fillId="0" borderId="0" xfId="7" applyFont="1"/>
    <xf numFmtId="166" fontId="10" fillId="0" borderId="0" xfId="7" applyNumberFormat="1"/>
    <xf numFmtId="0" fontId="17" fillId="5" borderId="1" xfId="11" applyFont="1" applyFill="1" applyBorder="1" applyAlignment="1" applyProtection="1">
      <alignment horizontal="center" vertical="center"/>
      <protection hidden="1"/>
    </xf>
    <xf numFmtId="0" fontId="17" fillId="0" borderId="0" xfId="11" applyFont="1" applyAlignment="1" applyProtection="1">
      <alignment horizontal="center" vertical="center"/>
      <protection hidden="1"/>
    </xf>
    <xf numFmtId="0" fontId="17" fillId="0" borderId="0" xfId="11" applyFont="1" applyAlignment="1" applyProtection="1">
      <alignment horizontal="left" vertical="center"/>
      <protection hidden="1"/>
    </xf>
    <xf numFmtId="0" fontId="17" fillId="0" borderId="0" xfId="12" applyFont="1"/>
    <xf numFmtId="0" fontId="17" fillId="0" borderId="0" xfId="13" applyFont="1"/>
    <xf numFmtId="0" fontId="22" fillId="0" borderId="0" xfId="7" applyFont="1"/>
    <xf numFmtId="0" fontId="17" fillId="10" borderId="41" xfId="7" applyFont="1" applyFill="1" applyBorder="1" applyAlignment="1" applyProtection="1">
      <alignment horizontal="left"/>
      <protection hidden="1"/>
    </xf>
    <xf numFmtId="0" fontId="17" fillId="10" borderId="42" xfId="7" applyFont="1" applyFill="1" applyBorder="1" applyAlignment="1" applyProtection="1">
      <alignment horizontal="left"/>
      <protection hidden="1"/>
    </xf>
    <xf numFmtId="165" fontId="17" fillId="10" borderId="42" xfId="7" applyNumberFormat="1" applyFont="1" applyFill="1" applyBorder="1" applyAlignment="1" applyProtection="1">
      <alignment horizontal="left" vertical="center"/>
      <protection hidden="1"/>
    </xf>
    <xf numFmtId="0" fontId="17" fillId="10" borderId="43" xfId="7" applyFont="1" applyFill="1" applyBorder="1" applyAlignment="1" applyProtection="1">
      <alignment horizontal="left"/>
      <protection hidden="1"/>
    </xf>
    <xf numFmtId="0" fontId="17" fillId="10" borderId="44" xfId="7" applyFont="1" applyFill="1" applyBorder="1" applyAlignment="1" applyProtection="1">
      <alignment horizontal="left"/>
      <protection hidden="1"/>
    </xf>
    <xf numFmtId="166" fontId="17" fillId="10" borderId="44" xfId="7" applyNumberFormat="1" applyFont="1" applyFill="1" applyBorder="1" applyAlignment="1" applyProtection="1">
      <alignment horizontal="center" vertical="center"/>
      <protection hidden="1"/>
    </xf>
    <xf numFmtId="0" fontId="23" fillId="0" borderId="0" xfId="7" applyFont="1"/>
    <xf numFmtId="165" fontId="17" fillId="10" borderId="1" xfId="7" applyNumberFormat="1" applyFont="1" applyFill="1" applyBorder="1" applyAlignment="1" applyProtection="1">
      <alignment horizontal="left"/>
      <protection hidden="1"/>
    </xf>
    <xf numFmtId="166" fontId="17" fillId="10" borderId="1" xfId="7" applyNumberFormat="1" applyFont="1" applyFill="1" applyBorder="1" applyAlignment="1" applyProtection="1">
      <alignment horizontal="center"/>
      <protection hidden="1"/>
    </xf>
    <xf numFmtId="2" fontId="17" fillId="7" borderId="1" xfId="7" applyNumberFormat="1" applyFont="1" applyFill="1" applyBorder="1" applyAlignment="1" applyProtection="1">
      <alignment horizontal="center"/>
      <protection hidden="1"/>
    </xf>
    <xf numFmtId="0" fontId="24" fillId="0" borderId="0" xfId="7" applyFont="1"/>
    <xf numFmtId="165" fontId="17" fillId="0" borderId="0" xfId="7" applyNumberFormat="1" applyFont="1" applyAlignment="1" applyProtection="1">
      <alignment horizontal="left"/>
      <protection hidden="1"/>
    </xf>
    <xf numFmtId="0" fontId="17" fillId="0" borderId="0" xfId="7" applyFont="1" applyAlignment="1" applyProtection="1">
      <alignment horizontal="center"/>
      <protection hidden="1"/>
    </xf>
    <xf numFmtId="2" fontId="17" fillId="7" borderId="0" xfId="7" applyNumberFormat="1" applyFont="1" applyFill="1" applyAlignment="1" applyProtection="1">
      <alignment horizontal="center"/>
      <protection hidden="1"/>
    </xf>
    <xf numFmtId="0" fontId="17" fillId="10" borderId="47" xfId="7" applyFont="1" applyFill="1" applyBorder="1" applyAlignment="1" applyProtection="1">
      <alignment horizontal="left"/>
      <protection hidden="1"/>
    </xf>
    <xf numFmtId="0" fontId="17" fillId="10" borderId="48" xfId="7" applyFont="1" applyFill="1" applyBorder="1" applyAlignment="1" applyProtection="1">
      <alignment horizontal="left"/>
      <protection hidden="1"/>
    </xf>
    <xf numFmtId="0" fontId="18" fillId="0" borderId="0" xfId="0" applyFont="1"/>
    <xf numFmtId="0" fontId="14" fillId="0" borderId="0" xfId="0" applyFont="1"/>
    <xf numFmtId="2" fontId="5" fillId="0" borderId="1" xfId="0" applyNumberFormat="1" applyFont="1" applyBorder="1" applyAlignment="1">
      <alignment horizontal="center"/>
    </xf>
    <xf numFmtId="0" fontId="26" fillId="0" borderId="0" xfId="0" applyFont="1" applyAlignment="1">
      <alignment horizontal="center"/>
    </xf>
    <xf numFmtId="0" fontId="27" fillId="0" borderId="0" xfId="0" applyFont="1"/>
    <xf numFmtId="0" fontId="26" fillId="0" borderId="0" xfId="0" applyFont="1"/>
    <xf numFmtId="0" fontId="28" fillId="0" borderId="0" xfId="0" applyFont="1"/>
    <xf numFmtId="0" fontId="27" fillId="0" borderId="0" xfId="0" applyFont="1" applyAlignment="1">
      <alignment horizontal="left"/>
    </xf>
    <xf numFmtId="0" fontId="14" fillId="0" borderId="0" xfId="0" applyFont="1" applyAlignment="1">
      <alignment vertical="center"/>
    </xf>
    <xf numFmtId="0" fontId="27" fillId="0" borderId="0" xfId="0" applyFont="1" applyAlignment="1">
      <alignment horizontal="center"/>
    </xf>
    <xf numFmtId="165" fontId="14" fillId="0" borderId="0" xfId="0" applyNumberFormat="1" applyFont="1"/>
    <xf numFmtId="0" fontId="30" fillId="0" borderId="0" xfId="0" applyFont="1"/>
    <xf numFmtId="0" fontId="28" fillId="0" borderId="0" xfId="0" applyFont="1" applyAlignment="1">
      <alignment horizontal="left"/>
    </xf>
    <xf numFmtId="0" fontId="28" fillId="0" borderId="0" xfId="0" applyFont="1" applyAlignment="1">
      <alignment horizontal="right"/>
    </xf>
    <xf numFmtId="2" fontId="0" fillId="0" borderId="0" xfId="0" applyNumberFormat="1" applyAlignment="1">
      <alignment horizontal="left"/>
    </xf>
    <xf numFmtId="0" fontId="14" fillId="0" borderId="0" xfId="0" applyFont="1" applyAlignment="1">
      <alignment horizontal="center"/>
    </xf>
    <xf numFmtId="0" fontId="14" fillId="5" borderId="2" xfId="2" applyFont="1" applyFill="1" applyBorder="1"/>
    <xf numFmtId="0" fontId="31" fillId="5" borderId="4" xfId="2" applyFont="1" applyFill="1" applyBorder="1" applyAlignment="1">
      <alignment horizontal="right"/>
    </xf>
    <xf numFmtId="165" fontId="14" fillId="5" borderId="1" xfId="2" applyNumberFormat="1" applyFont="1" applyFill="1" applyBorder="1" applyAlignment="1">
      <alignment horizontal="center"/>
    </xf>
    <xf numFmtId="0" fontId="31" fillId="5" borderId="8" xfId="2" applyFont="1" applyFill="1" applyBorder="1"/>
    <xf numFmtId="0" fontId="14" fillId="5" borderId="7" xfId="2" applyFont="1" applyFill="1" applyBorder="1"/>
    <xf numFmtId="166" fontId="14" fillId="5" borderId="1" xfId="2" applyNumberFormat="1" applyFont="1" applyFill="1" applyBorder="1" applyAlignment="1">
      <alignment horizontal="center"/>
    </xf>
    <xf numFmtId="166" fontId="14" fillId="5" borderId="1" xfId="0" applyNumberFormat="1" applyFont="1" applyFill="1" applyBorder="1" applyAlignment="1">
      <alignment horizontal="center"/>
    </xf>
    <xf numFmtId="2" fontId="14" fillId="0" borderId="7" xfId="0" applyNumberFormat="1" applyFont="1" applyBorder="1" applyAlignment="1">
      <alignment horizontal="center"/>
    </xf>
    <xf numFmtId="2" fontId="14" fillId="0" borderId="8" xfId="3" applyNumberFormat="1" applyFont="1" applyFill="1" applyBorder="1" applyAlignment="1">
      <alignment horizontal="center"/>
    </xf>
    <xf numFmtId="2" fontId="14" fillId="0" borderId="8" xfId="0" applyNumberFormat="1" applyFont="1" applyBorder="1" applyAlignment="1">
      <alignment horizontal="center"/>
    </xf>
    <xf numFmtId="2" fontId="14" fillId="0" borderId="1" xfId="0" applyNumberFormat="1" applyFont="1" applyBorder="1" applyAlignment="1">
      <alignment horizontal="center"/>
    </xf>
    <xf numFmtId="0" fontId="18" fillId="0" borderId="0" xfId="0" applyFont="1" applyAlignment="1">
      <alignment horizontal="left"/>
    </xf>
    <xf numFmtId="0" fontId="14" fillId="0" borderId="36" xfId="0" applyFont="1" applyBorder="1" applyAlignment="1">
      <alignment horizontal="center"/>
    </xf>
    <xf numFmtId="2" fontId="14" fillId="0" borderId="4" xfId="0" applyNumberFormat="1" applyFont="1" applyBorder="1" applyAlignment="1">
      <alignment horizontal="center"/>
    </xf>
    <xf numFmtId="2" fontId="27" fillId="0" borderId="0" xfId="0" applyNumberFormat="1" applyFont="1" applyAlignment="1">
      <alignment horizontal="left"/>
    </xf>
    <xf numFmtId="8" fontId="0" fillId="0" borderId="0" xfId="0" applyNumberFormat="1" applyAlignment="1">
      <alignment horizontal="center"/>
    </xf>
    <xf numFmtId="10" fontId="32" fillId="0" borderId="0" xfId="0" applyNumberFormat="1" applyFont="1" applyAlignment="1">
      <alignment horizontal="center"/>
    </xf>
    <xf numFmtId="10" fontId="34" fillId="0" borderId="0" xfId="0" applyNumberFormat="1" applyFont="1" applyAlignment="1">
      <alignment horizontal="center"/>
    </xf>
    <xf numFmtId="10" fontId="32" fillId="0" borderId="0" xfId="0" applyNumberFormat="1" applyFont="1" applyAlignment="1" applyProtection="1">
      <alignment horizontal="center"/>
      <protection locked="0"/>
    </xf>
    <xf numFmtId="10" fontId="34" fillId="0" borderId="0" xfId="0" applyNumberFormat="1" applyFont="1" applyAlignment="1" applyProtection="1">
      <alignment horizontal="center"/>
      <protection locked="0"/>
    </xf>
    <xf numFmtId="0" fontId="0" fillId="0" borderId="0" xfId="0" applyAlignment="1">
      <alignment vertical="center"/>
    </xf>
    <xf numFmtId="0" fontId="0" fillId="0" borderId="0" xfId="0" applyProtection="1">
      <protection locked="0"/>
    </xf>
    <xf numFmtId="0" fontId="13" fillId="0" borderId="0" xfId="9" applyFont="1" applyAlignment="1">
      <alignment horizontal="left" vertical="center"/>
    </xf>
    <xf numFmtId="0" fontId="13" fillId="0" borderId="0" xfId="9" applyFont="1" applyAlignment="1">
      <alignment vertical="center"/>
    </xf>
    <xf numFmtId="0" fontId="13" fillId="0" borderId="0" xfId="7" applyFont="1" applyAlignment="1">
      <alignment horizontal="left" vertical="center"/>
    </xf>
    <xf numFmtId="0" fontId="13" fillId="0" borderId="0" xfId="9" applyFont="1" applyAlignment="1">
      <alignment horizontal="center" vertical="center"/>
    </xf>
    <xf numFmtId="2" fontId="13" fillId="0" borderId="0" xfId="7" applyNumberFormat="1" applyFont="1" applyAlignment="1">
      <alignment horizontal="left" vertical="center"/>
    </xf>
    <xf numFmtId="4" fontId="14" fillId="0" borderId="0" xfId="9" applyNumberFormat="1" applyFont="1" applyAlignment="1">
      <alignment horizontal="left" vertical="center" wrapText="1"/>
    </xf>
    <xf numFmtId="4" fontId="14" fillId="0" borderId="0" xfId="9" applyNumberFormat="1" applyFont="1" applyAlignment="1">
      <alignment horizontal="center" vertical="center" wrapText="1"/>
    </xf>
    <xf numFmtId="2" fontId="0" fillId="0" borderId="0" xfId="0" applyNumberFormat="1" applyAlignment="1">
      <alignment horizontal="center"/>
    </xf>
    <xf numFmtId="2" fontId="17" fillId="7" borderId="1" xfId="8" applyNumberFormat="1" applyFont="1" applyFill="1" applyBorder="1" applyAlignment="1" applyProtection="1">
      <alignment horizontal="center" vertical="center"/>
      <protection hidden="1"/>
    </xf>
    <xf numFmtId="2" fontId="17" fillId="7" borderId="49" xfId="8" applyNumberFormat="1" applyFont="1" applyFill="1" applyBorder="1" applyAlignment="1" applyProtection="1">
      <alignment horizontal="center" vertical="center"/>
      <protection hidden="1"/>
    </xf>
    <xf numFmtId="2" fontId="17" fillId="0" borderId="0" xfId="8" applyNumberFormat="1" applyFont="1" applyAlignment="1" applyProtection="1">
      <alignment horizontal="center" vertical="center"/>
      <protection hidden="1"/>
    </xf>
    <xf numFmtId="2" fontId="17" fillId="0" borderId="0" xfId="11" applyNumberFormat="1" applyFont="1" applyAlignment="1" applyProtection="1">
      <alignment horizontal="center" vertical="center"/>
      <protection hidden="1"/>
    </xf>
    <xf numFmtId="1" fontId="8" fillId="5" borderId="8" xfId="4" applyNumberFormat="1" applyFont="1" applyFill="1" applyBorder="1" applyAlignment="1">
      <alignment horizontal="left"/>
    </xf>
    <xf numFmtId="1" fontId="8" fillId="5" borderId="1" xfId="4" applyNumberFormat="1" applyFont="1" applyFill="1" applyBorder="1" applyAlignment="1">
      <alignment horizontal="left"/>
    </xf>
    <xf numFmtId="1" fontId="13" fillId="6" borderId="1" xfId="1" applyNumberFormat="1" applyFont="1" applyFill="1" applyBorder="1" applyAlignment="1">
      <alignment horizontal="center"/>
    </xf>
    <xf numFmtId="1" fontId="13" fillId="6" borderId="0" xfId="1" applyNumberFormat="1" applyFont="1" applyFill="1" applyBorder="1" applyAlignment="1">
      <alignment horizontal="center"/>
    </xf>
    <xf numFmtId="2" fontId="14" fillId="0" borderId="1" xfId="0" applyNumberFormat="1" applyFont="1" applyBorder="1"/>
    <xf numFmtId="2" fontId="17" fillId="0" borderId="1" xfId="0" applyNumberFormat="1" applyFont="1" applyBorder="1"/>
    <xf numFmtId="166" fontId="14" fillId="5" borderId="3" xfId="2" applyNumberFormat="1" applyFont="1" applyFill="1" applyBorder="1" applyAlignment="1">
      <alignment horizontal="center"/>
    </xf>
    <xf numFmtId="165" fontId="14" fillId="5" borderId="1" xfId="0" applyNumberFormat="1" applyFont="1" applyFill="1" applyBorder="1"/>
    <xf numFmtId="166" fontId="14" fillId="5" borderId="4" xfId="2" applyNumberFormat="1" applyFont="1" applyFill="1" applyBorder="1" applyAlignment="1">
      <alignment horizontal="center"/>
    </xf>
    <xf numFmtId="0" fontId="14" fillId="5" borderId="2" xfId="0" applyFont="1" applyFill="1" applyBorder="1"/>
    <xf numFmtId="0" fontId="14" fillId="5" borderId="3" xfId="0" applyFont="1" applyFill="1" applyBorder="1"/>
    <xf numFmtId="0" fontId="14" fillId="5" borderId="49" xfId="0" applyFont="1" applyFill="1" applyBorder="1"/>
    <xf numFmtId="0" fontId="14" fillId="5" borderId="4" xfId="0" applyFont="1" applyFill="1" applyBorder="1"/>
    <xf numFmtId="166" fontId="14" fillId="5" borderId="4" xfId="0" applyNumberFormat="1" applyFont="1" applyFill="1" applyBorder="1"/>
    <xf numFmtId="166" fontId="14" fillId="5" borderId="1" xfId="0" applyNumberFormat="1" applyFont="1" applyFill="1" applyBorder="1"/>
    <xf numFmtId="165" fontId="14" fillId="5" borderId="6" xfId="0" applyNumberFormat="1" applyFont="1" applyFill="1" applyBorder="1"/>
    <xf numFmtId="166" fontId="14" fillId="5" borderId="7" xfId="0" applyNumberFormat="1" applyFont="1" applyFill="1" applyBorder="1"/>
    <xf numFmtId="165" fontId="14" fillId="5" borderId="49" xfId="0" applyNumberFormat="1" applyFont="1" applyFill="1" applyBorder="1"/>
    <xf numFmtId="0" fontId="19" fillId="0" borderId="0" xfId="0" applyFont="1"/>
    <xf numFmtId="0" fontId="38" fillId="0" borderId="0" xfId="0" applyFont="1"/>
    <xf numFmtId="0" fontId="39" fillId="0" borderId="0" xfId="0" applyFont="1"/>
    <xf numFmtId="0" fontId="2" fillId="0" borderId="0" xfId="0" applyFont="1" applyAlignment="1">
      <alignment vertical="center"/>
    </xf>
    <xf numFmtId="0" fontId="4" fillId="0" borderId="0" xfId="0" applyFont="1" applyAlignment="1">
      <alignment vertical="center"/>
    </xf>
    <xf numFmtId="0" fontId="33" fillId="0" borderId="0" xfId="0" applyFont="1"/>
    <xf numFmtId="0" fontId="40" fillId="0" borderId="0" xfId="0" applyFont="1"/>
    <xf numFmtId="0" fontId="13" fillId="0" borderId="0" xfId="0" applyFont="1"/>
    <xf numFmtId="0" fontId="13" fillId="0" borderId="0" xfId="0" applyFont="1" applyAlignment="1">
      <alignment vertical="center"/>
    </xf>
    <xf numFmtId="0" fontId="21" fillId="0" borderId="0" xfId="0" applyFont="1"/>
    <xf numFmtId="0" fontId="17" fillId="0" borderId="0" xfId="0" applyFont="1"/>
    <xf numFmtId="0" fontId="17" fillId="5" borderId="49" xfId="0" applyFont="1" applyFill="1" applyBorder="1"/>
    <xf numFmtId="0" fontId="17" fillId="5" borderId="4" xfId="0" applyFont="1" applyFill="1" applyBorder="1"/>
    <xf numFmtId="165" fontId="17" fillId="5" borderId="1" xfId="0" applyNumberFormat="1" applyFont="1" applyFill="1" applyBorder="1"/>
    <xf numFmtId="0" fontId="17" fillId="5" borderId="1" xfId="0" applyFont="1" applyFill="1" applyBorder="1"/>
    <xf numFmtId="166" fontId="17" fillId="5" borderId="1" xfId="0" applyNumberFormat="1" applyFont="1" applyFill="1" applyBorder="1"/>
    <xf numFmtId="2" fontId="17" fillId="0" borderId="0" xfId="0" applyNumberFormat="1" applyFont="1"/>
    <xf numFmtId="0" fontId="41" fillId="0" borderId="0" xfId="0" applyFont="1" applyAlignment="1">
      <alignment wrapText="1"/>
    </xf>
    <xf numFmtId="0" fontId="41" fillId="0" borderId="0" xfId="0" applyFont="1"/>
    <xf numFmtId="0" fontId="41" fillId="0" borderId="0" xfId="0" applyFont="1" applyAlignment="1">
      <alignment horizontal="left"/>
    </xf>
    <xf numFmtId="0" fontId="42" fillId="0" borderId="0" xfId="0" applyFont="1"/>
    <xf numFmtId="0" fontId="43" fillId="0" borderId="0" xfId="0" applyFont="1" applyAlignment="1">
      <alignment horizontal="right"/>
    </xf>
    <xf numFmtId="0" fontId="43" fillId="0" borderId="0" xfId="0" applyFont="1"/>
    <xf numFmtId="0" fontId="44" fillId="0" borderId="0" xfId="0" applyFont="1"/>
    <xf numFmtId="0" fontId="43" fillId="11" borderId="1" xfId="0" applyFont="1" applyFill="1" applyBorder="1"/>
    <xf numFmtId="0" fontId="43" fillId="11" borderId="1" xfId="0" applyFont="1" applyFill="1" applyBorder="1" applyAlignment="1">
      <alignment horizontal="right"/>
    </xf>
    <xf numFmtId="0" fontId="44" fillId="0" borderId="0" xfId="0" applyFont="1" applyAlignment="1">
      <alignment horizontal="center"/>
    </xf>
    <xf numFmtId="0" fontId="45" fillId="0" borderId="0" xfId="0" applyFont="1"/>
    <xf numFmtId="0" fontId="43" fillId="0" borderId="1" xfId="0" applyFont="1" applyBorder="1"/>
    <xf numFmtId="0" fontId="43" fillId="0" borderId="1" xfId="0" applyFont="1" applyBorder="1" applyAlignment="1">
      <alignment horizontal="right"/>
    </xf>
    <xf numFmtId="0" fontId="46" fillId="0" borderId="0" xfId="0" applyFont="1"/>
    <xf numFmtId="0" fontId="47" fillId="0" borderId="0" xfId="0" applyFont="1"/>
    <xf numFmtId="0" fontId="47" fillId="11" borderId="1" xfId="0" applyFont="1" applyFill="1" applyBorder="1"/>
    <xf numFmtId="0" fontId="47" fillId="11" borderId="49" xfId="0" applyFont="1" applyFill="1" applyBorder="1"/>
    <xf numFmtId="0" fontId="47" fillId="11" borderId="58" xfId="0" applyFont="1" applyFill="1" applyBorder="1"/>
    <xf numFmtId="0" fontId="47" fillId="11" borderId="59" xfId="0" applyFont="1" applyFill="1" applyBorder="1"/>
    <xf numFmtId="0" fontId="47" fillId="11" borderId="60" xfId="0" applyFont="1" applyFill="1" applyBorder="1"/>
    <xf numFmtId="0" fontId="47" fillId="11" borderId="61" xfId="0" applyFont="1" applyFill="1" applyBorder="1"/>
    <xf numFmtId="0" fontId="47" fillId="11" borderId="62" xfId="0" applyFont="1" applyFill="1" applyBorder="1"/>
    <xf numFmtId="2" fontId="47" fillId="0" borderId="1" xfId="0" applyNumberFormat="1" applyFont="1" applyBorder="1"/>
    <xf numFmtId="2" fontId="47" fillId="0" borderId="8" xfId="0" applyNumberFormat="1" applyFont="1" applyBorder="1"/>
    <xf numFmtId="2" fontId="47" fillId="0" borderId="0" xfId="0" applyNumberFormat="1" applyFont="1"/>
    <xf numFmtId="0" fontId="48" fillId="0" borderId="0" xfId="0" applyFont="1" applyAlignment="1">
      <alignment wrapText="1"/>
    </xf>
    <xf numFmtId="0" fontId="48" fillId="0" borderId="0" xfId="0" applyFont="1"/>
    <xf numFmtId="2" fontId="47" fillId="0" borderId="49" xfId="0" applyNumberFormat="1" applyFont="1" applyBorder="1"/>
    <xf numFmtId="0" fontId="8" fillId="0" borderId="0" xfId="0" applyFont="1" applyAlignment="1">
      <alignment vertical="center"/>
    </xf>
    <xf numFmtId="0" fontId="9" fillId="0" borderId="0" xfId="0" applyFont="1" applyAlignment="1">
      <alignment horizontal="center" vertical="center"/>
    </xf>
    <xf numFmtId="165" fontId="5" fillId="5" borderId="63" xfId="2" applyNumberFormat="1" applyFont="1" applyFill="1" applyBorder="1" applyAlignment="1">
      <alignment horizontal="center" vertical="center"/>
    </xf>
    <xf numFmtId="166" fontId="5" fillId="5" borderId="55" xfId="2" applyNumberFormat="1" applyFont="1" applyFill="1" applyBorder="1" applyAlignment="1">
      <alignment horizontal="center" vertical="center"/>
    </xf>
    <xf numFmtId="165" fontId="5" fillId="5" borderId="1" xfId="0" applyNumberFormat="1" applyFont="1" applyFill="1" applyBorder="1" applyAlignment="1">
      <alignment horizontal="center" vertical="center"/>
    </xf>
    <xf numFmtId="4" fontId="5" fillId="0" borderId="1" xfId="0" applyNumberFormat="1" applyFont="1" applyBorder="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left" vertical="center"/>
    </xf>
    <xf numFmtId="164" fontId="5" fillId="0" borderId="0" xfId="0" applyNumberFormat="1" applyFont="1" applyAlignment="1">
      <alignment horizontal="center" vertical="center"/>
    </xf>
    <xf numFmtId="166" fontId="5" fillId="5" borderId="33" xfId="2" applyNumberFormat="1" applyFont="1" applyFill="1" applyBorder="1" applyAlignment="1">
      <alignment horizontal="center" vertical="center"/>
    </xf>
    <xf numFmtId="165" fontId="5" fillId="0" borderId="0" xfId="0" applyNumberFormat="1" applyFont="1" applyAlignment="1">
      <alignment horizontal="center" vertical="center"/>
    </xf>
    <xf numFmtId="4" fontId="5" fillId="0" borderId="0" xfId="0" applyNumberFormat="1" applyFont="1" applyAlignment="1">
      <alignment horizontal="center" vertical="center" wrapText="1"/>
    </xf>
    <xf numFmtId="4" fontId="5" fillId="0" borderId="49" xfId="0" applyNumberFormat="1" applyFont="1" applyBorder="1" applyAlignment="1">
      <alignment horizontal="center" vertical="center" wrapText="1"/>
    </xf>
    <xf numFmtId="0" fontId="15" fillId="3" borderId="6" xfId="2" applyFont="1" applyBorder="1" applyAlignment="1">
      <alignment vertical="top" wrapText="1"/>
    </xf>
    <xf numFmtId="0" fontId="15" fillId="3" borderId="33" xfId="2" applyFont="1" applyBorder="1" applyAlignment="1">
      <alignment vertical="top" wrapText="1"/>
    </xf>
    <xf numFmtId="165" fontId="14" fillId="5" borderId="1" xfId="0" applyNumberFormat="1" applyFont="1" applyFill="1" applyBorder="1" applyAlignment="1">
      <alignment horizontal="center" vertical="center"/>
    </xf>
    <xf numFmtId="2" fontId="13" fillId="0" borderId="1" xfId="0" applyNumberFormat="1" applyFont="1" applyBorder="1" applyAlignment="1">
      <alignment horizontal="center"/>
    </xf>
    <xf numFmtId="2" fontId="14" fillId="4" borderId="1" xfId="3" applyNumberFormat="1" applyFont="1" applyBorder="1" applyAlignment="1">
      <alignment horizontal="center"/>
    </xf>
    <xf numFmtId="0" fontId="17" fillId="7" borderId="37" xfId="0" applyFont="1" applyFill="1" applyBorder="1" applyAlignment="1" applyProtection="1">
      <alignment horizontal="left" vertical="top"/>
      <protection locked="0"/>
    </xf>
    <xf numFmtId="0" fontId="17" fillId="10" borderId="41" xfId="0" applyFont="1" applyFill="1" applyBorder="1" applyAlignment="1" applyProtection="1">
      <alignment horizontal="left"/>
      <protection hidden="1"/>
    </xf>
    <xf numFmtId="0" fontId="17" fillId="10" borderId="42" xfId="0" applyFont="1" applyFill="1" applyBorder="1" applyAlignment="1" applyProtection="1">
      <alignment horizontal="left"/>
      <protection hidden="1"/>
    </xf>
    <xf numFmtId="165" fontId="17" fillId="10" borderId="42" xfId="0" applyNumberFormat="1" applyFont="1" applyFill="1" applyBorder="1" applyAlignment="1" applyProtection="1">
      <alignment horizontal="left" vertical="center"/>
      <protection hidden="1"/>
    </xf>
    <xf numFmtId="0" fontId="17" fillId="10" borderId="43" xfId="0" applyFont="1" applyFill="1" applyBorder="1" applyAlignment="1" applyProtection="1">
      <alignment horizontal="left"/>
      <protection hidden="1"/>
    </xf>
    <xf numFmtId="0" fontId="17" fillId="10" borderId="44" xfId="0" applyFont="1" applyFill="1" applyBorder="1" applyAlignment="1" applyProtection="1">
      <alignment horizontal="left"/>
      <protection hidden="1"/>
    </xf>
    <xf numFmtId="166" fontId="17" fillId="10" borderId="44" xfId="0" applyNumberFormat="1" applyFont="1" applyFill="1" applyBorder="1" applyAlignment="1" applyProtection="1">
      <alignment horizontal="center" vertical="center"/>
      <protection hidden="1"/>
    </xf>
    <xf numFmtId="165" fontId="17" fillId="10" borderId="1" xfId="0" applyNumberFormat="1" applyFont="1" applyFill="1" applyBorder="1" applyAlignment="1" applyProtection="1">
      <alignment horizontal="left"/>
      <protection hidden="1"/>
    </xf>
    <xf numFmtId="166" fontId="17" fillId="10" borderId="1" xfId="0" applyNumberFormat="1" applyFont="1" applyFill="1" applyBorder="1" applyAlignment="1" applyProtection="1">
      <alignment horizontal="center"/>
      <protection hidden="1"/>
    </xf>
    <xf numFmtId="2" fontId="17" fillId="7" borderId="1" xfId="0" applyNumberFormat="1" applyFont="1" applyFill="1" applyBorder="1" applyAlignment="1" applyProtection="1">
      <alignment horizontal="center"/>
      <protection hidden="1"/>
    </xf>
    <xf numFmtId="165" fontId="17" fillId="0" borderId="0" xfId="0" applyNumberFormat="1" applyFont="1" applyAlignment="1" applyProtection="1">
      <alignment horizontal="left"/>
      <protection hidden="1"/>
    </xf>
    <xf numFmtId="0" fontId="17" fillId="0" borderId="0" xfId="0" applyFont="1" applyAlignment="1" applyProtection="1">
      <alignment horizontal="center"/>
      <protection hidden="1"/>
    </xf>
    <xf numFmtId="2" fontId="17" fillId="7" borderId="0" xfId="0" applyNumberFormat="1" applyFont="1" applyFill="1" applyAlignment="1" applyProtection="1">
      <alignment horizontal="center"/>
      <protection hidden="1"/>
    </xf>
    <xf numFmtId="0" fontId="17" fillId="10" borderId="47" xfId="0" applyFont="1" applyFill="1" applyBorder="1" applyAlignment="1" applyProtection="1">
      <alignment horizontal="left"/>
      <protection hidden="1"/>
    </xf>
    <xf numFmtId="0" fontId="17" fillId="10" borderId="48" xfId="0" applyFont="1" applyFill="1" applyBorder="1" applyAlignment="1" applyProtection="1">
      <alignment horizontal="left"/>
      <protection hidden="1"/>
    </xf>
    <xf numFmtId="165" fontId="17" fillId="10" borderId="1" xfId="0" applyNumberFormat="1" applyFont="1" applyFill="1" applyBorder="1" applyAlignment="1" applyProtection="1">
      <alignment horizontal="left" vertical="center"/>
      <protection hidden="1"/>
    </xf>
    <xf numFmtId="165" fontId="17" fillId="10" borderId="49" xfId="0" applyNumberFormat="1" applyFont="1" applyFill="1" applyBorder="1" applyAlignment="1" applyProtection="1">
      <alignment horizontal="left" vertical="center"/>
      <protection hidden="1"/>
    </xf>
    <xf numFmtId="165" fontId="17" fillId="0" borderId="0" xfId="0" applyNumberFormat="1" applyFont="1" applyAlignment="1" applyProtection="1">
      <alignment horizontal="left" vertical="center"/>
      <protection hidden="1"/>
    </xf>
    <xf numFmtId="166" fontId="17" fillId="10" borderId="1" xfId="0" applyNumberFormat="1" applyFont="1" applyFill="1" applyBorder="1" applyAlignment="1" applyProtection="1">
      <alignment horizontal="center" vertical="center"/>
      <protection hidden="1"/>
    </xf>
    <xf numFmtId="166" fontId="17" fillId="10" borderId="49" xfId="0" applyNumberFormat="1" applyFont="1" applyFill="1" applyBorder="1" applyAlignment="1" applyProtection="1">
      <alignment horizontal="center" vertical="center"/>
      <protection hidden="1"/>
    </xf>
    <xf numFmtId="166" fontId="17" fillId="0" borderId="0" xfId="0" applyNumberFormat="1" applyFont="1" applyAlignment="1" applyProtection="1">
      <alignment horizontal="left" vertical="center"/>
      <protection hidden="1"/>
    </xf>
    <xf numFmtId="0" fontId="17" fillId="0" borderId="0" xfId="0" applyFont="1" applyAlignment="1">
      <alignment horizontal="left"/>
    </xf>
    <xf numFmtId="0" fontId="17" fillId="10" borderId="1" xfId="0" applyFont="1" applyFill="1" applyBorder="1" applyAlignment="1" applyProtection="1">
      <alignment horizontal="left"/>
      <protection hidden="1"/>
    </xf>
    <xf numFmtId="4" fontId="17" fillId="0" borderId="0" xfId="0" applyNumberFormat="1" applyFont="1"/>
    <xf numFmtId="0" fontId="10" fillId="0" borderId="0" xfId="0" applyFont="1" applyAlignment="1">
      <alignment vertical="center"/>
    </xf>
    <xf numFmtId="0" fontId="44" fillId="0" borderId="1" xfId="0" applyFont="1" applyBorder="1"/>
    <xf numFmtId="0" fontId="50" fillId="0" borderId="0" xfId="7" applyFont="1"/>
    <xf numFmtId="2" fontId="5" fillId="0" borderId="0" xfId="0" applyNumberFormat="1" applyFont="1"/>
    <xf numFmtId="166" fontId="5" fillId="0" borderId="0" xfId="0" applyNumberFormat="1" applyFont="1"/>
    <xf numFmtId="0" fontId="4" fillId="0" borderId="0" xfId="0" applyFont="1" applyAlignment="1">
      <alignment horizontal="left"/>
    </xf>
    <xf numFmtId="0" fontId="22" fillId="0" borderId="0" xfId="0" applyFont="1"/>
    <xf numFmtId="0" fontId="10" fillId="0" borderId="0" xfId="0" applyFont="1"/>
    <xf numFmtId="0" fontId="23" fillId="0" borderId="0" xfId="0" applyFont="1"/>
    <xf numFmtId="0" fontId="24" fillId="0" borderId="0" xfId="0" applyFont="1"/>
    <xf numFmtId="166" fontId="0" fillId="0" borderId="0" xfId="0" applyNumberFormat="1"/>
    <xf numFmtId="0" fontId="4" fillId="5" borderId="0" xfId="0" applyFont="1" applyFill="1"/>
    <xf numFmtId="0" fontId="5" fillId="5" borderId="0" xfId="0" applyFont="1" applyFill="1"/>
    <xf numFmtId="0" fontId="5" fillId="0" borderId="0" xfId="0" applyFont="1" applyAlignment="1">
      <alignment vertical="center"/>
    </xf>
    <xf numFmtId="164" fontId="5" fillId="0" borderId="0" xfId="0" applyNumberFormat="1" applyFont="1"/>
    <xf numFmtId="0" fontId="5" fillId="5" borderId="0" xfId="0" applyFont="1" applyFill="1" applyAlignment="1">
      <alignment horizontal="center"/>
    </xf>
    <xf numFmtId="4" fontId="5" fillId="0" borderId="1" xfId="0" applyNumberFormat="1" applyFont="1" applyBorder="1" applyAlignment="1">
      <alignment horizontal="center"/>
    </xf>
    <xf numFmtId="0" fontId="13" fillId="15" borderId="0" xfId="2" applyFont="1" applyFill="1" applyBorder="1"/>
    <xf numFmtId="0" fontId="51" fillId="15" borderId="0" xfId="2" applyFont="1" applyFill="1" applyBorder="1" applyAlignment="1">
      <alignment horizontal="right"/>
    </xf>
    <xf numFmtId="165" fontId="13" fillId="15" borderId="0" xfId="2" applyNumberFormat="1" applyFont="1" applyFill="1" applyBorder="1" applyAlignment="1">
      <alignment horizontal="center"/>
    </xf>
    <xf numFmtId="0" fontId="51" fillId="15" borderId="0" xfId="2" applyFont="1" applyFill="1" applyBorder="1"/>
    <xf numFmtId="166" fontId="13" fillId="15" borderId="0" xfId="2" applyNumberFormat="1" applyFont="1" applyFill="1" applyBorder="1" applyAlignment="1">
      <alignment horizontal="center"/>
    </xf>
    <xf numFmtId="165" fontId="14" fillId="15" borderId="0" xfId="0" applyNumberFormat="1" applyFont="1" applyFill="1"/>
    <xf numFmtId="166" fontId="14" fillId="15" borderId="0" xfId="0" applyNumberFormat="1" applyFont="1" applyFill="1" applyAlignment="1">
      <alignment horizontal="center"/>
    </xf>
    <xf numFmtId="0" fontId="14" fillId="15" borderId="0" xfId="2" applyFont="1" applyFill="1" applyBorder="1"/>
    <xf numFmtId="0" fontId="31" fillId="15" borderId="0" xfId="2" applyFont="1" applyFill="1" applyBorder="1" applyAlignment="1">
      <alignment horizontal="right"/>
    </xf>
    <xf numFmtId="165" fontId="14" fillId="15" borderId="0" xfId="2" applyNumberFormat="1" applyFont="1" applyFill="1" applyBorder="1" applyAlignment="1">
      <alignment horizontal="center"/>
    </xf>
    <xf numFmtId="0" fontId="31" fillId="15" borderId="0" xfId="2" applyFont="1" applyFill="1" applyBorder="1"/>
    <xf numFmtId="166" fontId="14" fillId="15" borderId="0" xfId="2" applyNumberFormat="1" applyFont="1" applyFill="1" applyBorder="1" applyAlignment="1">
      <alignment horizontal="center"/>
    </xf>
    <xf numFmtId="165" fontId="14" fillId="5" borderId="0" xfId="0" applyNumberFormat="1" applyFont="1" applyFill="1"/>
    <xf numFmtId="166" fontId="14" fillId="5" borderId="0" xfId="0" applyNumberFormat="1" applyFont="1" applyFill="1" applyAlignment="1">
      <alignment horizontal="center"/>
    </xf>
    <xf numFmtId="0" fontId="14" fillId="5" borderId="0" xfId="0" applyFont="1" applyFill="1"/>
    <xf numFmtId="166" fontId="14" fillId="5" borderId="0" xfId="0" applyNumberFormat="1" applyFont="1" applyFill="1"/>
    <xf numFmtId="2" fontId="14" fillId="0" borderId="0" xfId="0" applyNumberFormat="1" applyFont="1" applyAlignment="1">
      <alignment horizontal="center"/>
    </xf>
    <xf numFmtId="165" fontId="14" fillId="15" borderId="0" xfId="2" applyNumberFormat="1" applyFont="1" applyFill="1" applyBorder="1"/>
    <xf numFmtId="166" fontId="14" fillId="15" borderId="0" xfId="2" applyNumberFormat="1" applyFont="1" applyFill="1" applyBorder="1"/>
    <xf numFmtId="166" fontId="14" fillId="15" borderId="0" xfId="0" applyNumberFormat="1" applyFont="1" applyFill="1"/>
    <xf numFmtId="0" fontId="5" fillId="0" borderId="0" xfId="0" applyFont="1" applyAlignment="1">
      <alignment horizontal="left"/>
    </xf>
    <xf numFmtId="0" fontId="14" fillId="15" borderId="2" xfId="2" applyFont="1" applyFill="1" applyBorder="1"/>
    <xf numFmtId="0" fontId="31" fillId="15" borderId="4" xfId="2" applyFont="1" applyFill="1" applyBorder="1" applyAlignment="1">
      <alignment horizontal="right"/>
    </xf>
    <xf numFmtId="165" fontId="14" fillId="15" borderId="4" xfId="2" applyNumberFormat="1" applyFont="1" applyFill="1" applyBorder="1" applyAlignment="1">
      <alignment horizontal="center"/>
    </xf>
    <xf numFmtId="165" fontId="14" fillId="15" borderId="1" xfId="2" applyNumberFormat="1" applyFont="1" applyFill="1" applyBorder="1" applyAlignment="1">
      <alignment horizontal="center"/>
    </xf>
    <xf numFmtId="0" fontId="31" fillId="15" borderId="8" xfId="2" applyFont="1" applyFill="1" applyBorder="1"/>
    <xf numFmtId="0" fontId="14" fillId="15" borderId="7" xfId="2" applyFont="1" applyFill="1" applyBorder="1"/>
    <xf numFmtId="166" fontId="14" fillId="15" borderId="7" xfId="2" applyNumberFormat="1" applyFont="1" applyFill="1" applyBorder="1" applyAlignment="1">
      <alignment horizontal="center"/>
    </xf>
    <xf numFmtId="166" fontId="14" fillId="15" borderId="1" xfId="2" applyNumberFormat="1" applyFont="1" applyFill="1" applyBorder="1" applyAlignment="1">
      <alignment horizontal="center"/>
    </xf>
    <xf numFmtId="165" fontId="14" fillId="15" borderId="1" xfId="0" applyNumberFormat="1" applyFont="1" applyFill="1" applyBorder="1" applyAlignment="1">
      <alignment horizontal="center"/>
    </xf>
    <xf numFmtId="166" fontId="14" fillId="0" borderId="1" xfId="0" applyNumberFormat="1" applyFont="1" applyBorder="1" applyAlignment="1">
      <alignment horizontal="center"/>
    </xf>
    <xf numFmtId="0" fontId="31" fillId="15" borderId="7" xfId="2" applyFont="1" applyFill="1" applyBorder="1" applyAlignment="1">
      <alignment horizontal="right"/>
    </xf>
    <xf numFmtId="0" fontId="5" fillId="0" borderId="0" xfId="0" applyFont="1" applyAlignment="1">
      <alignment horizontal="center"/>
    </xf>
    <xf numFmtId="0" fontId="5" fillId="0" borderId="36" xfId="0" applyFont="1" applyBorder="1"/>
    <xf numFmtId="0" fontId="5" fillId="15" borderId="2" xfId="2" applyFont="1" applyFill="1" applyBorder="1"/>
    <xf numFmtId="0" fontId="25" fillId="15" borderId="4" xfId="2" applyFont="1" applyFill="1" applyBorder="1" applyAlignment="1">
      <alignment horizontal="right"/>
    </xf>
    <xf numFmtId="165" fontId="5" fillId="15" borderId="1" xfId="0" applyNumberFormat="1" applyFont="1" applyFill="1" applyBorder="1" applyAlignment="1">
      <alignment horizontal="center"/>
    </xf>
    <xf numFmtId="0" fontId="25" fillId="15" borderId="8" xfId="2" applyFont="1" applyFill="1" applyBorder="1"/>
    <xf numFmtId="0" fontId="5" fillId="15" borderId="7" xfId="2" applyFont="1" applyFill="1" applyBorder="1"/>
    <xf numFmtId="166" fontId="5" fillId="15" borderId="1" xfId="2" applyNumberFormat="1" applyFont="1" applyFill="1" applyBorder="1" applyAlignment="1">
      <alignment horizontal="center"/>
    </xf>
    <xf numFmtId="165" fontId="5" fillId="15" borderId="8" xfId="0" applyNumberFormat="1" applyFont="1" applyFill="1" applyBorder="1" applyAlignment="1">
      <alignment horizontal="center"/>
    </xf>
    <xf numFmtId="166" fontId="5" fillId="15" borderId="7" xfId="0" applyNumberFormat="1" applyFont="1" applyFill="1" applyBorder="1" applyAlignment="1">
      <alignment horizontal="center"/>
    </xf>
    <xf numFmtId="2" fontId="5" fillId="0" borderId="1" xfId="3" applyNumberFormat="1" applyFont="1" applyFill="1" applyBorder="1" applyAlignment="1">
      <alignment horizontal="center"/>
    </xf>
    <xf numFmtId="166" fontId="5" fillId="0" borderId="0" xfId="0" applyNumberFormat="1" applyFont="1" applyAlignment="1">
      <alignment horizontal="center"/>
    </xf>
    <xf numFmtId="166" fontId="25" fillId="15" borderId="4" xfId="2" applyNumberFormat="1" applyFont="1" applyFill="1" applyBorder="1" applyAlignment="1">
      <alignment horizontal="right"/>
    </xf>
    <xf numFmtId="166" fontId="5" fillId="15" borderId="7" xfId="2" applyNumberFormat="1" applyFont="1" applyFill="1" applyBorder="1"/>
    <xf numFmtId="0" fontId="5" fillId="0" borderId="0" xfId="0" applyFont="1" applyAlignment="1">
      <alignment horizontal="right"/>
    </xf>
    <xf numFmtId="0" fontId="5" fillId="15" borderId="0" xfId="0" applyFont="1" applyFill="1" applyAlignment="1">
      <alignment horizontal="left"/>
    </xf>
    <xf numFmtId="0" fontId="5" fillId="15" borderId="0" xfId="0" applyFont="1" applyFill="1"/>
    <xf numFmtId="1" fontId="8" fillId="15" borderId="0" xfId="0" applyNumberFormat="1" applyFont="1" applyFill="1" applyAlignment="1">
      <alignment horizontal="center"/>
    </xf>
    <xf numFmtId="1" fontId="9" fillId="15" borderId="0" xfId="0" applyNumberFormat="1" applyFont="1" applyFill="1" applyAlignment="1">
      <alignment horizontal="center"/>
    </xf>
    <xf numFmtId="0" fontId="4" fillId="15" borderId="0" xfId="0" applyFont="1" applyFill="1" applyAlignment="1">
      <alignment horizontal="left"/>
    </xf>
    <xf numFmtId="0" fontId="8" fillId="15" borderId="0" xfId="0" applyFont="1" applyFill="1" applyAlignment="1">
      <alignment horizontal="center"/>
    </xf>
    <xf numFmtId="0" fontId="9" fillId="15" borderId="0" xfId="0" applyFont="1" applyFill="1" applyAlignment="1">
      <alignment horizontal="center"/>
    </xf>
    <xf numFmtId="0" fontId="38" fillId="0" borderId="0" xfId="0" applyFont="1" applyAlignment="1">
      <alignment horizontal="left"/>
    </xf>
    <xf numFmtId="0" fontId="4" fillId="15" borderId="0" xfId="0" applyFont="1" applyFill="1"/>
    <xf numFmtId="0" fontId="5" fillId="0" borderId="1" xfId="0" applyFont="1" applyBorder="1"/>
    <xf numFmtId="10" fontId="0" fillId="0" borderId="0" xfId="0" applyNumberFormat="1"/>
    <xf numFmtId="2" fontId="5" fillId="0" borderId="1" xfId="0" applyNumberFormat="1" applyFont="1" applyBorder="1"/>
    <xf numFmtId="2" fontId="5" fillId="0" borderId="50" xfId="0" applyNumberFormat="1" applyFont="1" applyBorder="1"/>
    <xf numFmtId="2" fontId="5" fillId="0" borderId="2" xfId="0" applyNumberFormat="1" applyFont="1" applyBorder="1"/>
    <xf numFmtId="2" fontId="5" fillId="0" borderId="49" xfId="0" applyNumberFormat="1" applyFont="1" applyBorder="1"/>
    <xf numFmtId="0" fontId="0" fillId="0" borderId="1" xfId="0" applyBorder="1"/>
    <xf numFmtId="0" fontId="55" fillId="0" borderId="0" xfId="0" applyFont="1"/>
    <xf numFmtId="0" fontId="56" fillId="16" borderId="0" xfId="6" applyFont="1" applyFill="1"/>
    <xf numFmtId="0" fontId="55" fillId="16" borderId="0" xfId="6" applyFont="1" applyFill="1"/>
    <xf numFmtId="0" fontId="58" fillId="0" borderId="0" xfId="0" applyFont="1"/>
    <xf numFmtId="0" fontId="58" fillId="11" borderId="9" xfId="0" applyFont="1" applyFill="1" applyBorder="1" applyAlignment="1">
      <alignment horizontal="center"/>
    </xf>
    <xf numFmtId="0" fontId="58" fillId="0" borderId="0" xfId="0" applyFont="1" applyAlignment="1">
      <alignment horizontal="right"/>
    </xf>
    <xf numFmtId="0" fontId="55" fillId="0" borderId="9" xfId="0" applyFont="1" applyBorder="1" applyAlignment="1">
      <alignment horizontal="center"/>
    </xf>
    <xf numFmtId="0" fontId="55" fillId="0" borderId="0" xfId="0" applyFont="1" applyAlignment="1">
      <alignment horizontal="center"/>
    </xf>
    <xf numFmtId="0" fontId="58" fillId="0" borderId="0" xfId="0" applyFont="1" applyAlignment="1">
      <alignment horizontal="center"/>
    </xf>
    <xf numFmtId="0" fontId="58" fillId="11" borderId="9" xfId="0" applyFont="1" applyFill="1" applyBorder="1" applyAlignment="1">
      <alignment horizontal="center" vertical="center"/>
    </xf>
    <xf numFmtId="0" fontId="58" fillId="11" borderId="9" xfId="0" applyFont="1" applyFill="1" applyBorder="1" applyAlignment="1">
      <alignment horizontal="center" vertical="center" wrapText="1"/>
    </xf>
    <xf numFmtId="0" fontId="55" fillId="0" borderId="0" xfId="0" applyFont="1" applyAlignment="1">
      <alignment horizontal="right" vertical="center"/>
    </xf>
    <xf numFmtId="0" fontId="55" fillId="0" borderId="0" xfId="0" applyFont="1" applyAlignment="1">
      <alignment horizontal="center" vertical="center"/>
    </xf>
    <xf numFmtId="0" fontId="58" fillId="0" borderId="0" xfId="0" applyFont="1" applyAlignment="1">
      <alignment horizontal="left"/>
    </xf>
    <xf numFmtId="0" fontId="55" fillId="0" borderId="0" xfId="0" applyFont="1" applyAlignment="1">
      <alignment horizontal="left"/>
    </xf>
    <xf numFmtId="0" fontId="58" fillId="0" borderId="9" xfId="0" applyFont="1" applyBorder="1" applyAlignment="1">
      <alignment horizontal="center"/>
    </xf>
    <xf numFmtId="0" fontId="58" fillId="0" borderId="12" xfId="0" applyFont="1" applyBorder="1" applyAlignment="1">
      <alignment horizontal="center"/>
    </xf>
    <xf numFmtId="0" fontId="58" fillId="16" borderId="0" xfId="0" applyFont="1" applyFill="1"/>
    <xf numFmtId="0" fontId="59" fillId="11" borderId="13" xfId="0" applyFont="1" applyFill="1" applyBorder="1" applyAlignment="1">
      <alignment horizontal="center" vertical="center"/>
    </xf>
    <xf numFmtId="0" fontId="59" fillId="11" borderId="9" xfId="0" applyFont="1" applyFill="1" applyBorder="1" applyAlignment="1">
      <alignment horizontal="center"/>
    </xf>
    <xf numFmtId="0" fontId="56" fillId="16" borderId="0" xfId="4" applyFont="1" applyFill="1"/>
    <xf numFmtId="0" fontId="55" fillId="0" borderId="0" xfId="0" applyFont="1" applyAlignment="1">
      <alignment horizontal="right"/>
    </xf>
    <xf numFmtId="0" fontId="60" fillId="0" borderId="0" xfId="4" applyFont="1"/>
    <xf numFmtId="0" fontId="56" fillId="16" borderId="0" xfId="4" applyFont="1" applyFill="1" applyAlignment="1">
      <alignment horizontal="center"/>
    </xf>
    <xf numFmtId="0" fontId="55" fillId="0" borderId="15" xfId="0" applyFont="1" applyBorder="1" applyAlignment="1">
      <alignment vertical="center"/>
    </xf>
    <xf numFmtId="0" fontId="55" fillId="0" borderId="10" xfId="0" applyFont="1" applyBorder="1" applyAlignment="1">
      <alignment horizontal="center"/>
    </xf>
    <xf numFmtId="0" fontId="59" fillId="0" borderId="0" xfId="0" applyFont="1" applyAlignment="1">
      <alignment horizontal="left"/>
    </xf>
    <xf numFmtId="0" fontId="59" fillId="11" borderId="9" xfId="0" applyFont="1" applyFill="1" applyBorder="1" applyAlignment="1">
      <alignment horizontal="center" vertical="center"/>
    </xf>
    <xf numFmtId="0" fontId="55" fillId="0" borderId="9" xfId="0" applyFont="1" applyBorder="1" applyAlignment="1">
      <alignment horizontal="center" vertical="center"/>
    </xf>
    <xf numFmtId="0" fontId="14" fillId="0" borderId="1" xfId="0" applyFont="1" applyBorder="1"/>
    <xf numFmtId="0" fontId="17" fillId="10" borderId="0" xfId="7" applyFont="1" applyFill="1" applyAlignment="1" applyProtection="1">
      <alignment horizontal="left"/>
      <protection hidden="1"/>
    </xf>
    <xf numFmtId="165" fontId="17" fillId="10" borderId="0" xfId="7" applyNumberFormat="1" applyFont="1" applyFill="1" applyAlignment="1" applyProtection="1">
      <alignment horizontal="left" vertical="center"/>
      <protection hidden="1"/>
    </xf>
    <xf numFmtId="166" fontId="17" fillId="10" borderId="0" xfId="7" applyNumberFormat="1" applyFont="1" applyFill="1" applyAlignment="1" applyProtection="1">
      <alignment horizontal="center" vertical="center"/>
      <protection hidden="1"/>
    </xf>
    <xf numFmtId="165" fontId="17" fillId="10" borderId="0" xfId="7" applyNumberFormat="1" applyFont="1" applyFill="1" applyAlignment="1" applyProtection="1">
      <alignment horizontal="left"/>
      <protection hidden="1"/>
    </xf>
    <xf numFmtId="166" fontId="17" fillId="10" borderId="0" xfId="7" applyNumberFormat="1" applyFont="1" applyFill="1" applyAlignment="1" applyProtection="1">
      <alignment horizontal="center"/>
      <protection hidden="1"/>
    </xf>
    <xf numFmtId="1" fontId="61" fillId="0" borderId="0" xfId="16" applyNumberFormat="1" applyFont="1" applyAlignment="1">
      <alignment vertical="center"/>
    </xf>
    <xf numFmtId="1" fontId="62" fillId="0" borderId="0" xfId="16" applyNumberFormat="1" applyFont="1" applyAlignment="1">
      <alignment vertical="center"/>
    </xf>
    <xf numFmtId="167" fontId="62" fillId="0" borderId="0" xfId="16" applyNumberFormat="1" applyFont="1" applyAlignment="1">
      <alignment vertical="center"/>
    </xf>
    <xf numFmtId="0" fontId="62" fillId="0" borderId="0" xfId="16" applyFont="1" applyAlignment="1">
      <alignment vertical="center"/>
    </xf>
    <xf numFmtId="1" fontId="62" fillId="0" borderId="0" xfId="16" applyNumberFormat="1" applyFont="1" applyAlignment="1">
      <alignment horizontal="right" vertical="center"/>
    </xf>
    <xf numFmtId="0" fontId="63" fillId="0" borderId="0" xfId="6" applyFont="1"/>
    <xf numFmtId="0" fontId="62" fillId="0" borderId="0" xfId="6" applyFont="1" applyAlignment="1">
      <alignment vertical="center"/>
    </xf>
    <xf numFmtId="1" fontId="65" fillId="0" borderId="0" xfId="16" applyNumberFormat="1" applyFont="1" applyAlignment="1">
      <alignment vertical="center"/>
    </xf>
    <xf numFmtId="1" fontId="55" fillId="0" borderId="0" xfId="16" applyNumberFormat="1" applyFont="1" applyAlignment="1">
      <alignment vertical="center"/>
    </xf>
    <xf numFmtId="1" fontId="55" fillId="0" borderId="0" xfId="16" applyNumberFormat="1" applyFont="1" applyAlignment="1">
      <alignment horizontal="right" vertical="center"/>
    </xf>
    <xf numFmtId="0" fontId="66" fillId="0" borderId="0" xfId="6" applyFont="1"/>
    <xf numFmtId="0" fontId="55" fillId="0" borderId="0" xfId="6" applyFont="1"/>
    <xf numFmtId="2" fontId="0" fillId="0" borderId="0" xfId="0" applyNumberFormat="1"/>
    <xf numFmtId="1" fontId="61" fillId="0" borderId="0" xfId="16" applyNumberFormat="1" applyFont="1" applyAlignment="1">
      <alignment horizontal="left" vertical="center"/>
    </xf>
    <xf numFmtId="0" fontId="63" fillId="5" borderId="0" xfId="6" applyFont="1" applyFill="1" applyAlignment="1">
      <alignment horizontal="left"/>
    </xf>
    <xf numFmtId="1" fontId="64" fillId="5" borderId="0" xfId="16" applyNumberFormat="1" applyFont="1" applyFill="1" applyAlignment="1">
      <alignment horizontal="right" vertical="center"/>
    </xf>
    <xf numFmtId="1" fontId="64" fillId="17" borderId="0" xfId="16" applyNumberFormat="1" applyFont="1" applyFill="1" applyAlignment="1">
      <alignment horizontal="center" vertical="center"/>
    </xf>
    <xf numFmtId="1" fontId="64" fillId="17" borderId="0" xfId="16" applyNumberFormat="1" applyFont="1" applyFill="1" applyAlignment="1">
      <alignment horizontal="left" vertical="center"/>
    </xf>
    <xf numFmtId="1" fontId="64" fillId="5" borderId="0" xfId="16" applyNumberFormat="1" applyFont="1" applyFill="1" applyAlignment="1">
      <alignment horizontal="left" vertical="center"/>
    </xf>
    <xf numFmtId="1" fontId="55" fillId="5" borderId="0" xfId="16" applyNumberFormat="1" applyFont="1" applyFill="1" applyAlignment="1">
      <alignment horizontal="center" vertical="center"/>
    </xf>
    <xf numFmtId="1" fontId="55" fillId="5" borderId="0" xfId="16" applyNumberFormat="1" applyFont="1" applyFill="1" applyAlignment="1">
      <alignment vertical="center"/>
    </xf>
    <xf numFmtId="0" fontId="62" fillId="0" borderId="0" xfId="6" applyFont="1" applyAlignment="1">
      <alignment horizontal="left" vertical="center"/>
    </xf>
    <xf numFmtId="1" fontId="65" fillId="0" borderId="0" xfId="16" applyNumberFormat="1" applyFont="1" applyAlignment="1">
      <alignment horizontal="left" vertical="center"/>
    </xf>
    <xf numFmtId="1" fontId="59" fillId="5" borderId="0" xfId="16" applyNumberFormat="1" applyFont="1" applyFill="1" applyAlignment="1">
      <alignment horizontal="left" vertical="center"/>
    </xf>
    <xf numFmtId="1" fontId="59" fillId="5" borderId="0" xfId="16" applyNumberFormat="1" applyFont="1" applyFill="1" applyAlignment="1">
      <alignment horizontal="right" vertical="center"/>
    </xf>
    <xf numFmtId="1" fontId="59" fillId="17" borderId="0" xfId="16" applyNumberFormat="1" applyFont="1" applyFill="1" applyAlignment="1">
      <alignment horizontal="center" vertical="center"/>
    </xf>
    <xf numFmtId="1" fontId="59" fillId="17" borderId="0" xfId="16" applyNumberFormat="1" applyFont="1" applyFill="1" applyAlignment="1">
      <alignment horizontal="left" vertical="center"/>
    </xf>
    <xf numFmtId="1" fontId="59" fillId="5" borderId="0" xfId="16" applyNumberFormat="1" applyFont="1" applyFill="1" applyAlignment="1">
      <alignment horizontal="center" vertical="center"/>
    </xf>
    <xf numFmtId="1" fontId="59" fillId="5" borderId="0" xfId="16" applyNumberFormat="1" applyFont="1" applyFill="1" applyAlignment="1">
      <alignment vertical="center"/>
    </xf>
    <xf numFmtId="1" fontId="55" fillId="0" borderId="0" xfId="16" applyNumberFormat="1" applyFont="1" applyAlignment="1">
      <alignment horizontal="left" vertical="center"/>
    </xf>
    <xf numFmtId="0" fontId="66" fillId="0" borderId="0" xfId="6" applyFont="1" applyAlignment="1">
      <alignment horizontal="left"/>
    </xf>
    <xf numFmtId="0" fontId="55" fillId="0" borderId="0" xfId="16" applyFont="1" applyAlignment="1">
      <alignment horizontal="left" vertical="center"/>
    </xf>
    <xf numFmtId="0" fontId="55" fillId="0" borderId="0" xfId="16" applyFont="1" applyAlignment="1">
      <alignment vertical="center"/>
    </xf>
    <xf numFmtId="0" fontId="59" fillId="18" borderId="0" xfId="6" applyFont="1" applyFill="1" applyAlignment="1">
      <alignment horizontal="left"/>
    </xf>
    <xf numFmtId="0" fontId="59" fillId="18" borderId="0" xfId="6" applyFont="1" applyFill="1" applyAlignment="1">
      <alignment horizontal="center"/>
    </xf>
    <xf numFmtId="0" fontId="59" fillId="0" borderId="0" xfId="6" applyFont="1" applyAlignment="1">
      <alignment horizontal="left"/>
    </xf>
    <xf numFmtId="0" fontId="59" fillId="0" borderId="0" xfId="6" applyFont="1" applyAlignment="1">
      <alignment horizontal="center"/>
    </xf>
    <xf numFmtId="0" fontId="67" fillId="0" borderId="0" xfId="0" applyFont="1" applyAlignment="1">
      <alignment horizontal="left"/>
    </xf>
    <xf numFmtId="0" fontId="67" fillId="0" borderId="0" xfId="0" applyFont="1" applyAlignment="1">
      <alignment horizontal="center"/>
    </xf>
    <xf numFmtId="0" fontId="67" fillId="0" borderId="0" xfId="6" applyFont="1"/>
    <xf numFmtId="0" fontId="67" fillId="0" borderId="0" xfId="0" applyFont="1" applyAlignment="1">
      <alignment horizontal="left" vertical="center"/>
    </xf>
    <xf numFmtId="0" fontId="67" fillId="0" borderId="0" xfId="0" applyFont="1" applyAlignment="1">
      <alignment horizontal="center" vertical="center"/>
    </xf>
    <xf numFmtId="0" fontId="63" fillId="0" borderId="0" xfId="6" applyFont="1" applyAlignment="1">
      <alignment horizontal="left"/>
    </xf>
    <xf numFmtId="164" fontId="0" fillId="0" borderId="0" xfId="0" applyNumberFormat="1"/>
    <xf numFmtId="0" fontId="12" fillId="0" borderId="0" xfId="0" applyFont="1"/>
    <xf numFmtId="0" fontId="4" fillId="0" borderId="0" xfId="0" applyFont="1" applyAlignment="1">
      <alignment horizontal="center"/>
    </xf>
    <xf numFmtId="164" fontId="2" fillId="0" borderId="0" xfId="0" applyNumberFormat="1" applyFont="1"/>
    <xf numFmtId="0" fontId="9" fillId="0" borderId="0" xfId="0" applyFont="1"/>
    <xf numFmtId="0" fontId="68" fillId="0" borderId="0" xfId="0" applyFont="1"/>
    <xf numFmtId="0" fontId="68" fillId="0" borderId="0" xfId="0" applyFont="1" applyAlignment="1">
      <alignment horizontal="center"/>
    </xf>
    <xf numFmtId="0" fontId="69" fillId="0" borderId="0" xfId="0" applyFont="1" applyAlignment="1">
      <alignment horizontal="left" vertical="center"/>
    </xf>
    <xf numFmtId="0" fontId="70" fillId="0" borderId="0" xfId="0" applyFont="1" applyAlignment="1">
      <alignment horizontal="center"/>
    </xf>
    <xf numFmtId="0" fontId="69" fillId="0" borderId="0" xfId="0" applyFont="1"/>
    <xf numFmtId="0" fontId="69" fillId="0" borderId="0" xfId="0" applyFont="1" applyAlignment="1">
      <alignment horizontal="center"/>
    </xf>
    <xf numFmtId="0" fontId="71" fillId="0" borderId="0" xfId="0" applyFont="1"/>
    <xf numFmtId="0" fontId="71" fillId="0" borderId="0" xfId="0" applyFont="1" applyAlignment="1">
      <alignment horizontal="center"/>
    </xf>
    <xf numFmtId="0" fontId="69" fillId="0" borderId="0" xfId="0" applyFont="1" applyAlignment="1">
      <alignment horizontal="left"/>
    </xf>
    <xf numFmtId="0" fontId="70" fillId="0" borderId="0" xfId="0" applyFont="1"/>
    <xf numFmtId="0" fontId="73" fillId="0" borderId="0" xfId="0" applyFont="1"/>
    <xf numFmtId="0" fontId="73" fillId="0" borderId="0" xfId="0" applyFont="1" applyAlignment="1">
      <alignment horizontal="left"/>
    </xf>
    <xf numFmtId="0" fontId="72" fillId="0" borderId="0" xfId="0" applyFont="1" applyAlignment="1">
      <alignment horizontal="left" vertical="center"/>
    </xf>
    <xf numFmtId="2" fontId="62" fillId="16" borderId="1" xfId="1" applyNumberFormat="1" applyFont="1" applyFill="1" applyBorder="1" applyAlignment="1">
      <alignment horizontal="center"/>
    </xf>
    <xf numFmtId="165" fontId="17" fillId="10" borderId="1" xfId="7" applyNumberFormat="1" applyFont="1" applyFill="1" applyBorder="1" applyAlignment="1" applyProtection="1">
      <alignment horizontal="left" vertical="center"/>
      <protection hidden="1"/>
    </xf>
    <xf numFmtId="165" fontId="17" fillId="10" borderId="49" xfId="7" applyNumberFormat="1" applyFont="1" applyFill="1" applyBorder="1" applyAlignment="1" applyProtection="1">
      <alignment horizontal="left" vertical="center"/>
      <protection hidden="1"/>
    </xf>
    <xf numFmtId="165" fontId="17" fillId="0" borderId="0" xfId="7" applyNumberFormat="1" applyFont="1" applyAlignment="1" applyProtection="1">
      <alignment horizontal="left" vertical="center"/>
      <protection hidden="1"/>
    </xf>
    <xf numFmtId="166" fontId="17" fillId="10" borderId="1" xfId="7" applyNumberFormat="1" applyFont="1" applyFill="1" applyBorder="1" applyAlignment="1" applyProtection="1">
      <alignment horizontal="center" vertical="center"/>
      <protection hidden="1"/>
    </xf>
    <xf numFmtId="166" fontId="17" fillId="10" borderId="49" xfId="7" applyNumberFormat="1" applyFont="1" applyFill="1" applyBorder="1" applyAlignment="1" applyProtection="1">
      <alignment horizontal="center" vertical="center"/>
      <protection hidden="1"/>
    </xf>
    <xf numFmtId="166" fontId="17" fillId="0" borderId="0" xfId="7" applyNumberFormat="1" applyFont="1" applyAlignment="1" applyProtection="1">
      <alignment horizontal="left" vertical="center"/>
      <protection hidden="1"/>
    </xf>
    <xf numFmtId="0" fontId="17" fillId="0" borderId="0" xfId="7" applyFont="1" applyAlignment="1">
      <alignment horizontal="left"/>
    </xf>
    <xf numFmtId="0" fontId="17" fillId="10" borderId="1" xfId="7" applyFont="1" applyFill="1" applyBorder="1" applyAlignment="1" applyProtection="1">
      <alignment horizontal="left"/>
      <protection hidden="1"/>
    </xf>
    <xf numFmtId="4" fontId="17" fillId="0" borderId="0" xfId="7" applyNumberFormat="1" applyFont="1"/>
    <xf numFmtId="2" fontId="17" fillId="0" borderId="0" xfId="7" applyNumberFormat="1" applyFont="1"/>
    <xf numFmtId="2" fontId="17" fillId="0" borderId="0" xfId="7" applyNumberFormat="1" applyFont="1" applyAlignment="1">
      <alignment horizontal="right"/>
    </xf>
    <xf numFmtId="0" fontId="17" fillId="5" borderId="49" xfId="7" applyFont="1" applyFill="1" applyBorder="1"/>
    <xf numFmtId="0" fontId="17" fillId="5" borderId="4" xfId="7" applyFont="1" applyFill="1" applyBorder="1"/>
    <xf numFmtId="165" fontId="17" fillId="5" borderId="1" xfId="7" applyNumberFormat="1" applyFont="1" applyFill="1" applyBorder="1"/>
    <xf numFmtId="0" fontId="17" fillId="5" borderId="1" xfId="7" applyFont="1" applyFill="1" applyBorder="1"/>
    <xf numFmtId="166" fontId="17" fillId="5" borderId="1" xfId="7" applyNumberFormat="1" applyFont="1" applyFill="1" applyBorder="1"/>
    <xf numFmtId="2" fontId="17" fillId="0" borderId="1" xfId="7" applyNumberFormat="1" applyFont="1" applyBorder="1"/>
    <xf numFmtId="0" fontId="10" fillId="0" borderId="0" xfId="7" applyAlignment="1">
      <alignment vertical="center"/>
    </xf>
    <xf numFmtId="168" fontId="0" fillId="0" borderId="0" xfId="0" applyNumberFormat="1" applyAlignment="1">
      <alignment horizontal="center"/>
    </xf>
    <xf numFmtId="2" fontId="17" fillId="7" borderId="0" xfId="8" applyNumberFormat="1" applyFont="1" applyFill="1" applyAlignment="1" applyProtection="1">
      <alignment horizontal="center" vertical="center"/>
      <protection hidden="1"/>
    </xf>
    <xf numFmtId="2" fontId="9" fillId="6" borderId="1" xfId="1" applyNumberFormat="1" applyFont="1" applyFill="1" applyBorder="1" applyAlignment="1">
      <alignment horizontal="center"/>
    </xf>
    <xf numFmtId="0" fontId="52" fillId="0" borderId="0" xfId="0" applyFont="1" applyAlignment="1">
      <alignment horizontal="left" vertical="center"/>
    </xf>
    <xf numFmtId="0" fontId="72" fillId="0" borderId="0" xfId="0" applyFont="1" applyAlignment="1">
      <alignment horizontal="left"/>
    </xf>
    <xf numFmtId="0" fontId="52" fillId="0" borderId="0" xfId="0" applyFont="1" applyAlignment="1">
      <alignment horizontal="left"/>
    </xf>
    <xf numFmtId="0" fontId="9" fillId="0" borderId="0" xfId="0" applyFont="1" applyAlignment="1">
      <alignment horizontal="left" vertical="center"/>
    </xf>
    <xf numFmtId="1" fontId="73" fillId="0" borderId="0" xfId="0" applyNumberFormat="1" applyFont="1" applyAlignment="1">
      <alignment horizontal="right"/>
    </xf>
    <xf numFmtId="1" fontId="38" fillId="0" borderId="0" xfId="0" applyNumberFormat="1" applyFont="1" applyAlignment="1">
      <alignment horizontal="right"/>
    </xf>
    <xf numFmtId="1" fontId="5" fillId="0" borderId="0" xfId="0" applyNumberFormat="1" applyFont="1" applyAlignment="1">
      <alignment horizontal="right"/>
    </xf>
    <xf numFmtId="0" fontId="73" fillId="0" borderId="0" xfId="0" applyFont="1" applyAlignment="1">
      <alignment horizontal="right"/>
    </xf>
    <xf numFmtId="0" fontId="38" fillId="0" borderId="0" xfId="0" applyFont="1" applyAlignment="1">
      <alignment horizontal="right"/>
    </xf>
    <xf numFmtId="0" fontId="9" fillId="0" borderId="0" xfId="0" applyFont="1" applyAlignment="1">
      <alignment horizontal="left"/>
    </xf>
    <xf numFmtId="1" fontId="9" fillId="0" borderId="0" xfId="0" applyNumberFormat="1" applyFont="1" applyAlignment="1">
      <alignment horizontal="right"/>
    </xf>
    <xf numFmtId="0" fontId="9" fillId="0" borderId="0" xfId="0" applyFont="1" applyAlignment="1">
      <alignment horizontal="right"/>
    </xf>
    <xf numFmtId="0" fontId="9" fillId="0" borderId="0" xfId="0" applyFont="1" applyAlignment="1">
      <alignment horizontal="right" vertical="center"/>
    </xf>
    <xf numFmtId="0" fontId="17" fillId="10" borderId="65" xfId="7" applyFont="1" applyFill="1" applyBorder="1" applyAlignment="1" applyProtection="1">
      <alignment horizontal="left"/>
      <protection hidden="1"/>
    </xf>
    <xf numFmtId="0" fontId="17" fillId="10" borderId="66" xfId="7" applyFont="1" applyFill="1" applyBorder="1" applyAlignment="1" applyProtection="1">
      <alignment horizontal="left"/>
      <protection hidden="1"/>
    </xf>
    <xf numFmtId="166" fontId="17" fillId="10" borderId="66" xfId="7" applyNumberFormat="1" applyFont="1" applyFill="1" applyBorder="1" applyAlignment="1" applyProtection="1">
      <alignment horizontal="center" vertical="center"/>
      <protection hidden="1"/>
    </xf>
    <xf numFmtId="0" fontId="17" fillId="5" borderId="0" xfId="11" applyFont="1" applyFill="1" applyAlignment="1" applyProtection="1">
      <alignment horizontal="center" vertical="center"/>
      <protection hidden="1"/>
    </xf>
    <xf numFmtId="0" fontId="10" fillId="0" borderId="1" xfId="7" applyBorder="1"/>
    <xf numFmtId="0" fontId="27" fillId="5" borderId="0" xfId="0" applyFont="1" applyFill="1"/>
    <xf numFmtId="0" fontId="74" fillId="0" borderId="0" xfId="0" applyFont="1"/>
    <xf numFmtId="0" fontId="18" fillId="0" borderId="0" xfId="0" applyFont="1" applyAlignment="1">
      <alignment horizontal="right"/>
    </xf>
    <xf numFmtId="0" fontId="0" fillId="0" borderId="0" xfId="0" applyProtection="1">
      <protection hidden="1"/>
    </xf>
    <xf numFmtId="4" fontId="5" fillId="0" borderId="1" xfId="7" applyNumberFormat="1" applyFont="1" applyBorder="1" applyAlignment="1" applyProtection="1">
      <alignment horizontal="center" vertical="center" wrapText="1"/>
      <protection hidden="1"/>
    </xf>
    <xf numFmtId="0" fontId="8" fillId="0" borderId="0" xfId="7" applyFont="1" applyAlignment="1" applyProtection="1">
      <alignment vertical="center"/>
      <protection hidden="1"/>
    </xf>
    <xf numFmtId="0" fontId="9" fillId="0" borderId="0" xfId="7" applyFont="1" applyAlignment="1" applyProtection="1">
      <alignment horizontal="center" vertical="center"/>
      <protection hidden="1"/>
    </xf>
    <xf numFmtId="0" fontId="5" fillId="0" borderId="0" xfId="3" applyFont="1" applyFill="1" applyAlignment="1" applyProtection="1">
      <alignment horizontal="center" vertical="center"/>
      <protection hidden="1"/>
    </xf>
    <xf numFmtId="0" fontId="5" fillId="5" borderId="0" xfId="2" applyFont="1" applyFill="1" applyBorder="1" applyAlignment="1" applyProtection="1">
      <alignment horizontal="left" vertical="center" wrapText="1"/>
      <protection hidden="1"/>
    </xf>
    <xf numFmtId="165" fontId="5" fillId="5" borderId="0" xfId="2" applyNumberFormat="1" applyFont="1" applyFill="1" applyBorder="1" applyAlignment="1" applyProtection="1">
      <alignment horizontal="center" vertical="center"/>
      <protection hidden="1"/>
    </xf>
    <xf numFmtId="0" fontId="5" fillId="5" borderId="0" xfId="2" applyFont="1" applyFill="1" applyBorder="1" applyAlignment="1" applyProtection="1">
      <alignment horizontal="center" vertical="center" wrapText="1"/>
      <protection hidden="1"/>
    </xf>
    <xf numFmtId="166" fontId="5" fillId="5" borderId="0" xfId="2" applyNumberFormat="1" applyFont="1" applyFill="1" applyBorder="1" applyAlignment="1" applyProtection="1">
      <alignment horizontal="center" vertical="center"/>
      <protection hidden="1"/>
    </xf>
    <xf numFmtId="165" fontId="5" fillId="5" borderId="0" xfId="7" applyNumberFormat="1" applyFont="1" applyFill="1" applyAlignment="1" applyProtection="1">
      <alignment horizontal="center" vertical="center"/>
      <protection hidden="1"/>
    </xf>
    <xf numFmtId="166" fontId="5" fillId="5" borderId="0" xfId="8" applyNumberFormat="1" applyFont="1" applyFill="1" applyAlignment="1" applyProtection="1">
      <alignment horizontal="center" vertical="center"/>
      <protection hidden="1"/>
    </xf>
    <xf numFmtId="0" fontId="5" fillId="0" borderId="0" xfId="7" applyFont="1" applyAlignment="1" applyProtection="1">
      <alignment horizontal="center" vertical="center"/>
      <protection hidden="1"/>
    </xf>
    <xf numFmtId="0" fontId="4" fillId="0" borderId="0" xfId="7" applyFont="1" applyAlignment="1" applyProtection="1">
      <alignment horizontal="left" vertical="center"/>
      <protection hidden="1"/>
    </xf>
    <xf numFmtId="164" fontId="5" fillId="0" borderId="0" xfId="7" applyNumberFormat="1" applyFont="1" applyAlignment="1" applyProtection="1">
      <alignment horizontal="center" vertical="center"/>
      <protection hidden="1"/>
    </xf>
    <xf numFmtId="165" fontId="5" fillId="0" borderId="0" xfId="7" applyNumberFormat="1" applyFont="1" applyAlignment="1" applyProtection="1">
      <alignment horizontal="center" vertical="center"/>
      <protection hidden="1"/>
    </xf>
    <xf numFmtId="166" fontId="5" fillId="0" borderId="0" xfId="8" applyNumberFormat="1" applyFont="1" applyAlignment="1" applyProtection="1">
      <alignment horizontal="center" vertical="center"/>
      <protection hidden="1"/>
    </xf>
    <xf numFmtId="4" fontId="5" fillId="0" borderId="0" xfId="7" applyNumberFormat="1" applyFont="1" applyAlignment="1" applyProtection="1">
      <alignment horizontal="center" vertical="center" wrapText="1"/>
      <protection hidden="1"/>
    </xf>
    <xf numFmtId="4" fontId="5" fillId="0" borderId="0" xfId="3" applyNumberFormat="1" applyFont="1" applyFill="1" applyBorder="1" applyAlignment="1" applyProtection="1">
      <alignment horizontal="center" vertical="center" wrapText="1"/>
      <protection hidden="1"/>
    </xf>
    <xf numFmtId="0" fontId="9" fillId="0" borderId="0" xfId="9" applyFont="1" applyAlignment="1" applyProtection="1">
      <alignment horizontal="left" vertical="center"/>
      <protection hidden="1"/>
    </xf>
    <xf numFmtId="0" fontId="8" fillId="0" borderId="0" xfId="7" applyFont="1" applyAlignment="1" applyProtection="1">
      <alignment horizontal="center" vertical="center"/>
      <protection hidden="1"/>
    </xf>
    <xf numFmtId="0" fontId="8" fillId="0" borderId="0" xfId="7" applyFont="1" applyAlignment="1" applyProtection="1">
      <alignment horizontal="left" vertical="center"/>
      <protection hidden="1"/>
    </xf>
    <xf numFmtId="0" fontId="8" fillId="0" borderId="0" xfId="7" applyFont="1" applyAlignment="1" applyProtection="1">
      <alignment horizontal="right" vertical="center"/>
      <protection hidden="1"/>
    </xf>
    <xf numFmtId="2" fontId="9" fillId="0" borderId="0" xfId="7" applyNumberFormat="1" applyFont="1" applyAlignment="1" applyProtection="1">
      <alignment horizontal="center" vertical="center"/>
      <protection hidden="1"/>
    </xf>
    <xf numFmtId="0" fontId="5" fillId="4" borderId="0" xfId="3" applyFont="1" applyAlignment="1" applyProtection="1">
      <alignment horizontal="center" vertical="center"/>
      <protection hidden="1"/>
    </xf>
    <xf numFmtId="0" fontId="13" fillId="0" borderId="0" xfId="7" applyFont="1" applyAlignment="1" applyProtection="1">
      <alignment horizontal="center" vertical="center"/>
      <protection hidden="1"/>
    </xf>
    <xf numFmtId="0" fontId="14" fillId="0" borderId="0" xfId="3" applyFont="1" applyFill="1" applyAlignment="1" applyProtection="1">
      <alignment horizontal="center" vertical="center"/>
      <protection hidden="1"/>
    </xf>
    <xf numFmtId="0" fontId="9" fillId="0" borderId="0" xfId="9" applyFont="1" applyAlignment="1" applyProtection="1">
      <alignment vertical="center"/>
      <protection hidden="1"/>
    </xf>
    <xf numFmtId="0" fontId="9" fillId="0" borderId="0" xfId="7" applyFont="1" applyAlignment="1" applyProtection="1">
      <alignment horizontal="left" vertical="center"/>
      <protection hidden="1"/>
    </xf>
    <xf numFmtId="0" fontId="9" fillId="0" borderId="0" xfId="9" applyFont="1" applyAlignment="1" applyProtection="1">
      <alignment horizontal="center" vertical="center"/>
      <protection hidden="1"/>
    </xf>
    <xf numFmtId="2" fontId="9" fillId="0" borderId="0" xfId="7" applyNumberFormat="1" applyFont="1" applyAlignment="1" applyProtection="1">
      <alignment horizontal="left" vertical="center"/>
      <protection hidden="1"/>
    </xf>
    <xf numFmtId="4" fontId="5" fillId="0" borderId="0" xfId="9" applyNumberFormat="1" applyFont="1" applyAlignment="1" applyProtection="1">
      <alignment horizontal="left" vertical="center" wrapText="1"/>
      <protection hidden="1"/>
    </xf>
    <xf numFmtId="4" fontId="5" fillId="0" borderId="0" xfId="9" applyNumberFormat="1" applyFont="1" applyAlignment="1" applyProtection="1">
      <alignment horizontal="center" vertical="center" wrapText="1"/>
      <protection hidden="1"/>
    </xf>
    <xf numFmtId="0" fontId="14" fillId="4" borderId="0" xfId="3" applyFont="1" applyAlignment="1" applyProtection="1">
      <alignment horizontal="center" vertical="center"/>
      <protection hidden="1"/>
    </xf>
    <xf numFmtId="0" fontId="18" fillId="0" borderId="0" xfId="0" applyFont="1" applyProtection="1">
      <protection hidden="1"/>
    </xf>
    <xf numFmtId="0" fontId="19" fillId="0" borderId="0" xfId="5" applyFont="1" applyProtection="1">
      <protection hidden="1"/>
    </xf>
    <xf numFmtId="0" fontId="13" fillId="0" borderId="0" xfId="5" applyFont="1" applyProtection="1">
      <protection hidden="1"/>
    </xf>
    <xf numFmtId="0" fontId="14" fillId="5" borderId="0" xfId="2" applyFont="1" applyFill="1" applyBorder="1" applyAlignment="1" applyProtection="1">
      <alignment vertical="top" wrapText="1"/>
      <protection hidden="1"/>
    </xf>
    <xf numFmtId="165" fontId="14" fillId="5" borderId="0" xfId="5" applyNumberFormat="1" applyFont="1" applyFill="1" applyAlignment="1" applyProtection="1">
      <alignment horizontal="center" vertical="center"/>
      <protection hidden="1"/>
    </xf>
    <xf numFmtId="166" fontId="14" fillId="5" borderId="0" xfId="10" applyNumberFormat="1" applyFont="1" applyFill="1" applyBorder="1" applyAlignment="1" applyProtection="1">
      <alignment horizontal="center" wrapText="1"/>
      <protection hidden="1"/>
    </xf>
    <xf numFmtId="2" fontId="13" fillId="0" borderId="1" xfId="5" applyNumberFormat="1" applyFont="1" applyBorder="1" applyAlignment="1" applyProtection="1">
      <alignment horizontal="center"/>
      <protection hidden="1"/>
    </xf>
    <xf numFmtId="0" fontId="13" fillId="0" borderId="0" xfId="0" applyFont="1" applyProtection="1">
      <protection hidden="1"/>
    </xf>
    <xf numFmtId="0" fontId="13" fillId="0" borderId="0" xfId="0" applyFont="1" applyAlignment="1" applyProtection="1">
      <alignment vertical="center"/>
      <protection hidden="1"/>
    </xf>
    <xf numFmtId="0" fontId="21" fillId="0" borderId="0" xfId="7" applyFont="1" applyProtection="1">
      <protection hidden="1"/>
    </xf>
    <xf numFmtId="0" fontId="17" fillId="0" borderId="0" xfId="7" applyFont="1" applyProtection="1">
      <protection hidden="1"/>
    </xf>
    <xf numFmtId="0" fontId="17" fillId="7" borderId="37" xfId="7" applyFont="1" applyFill="1" applyBorder="1" applyAlignment="1" applyProtection="1">
      <alignment horizontal="left" vertical="top"/>
      <protection locked="0" hidden="1"/>
    </xf>
    <xf numFmtId="0" fontId="17" fillId="0" borderId="0" xfId="7" applyFont="1" applyAlignment="1" applyProtection="1">
      <alignment horizontal="left"/>
      <protection hidden="1"/>
    </xf>
    <xf numFmtId="0" fontId="17" fillId="0" borderId="0" xfId="12" applyFont="1" applyProtection="1">
      <protection hidden="1"/>
    </xf>
    <xf numFmtId="4" fontId="17" fillId="0" borderId="0" xfId="7" applyNumberFormat="1" applyFont="1" applyProtection="1">
      <protection hidden="1"/>
    </xf>
    <xf numFmtId="2" fontId="17" fillId="0" borderId="0" xfId="7" applyNumberFormat="1" applyFont="1" applyProtection="1">
      <protection hidden="1"/>
    </xf>
    <xf numFmtId="0" fontId="17" fillId="5" borderId="0" xfId="7" applyFont="1" applyFill="1" applyProtection="1">
      <protection hidden="1"/>
    </xf>
    <xf numFmtId="165" fontId="17" fillId="5" borderId="0" xfId="7" applyNumberFormat="1" applyFont="1" applyFill="1" applyProtection="1">
      <protection hidden="1"/>
    </xf>
    <xf numFmtId="166" fontId="17" fillId="5" borderId="0" xfId="7" applyNumberFormat="1" applyFont="1" applyFill="1" applyProtection="1">
      <protection hidden="1"/>
    </xf>
    <xf numFmtId="2" fontId="17" fillId="0" borderId="1" xfId="7" applyNumberFormat="1" applyFont="1" applyBorder="1" applyProtection="1">
      <protection hidden="1"/>
    </xf>
    <xf numFmtId="0" fontId="10" fillId="0" borderId="0" xfId="7" applyAlignment="1" applyProtection="1">
      <alignment vertical="center"/>
      <protection hidden="1"/>
    </xf>
    <xf numFmtId="0" fontId="17" fillId="0" borderId="0" xfId="13" applyFont="1" applyProtection="1">
      <protection hidden="1"/>
    </xf>
    <xf numFmtId="0" fontId="10" fillId="0" borderId="0" xfId="7" applyProtection="1">
      <protection hidden="1"/>
    </xf>
    <xf numFmtId="1" fontId="61" fillId="0" borderId="0" xfId="16" applyNumberFormat="1" applyFont="1" applyAlignment="1" applyProtection="1">
      <alignment horizontal="left" vertical="center"/>
      <protection hidden="1"/>
    </xf>
    <xf numFmtId="1" fontId="61" fillId="0" borderId="0" xfId="16" applyNumberFormat="1" applyFont="1" applyAlignment="1" applyProtection="1">
      <alignment vertical="center"/>
      <protection hidden="1"/>
    </xf>
    <xf numFmtId="1" fontId="62" fillId="0" borderId="0" xfId="16" applyNumberFormat="1" applyFont="1" applyAlignment="1" applyProtection="1">
      <alignment vertical="center"/>
      <protection hidden="1"/>
    </xf>
    <xf numFmtId="167" fontId="62" fillId="0" borderId="0" xfId="16" applyNumberFormat="1" applyFont="1" applyAlignment="1" applyProtection="1">
      <alignment vertical="center"/>
      <protection hidden="1"/>
    </xf>
    <xf numFmtId="0" fontId="62" fillId="0" borderId="0" xfId="16" applyFont="1" applyAlignment="1" applyProtection="1">
      <alignment vertical="center"/>
      <protection hidden="1"/>
    </xf>
    <xf numFmtId="1" fontId="62" fillId="0" borderId="0" xfId="16" applyNumberFormat="1" applyFont="1" applyAlignment="1" applyProtection="1">
      <alignment horizontal="right" vertical="center"/>
      <protection hidden="1"/>
    </xf>
    <xf numFmtId="0" fontId="63" fillId="5" borderId="0" xfId="6" applyFont="1" applyFill="1" applyAlignment="1" applyProtection="1">
      <alignment horizontal="left"/>
      <protection hidden="1"/>
    </xf>
    <xf numFmtId="1" fontId="64" fillId="5" borderId="0" xfId="16" applyNumberFormat="1" applyFont="1" applyFill="1" applyAlignment="1" applyProtection="1">
      <alignment horizontal="right" vertical="center"/>
      <protection hidden="1"/>
    </xf>
    <xf numFmtId="1" fontId="64" fillId="17" borderId="0" xfId="16" applyNumberFormat="1" applyFont="1" applyFill="1" applyAlignment="1" applyProtection="1">
      <alignment horizontal="center" vertical="center"/>
      <protection hidden="1"/>
    </xf>
    <xf numFmtId="1" fontId="64" fillId="17" borderId="0" xfId="16" applyNumberFormat="1" applyFont="1" applyFill="1" applyAlignment="1" applyProtection="1">
      <alignment horizontal="left" vertical="center"/>
      <protection hidden="1"/>
    </xf>
    <xf numFmtId="1" fontId="64" fillId="5" borderId="0" xfId="16" applyNumberFormat="1" applyFont="1" applyFill="1" applyAlignment="1" applyProtection="1">
      <alignment horizontal="left" vertical="center"/>
      <protection hidden="1"/>
    </xf>
    <xf numFmtId="1" fontId="55" fillId="5" borderId="0" xfId="16" applyNumberFormat="1" applyFont="1" applyFill="1" applyAlignment="1" applyProtection="1">
      <alignment horizontal="center" vertical="center"/>
      <protection hidden="1"/>
    </xf>
    <xf numFmtId="1" fontId="55" fillId="5" borderId="0" xfId="16" applyNumberFormat="1" applyFont="1" applyFill="1" applyAlignment="1" applyProtection="1">
      <alignment vertical="center"/>
      <protection hidden="1"/>
    </xf>
    <xf numFmtId="2" fontId="62" fillId="16" borderId="1" xfId="1" applyNumberFormat="1" applyFont="1" applyFill="1" applyBorder="1" applyAlignment="1" applyProtection="1">
      <alignment horizontal="center"/>
      <protection hidden="1"/>
    </xf>
    <xf numFmtId="0" fontId="62" fillId="0" borderId="0" xfId="6" applyFont="1" applyAlignment="1" applyProtection="1">
      <alignment horizontal="left" vertical="center"/>
      <protection hidden="1"/>
    </xf>
    <xf numFmtId="0" fontId="62" fillId="0" borderId="0" xfId="6" applyFont="1" applyAlignment="1" applyProtection="1">
      <alignment vertical="center"/>
      <protection hidden="1"/>
    </xf>
    <xf numFmtId="1" fontId="65" fillId="0" borderId="0" xfId="16" applyNumberFormat="1" applyFont="1" applyAlignment="1" applyProtection="1">
      <alignment horizontal="left" vertical="center"/>
      <protection hidden="1"/>
    </xf>
    <xf numFmtId="1" fontId="65" fillId="0" borderId="0" xfId="16" applyNumberFormat="1" applyFont="1" applyAlignment="1" applyProtection="1">
      <alignment vertical="center"/>
      <protection hidden="1"/>
    </xf>
    <xf numFmtId="1" fontId="55" fillId="0" borderId="0" xfId="16" applyNumberFormat="1" applyFont="1" applyAlignment="1" applyProtection="1">
      <alignment vertical="center"/>
      <protection hidden="1"/>
    </xf>
    <xf numFmtId="1" fontId="55" fillId="0" borderId="0" xfId="16" applyNumberFormat="1" applyFont="1" applyAlignment="1" applyProtection="1">
      <alignment horizontal="right" vertical="center"/>
      <protection hidden="1"/>
    </xf>
    <xf numFmtId="1" fontId="59" fillId="5" borderId="0" xfId="16" applyNumberFormat="1" applyFont="1" applyFill="1" applyAlignment="1" applyProtection="1">
      <alignment horizontal="left" vertical="center"/>
      <protection hidden="1"/>
    </xf>
    <xf numFmtId="1" fontId="59" fillId="5" borderId="0" xfId="16" applyNumberFormat="1" applyFont="1" applyFill="1" applyAlignment="1" applyProtection="1">
      <alignment horizontal="right" vertical="center"/>
      <protection hidden="1"/>
    </xf>
    <xf numFmtId="1" fontId="59" fillId="17" borderId="0" xfId="16" applyNumberFormat="1" applyFont="1" applyFill="1" applyAlignment="1" applyProtection="1">
      <alignment horizontal="center" vertical="center"/>
      <protection hidden="1"/>
    </xf>
    <xf numFmtId="1" fontId="59" fillId="17" borderId="0" xfId="16" applyNumberFormat="1" applyFont="1" applyFill="1" applyAlignment="1" applyProtection="1">
      <alignment horizontal="left" vertical="center"/>
      <protection hidden="1"/>
    </xf>
    <xf numFmtId="1" fontId="59" fillId="5" borderId="0" xfId="16" applyNumberFormat="1" applyFont="1" applyFill="1" applyAlignment="1" applyProtection="1">
      <alignment horizontal="center" vertical="center"/>
      <protection hidden="1"/>
    </xf>
    <xf numFmtId="1" fontId="59" fillId="5" borderId="0" xfId="16" applyNumberFormat="1" applyFont="1" applyFill="1" applyAlignment="1" applyProtection="1">
      <alignment vertical="center"/>
      <protection hidden="1"/>
    </xf>
    <xf numFmtId="1" fontId="55" fillId="0" borderId="0" xfId="16" applyNumberFormat="1" applyFont="1" applyAlignment="1" applyProtection="1">
      <alignment horizontal="left" vertical="center"/>
      <protection hidden="1"/>
    </xf>
    <xf numFmtId="0" fontId="66" fillId="0" borderId="0" xfId="6" applyFont="1" applyAlignment="1" applyProtection="1">
      <alignment horizontal="left"/>
      <protection hidden="1"/>
    </xf>
    <xf numFmtId="0" fontId="66" fillId="0" borderId="0" xfId="6" applyFont="1" applyProtection="1">
      <protection hidden="1"/>
    </xf>
    <xf numFmtId="0" fontId="55" fillId="0" borderId="0" xfId="16" applyFont="1" applyAlignment="1" applyProtection="1">
      <alignment horizontal="left" vertical="center"/>
      <protection hidden="1"/>
    </xf>
    <xf numFmtId="0" fontId="55" fillId="0" borderId="0" xfId="16" applyFont="1" applyAlignment="1" applyProtection="1">
      <alignment vertical="center"/>
      <protection hidden="1"/>
    </xf>
    <xf numFmtId="0" fontId="55" fillId="0" borderId="0" xfId="6" applyFont="1" applyProtection="1">
      <protection hidden="1"/>
    </xf>
    <xf numFmtId="0" fontId="59" fillId="18" borderId="0" xfId="6" applyFont="1" applyFill="1" applyAlignment="1" applyProtection="1">
      <alignment horizontal="left"/>
      <protection hidden="1"/>
    </xf>
    <xf numFmtId="0" fontId="59" fillId="18" borderId="0" xfId="6" applyFont="1" applyFill="1" applyAlignment="1" applyProtection="1">
      <alignment horizontal="center"/>
      <protection hidden="1"/>
    </xf>
    <xf numFmtId="0" fontId="63" fillId="0" borderId="0" xfId="6" applyFont="1" applyProtection="1">
      <protection hidden="1"/>
    </xf>
    <xf numFmtId="2" fontId="0" fillId="0" borderId="0" xfId="0" applyNumberFormat="1" applyProtection="1">
      <protection hidden="1"/>
    </xf>
    <xf numFmtId="0" fontId="59" fillId="0" borderId="0" xfId="6" applyFont="1" applyAlignment="1" applyProtection="1">
      <alignment horizontal="left"/>
      <protection hidden="1"/>
    </xf>
    <xf numFmtId="0" fontId="59" fillId="0" borderId="0" xfId="6" applyFont="1" applyAlignment="1" applyProtection="1">
      <alignment horizontal="center"/>
      <protection hidden="1"/>
    </xf>
    <xf numFmtId="0" fontId="67" fillId="0" borderId="0" xfId="0" applyFont="1" applyAlignment="1" applyProtection="1">
      <alignment horizontal="left"/>
      <protection hidden="1"/>
    </xf>
    <xf numFmtId="0" fontId="67" fillId="0" borderId="0" xfId="0" applyFont="1" applyAlignment="1" applyProtection="1">
      <alignment horizontal="center"/>
      <protection hidden="1"/>
    </xf>
    <xf numFmtId="0" fontId="67" fillId="0" borderId="0" xfId="6" applyFont="1" applyProtection="1">
      <protection hidden="1"/>
    </xf>
    <xf numFmtId="0" fontId="67" fillId="0" borderId="0" xfId="0" applyFont="1" applyAlignment="1" applyProtection="1">
      <alignment horizontal="left" vertical="center"/>
      <protection hidden="1"/>
    </xf>
    <xf numFmtId="0" fontId="67" fillId="0" borderId="0" xfId="0" applyFont="1" applyAlignment="1" applyProtection="1">
      <alignment horizontal="center" vertical="center"/>
      <protection hidden="1"/>
    </xf>
    <xf numFmtId="0" fontId="63" fillId="0" borderId="0" xfId="6" applyFont="1" applyAlignment="1" applyProtection="1">
      <alignment horizontal="left"/>
      <protection hidden="1"/>
    </xf>
    <xf numFmtId="0" fontId="42" fillId="0" borderId="0" xfId="0" applyFont="1" applyProtection="1">
      <protection hidden="1"/>
    </xf>
    <xf numFmtId="0" fontId="43" fillId="0" borderId="0" xfId="0" applyFont="1" applyAlignment="1" applyProtection="1">
      <alignment horizontal="right"/>
      <protection hidden="1"/>
    </xf>
    <xf numFmtId="0" fontId="47" fillId="0" borderId="0" xfId="0" applyFont="1" applyProtection="1">
      <protection hidden="1"/>
    </xf>
    <xf numFmtId="0" fontId="43" fillId="11" borderId="0" xfId="0" applyFont="1" applyFill="1" applyProtection="1">
      <protection hidden="1"/>
    </xf>
    <xf numFmtId="0" fontId="43" fillId="11" borderId="0" xfId="0" applyFont="1" applyFill="1" applyAlignment="1" applyProtection="1">
      <alignment horizontal="right"/>
      <protection hidden="1"/>
    </xf>
    <xf numFmtId="0" fontId="47" fillId="11" borderId="0" xfId="0" applyFont="1" applyFill="1" applyProtection="1">
      <protection hidden="1"/>
    </xf>
    <xf numFmtId="0" fontId="47" fillId="13" borderId="0" xfId="0" applyFont="1" applyFill="1" applyProtection="1">
      <protection hidden="1"/>
    </xf>
    <xf numFmtId="2" fontId="47" fillId="0" borderId="1" xfId="0" applyNumberFormat="1" applyFont="1" applyBorder="1" applyProtection="1">
      <protection hidden="1"/>
    </xf>
    <xf numFmtId="2" fontId="47" fillId="14" borderId="1" xfId="0" applyNumberFormat="1" applyFont="1" applyFill="1" applyBorder="1" applyProtection="1">
      <protection hidden="1"/>
    </xf>
    <xf numFmtId="2" fontId="47" fillId="0" borderId="0" xfId="0" applyNumberFormat="1" applyFont="1" applyProtection="1">
      <protection hidden="1"/>
    </xf>
    <xf numFmtId="0" fontId="43" fillId="0" borderId="0" xfId="0" applyFont="1" applyProtection="1">
      <protection hidden="1"/>
    </xf>
    <xf numFmtId="0" fontId="45" fillId="0" borderId="0" xfId="0" applyFont="1" applyProtection="1">
      <protection hidden="1"/>
    </xf>
    <xf numFmtId="0" fontId="43" fillId="17" borderId="0" xfId="0" applyFont="1" applyFill="1" applyProtection="1">
      <protection hidden="1"/>
    </xf>
    <xf numFmtId="0" fontId="43" fillId="5" borderId="0" xfId="0" applyFont="1" applyFill="1" applyProtection="1">
      <protection hidden="1"/>
    </xf>
    <xf numFmtId="0" fontId="43" fillId="5" borderId="0" xfId="0" applyFont="1" applyFill="1" applyAlignment="1" applyProtection="1">
      <alignment horizontal="right"/>
      <protection hidden="1"/>
    </xf>
    <xf numFmtId="0" fontId="41" fillId="0" borderId="0" xfId="0" applyFont="1" applyAlignment="1" applyProtection="1">
      <alignment wrapText="1"/>
      <protection hidden="1"/>
    </xf>
    <xf numFmtId="0" fontId="6" fillId="0" borderId="0" xfId="0" applyFont="1" applyAlignment="1" applyProtection="1">
      <alignment wrapText="1"/>
      <protection hidden="1"/>
    </xf>
    <xf numFmtId="0" fontId="48" fillId="0" borderId="0" xfId="0" applyFont="1" applyAlignment="1" applyProtection="1">
      <alignment wrapText="1"/>
      <protection hidden="1"/>
    </xf>
    <xf numFmtId="0" fontId="41" fillId="0" borderId="0" xfId="0" applyFont="1" applyProtection="1">
      <protection hidden="1"/>
    </xf>
    <xf numFmtId="0" fontId="6" fillId="0" borderId="0" xfId="0" applyFont="1" applyProtection="1">
      <protection hidden="1"/>
    </xf>
    <xf numFmtId="0" fontId="41" fillId="0" borderId="0" xfId="0" applyFont="1" applyAlignment="1" applyProtection="1">
      <alignment horizontal="left"/>
      <protection hidden="1"/>
    </xf>
    <xf numFmtId="0" fontId="6" fillId="0" borderId="0" xfId="0" applyFont="1" applyAlignment="1" applyProtection="1">
      <alignment horizontal="left"/>
      <protection hidden="1"/>
    </xf>
    <xf numFmtId="0" fontId="48" fillId="0" borderId="0" xfId="0" applyFont="1" applyProtection="1">
      <protection hidden="1"/>
    </xf>
    <xf numFmtId="0" fontId="46" fillId="0" borderId="0" xfId="0" applyFont="1" applyProtection="1">
      <protection hidden="1"/>
    </xf>
    <xf numFmtId="1" fontId="54" fillId="0" borderId="0" xfId="4" applyNumberFormat="1" applyFont="1" applyProtection="1">
      <protection hidden="1"/>
    </xf>
    <xf numFmtId="1" fontId="9" fillId="0" borderId="0" xfId="4" applyNumberFormat="1" applyFont="1" applyProtection="1">
      <protection hidden="1"/>
    </xf>
    <xf numFmtId="1" fontId="9" fillId="0" borderId="0" xfId="4" applyNumberFormat="1" applyFont="1" applyAlignment="1" applyProtection="1">
      <alignment horizontal="right"/>
      <protection hidden="1"/>
    </xf>
    <xf numFmtId="0" fontId="9" fillId="0" borderId="0" xfId="4" applyFont="1" applyProtection="1">
      <protection hidden="1"/>
    </xf>
    <xf numFmtId="1" fontId="53" fillId="5" borderId="0" xfId="4" applyNumberFormat="1" applyFont="1" applyFill="1" applyProtection="1">
      <protection hidden="1"/>
    </xf>
    <xf numFmtId="1" fontId="54" fillId="5" borderId="0" xfId="4" applyNumberFormat="1" applyFont="1" applyFill="1" applyAlignment="1" applyProtection="1">
      <alignment horizontal="right"/>
      <protection hidden="1"/>
    </xf>
    <xf numFmtId="1" fontId="54" fillId="5" borderId="0" xfId="4" applyNumberFormat="1" applyFont="1" applyFill="1" applyAlignment="1" applyProtection="1">
      <alignment horizontal="center"/>
      <protection hidden="1"/>
    </xf>
    <xf numFmtId="1" fontId="54" fillId="0" borderId="0" xfId="4" applyNumberFormat="1" applyFont="1" applyAlignment="1" applyProtection="1">
      <alignment horizontal="center"/>
      <protection hidden="1"/>
    </xf>
    <xf numFmtId="1" fontId="54" fillId="5" borderId="0" xfId="4" applyNumberFormat="1" applyFont="1" applyFill="1" applyAlignment="1" applyProtection="1">
      <alignment horizontal="left"/>
      <protection hidden="1"/>
    </xf>
    <xf numFmtId="2" fontId="53" fillId="6" borderId="1" xfId="1" applyNumberFormat="1" applyFont="1" applyFill="1" applyBorder="1" applyAlignment="1" applyProtection="1">
      <alignment horizontal="center"/>
      <protection hidden="1"/>
    </xf>
    <xf numFmtId="1" fontId="53" fillId="0" borderId="5" xfId="4" applyNumberFormat="1" applyFont="1" applyBorder="1" applyAlignment="1" applyProtection="1">
      <alignment horizontal="center"/>
      <protection hidden="1"/>
    </xf>
    <xf numFmtId="1" fontId="53" fillId="0" borderId="0" xfId="4" applyNumberFormat="1" applyFont="1" applyAlignment="1" applyProtection="1">
      <alignment horizontal="center"/>
      <protection hidden="1"/>
    </xf>
    <xf numFmtId="2" fontId="53" fillId="6" borderId="0" xfId="1" applyNumberFormat="1" applyFont="1" applyFill="1" applyBorder="1" applyAlignment="1" applyProtection="1">
      <alignment horizontal="center"/>
      <protection hidden="1"/>
    </xf>
    <xf numFmtId="0" fontId="53" fillId="0" borderId="0" xfId="4" applyFont="1" applyProtection="1">
      <protection hidden="1"/>
    </xf>
    <xf numFmtId="1" fontId="53" fillId="0" borderId="0" xfId="4" applyNumberFormat="1" applyFont="1" applyProtection="1">
      <protection hidden="1"/>
    </xf>
    <xf numFmtId="1" fontId="53" fillId="0" borderId="0" xfId="4" applyNumberFormat="1" applyFont="1" applyAlignment="1" applyProtection="1">
      <alignment horizontal="right"/>
      <protection hidden="1"/>
    </xf>
    <xf numFmtId="1" fontId="54" fillId="0" borderId="0" xfId="4" applyNumberFormat="1" applyFont="1" applyAlignment="1" applyProtection="1">
      <alignment horizontal="left"/>
      <protection hidden="1"/>
    </xf>
    <xf numFmtId="0" fontId="54" fillId="0" borderId="0" xfId="4" applyFont="1" applyAlignment="1" applyProtection="1">
      <alignment horizontal="center"/>
      <protection hidden="1"/>
    </xf>
    <xf numFmtId="0" fontId="11" fillId="0" borderId="0" xfId="4" applyFont="1" applyProtection="1">
      <protection hidden="1"/>
    </xf>
    <xf numFmtId="0" fontId="52" fillId="0" borderId="0" xfId="4" applyFont="1" applyProtection="1">
      <protection hidden="1"/>
    </xf>
    <xf numFmtId="0" fontId="8" fillId="0" borderId="0" xfId="4" applyFont="1" applyProtection="1">
      <protection hidden="1"/>
    </xf>
    <xf numFmtId="0" fontId="9" fillId="0" borderId="0" xfId="5" applyFont="1" applyProtection="1">
      <protection hidden="1"/>
    </xf>
    <xf numFmtId="1" fontId="9" fillId="0" borderId="0" xfId="5" applyNumberFormat="1" applyFont="1" applyAlignment="1" applyProtection="1">
      <alignment horizontal="left"/>
      <protection hidden="1"/>
    </xf>
    <xf numFmtId="0" fontId="38" fillId="0" borderId="0" xfId="0" applyFont="1" applyProtection="1">
      <protection hidden="1"/>
    </xf>
    <xf numFmtId="0" fontId="5" fillId="0" borderId="0" xfId="0" applyFont="1" applyProtection="1">
      <protection hidden="1"/>
    </xf>
    <xf numFmtId="0" fontId="4" fillId="5" borderId="0" xfId="0" applyFont="1" applyFill="1" applyProtection="1">
      <protection hidden="1"/>
    </xf>
    <xf numFmtId="0" fontId="5" fillId="5" borderId="0" xfId="0" applyFont="1" applyFill="1" applyAlignment="1" applyProtection="1">
      <alignment horizontal="center"/>
      <protection hidden="1"/>
    </xf>
    <xf numFmtId="0" fontId="5" fillId="5" borderId="0" xfId="0" applyFont="1" applyFill="1" applyProtection="1">
      <protection hidden="1"/>
    </xf>
    <xf numFmtId="2" fontId="5" fillId="0" borderId="1" xfId="0" applyNumberFormat="1" applyFont="1" applyBorder="1" applyAlignment="1" applyProtection="1">
      <alignment horizontal="center"/>
      <protection hidden="1"/>
    </xf>
    <xf numFmtId="2" fontId="5" fillId="0" borderId="0" xfId="0" applyNumberFormat="1" applyFont="1" applyProtection="1">
      <protection hidden="1"/>
    </xf>
    <xf numFmtId="164" fontId="5" fillId="0" borderId="0" xfId="0" applyNumberFormat="1" applyFont="1" applyProtection="1">
      <protection hidden="1"/>
    </xf>
    <xf numFmtId="0" fontId="4" fillId="0" borderId="0" xfId="0" applyFont="1" applyProtection="1">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0" fontId="38" fillId="0" borderId="0" xfId="0" applyFont="1" applyAlignment="1" applyProtection="1">
      <alignment horizontal="left"/>
      <protection hidden="1"/>
    </xf>
    <xf numFmtId="0" fontId="5" fillId="15" borderId="0" xfId="0" applyFont="1" applyFill="1" applyAlignment="1" applyProtection="1">
      <alignment horizontal="left"/>
      <protection hidden="1"/>
    </xf>
    <xf numFmtId="0" fontId="5" fillId="15" borderId="0" xfId="0" applyFont="1" applyFill="1" applyProtection="1">
      <protection hidden="1"/>
    </xf>
    <xf numFmtId="1" fontId="8" fillId="15" borderId="0" xfId="0" applyNumberFormat="1" applyFont="1" applyFill="1" applyAlignment="1" applyProtection="1">
      <alignment horizontal="center"/>
      <protection hidden="1"/>
    </xf>
    <xf numFmtId="1" fontId="9" fillId="15" borderId="0" xfId="0" applyNumberFormat="1" applyFont="1" applyFill="1" applyAlignment="1" applyProtection="1">
      <alignment horizontal="center"/>
      <protection hidden="1"/>
    </xf>
    <xf numFmtId="0" fontId="4" fillId="15" borderId="0" xfId="0" applyFont="1" applyFill="1" applyAlignment="1" applyProtection="1">
      <alignment horizontal="left"/>
      <protection hidden="1"/>
    </xf>
    <xf numFmtId="2" fontId="9" fillId="6" borderId="1" xfId="1" applyNumberFormat="1" applyFont="1" applyFill="1" applyBorder="1" applyAlignment="1" applyProtection="1">
      <alignment horizontal="center"/>
      <protection hidden="1"/>
    </xf>
    <xf numFmtId="0" fontId="5" fillId="0" borderId="0" xfId="0" applyFont="1" applyAlignment="1" applyProtection="1">
      <alignment horizontal="left"/>
      <protection hidden="1"/>
    </xf>
    <xf numFmtId="0" fontId="8" fillId="15" borderId="0" xfId="0" applyFont="1" applyFill="1" applyAlignment="1" applyProtection="1">
      <alignment horizontal="center"/>
      <protection hidden="1"/>
    </xf>
    <xf numFmtId="0" fontId="9" fillId="15" borderId="0" xfId="0" applyFont="1" applyFill="1" applyAlignment="1" applyProtection="1">
      <alignment horizontal="center"/>
      <protection hidden="1"/>
    </xf>
    <xf numFmtId="0" fontId="0" fillId="0" borderId="0" xfId="0" applyAlignment="1" applyProtection="1">
      <alignment horizontal="left"/>
      <protection hidden="1"/>
    </xf>
    <xf numFmtId="0" fontId="4" fillId="15" borderId="0" xfId="0" applyFont="1" applyFill="1" applyProtection="1">
      <protection hidden="1"/>
    </xf>
    <xf numFmtId="2" fontId="5" fillId="0" borderId="1" xfId="0" applyNumberFormat="1" applyFont="1" applyBorder="1" applyProtection="1">
      <protection hidden="1"/>
    </xf>
    <xf numFmtId="2" fontId="5" fillId="0" borderId="50" xfId="0" applyNumberFormat="1" applyFont="1" applyBorder="1" applyProtection="1">
      <protection hidden="1"/>
    </xf>
    <xf numFmtId="2" fontId="5" fillId="0" borderId="49" xfId="0" applyNumberFormat="1" applyFont="1" applyBorder="1" applyProtection="1">
      <protection hidden="1"/>
    </xf>
    <xf numFmtId="2" fontId="5" fillId="0" borderId="2" xfId="0" applyNumberFormat="1" applyFont="1" applyBorder="1" applyProtection="1">
      <protection hidden="1"/>
    </xf>
    <xf numFmtId="0" fontId="14" fillId="0" borderId="0" xfId="0" applyFont="1" applyProtection="1">
      <protection hidden="1"/>
    </xf>
    <xf numFmtId="0" fontId="14" fillId="5" borderId="0" xfId="2" applyFont="1" applyFill="1" applyBorder="1" applyProtection="1">
      <protection hidden="1"/>
    </xf>
    <xf numFmtId="0" fontId="31" fillId="5" borderId="0" xfId="2" applyFont="1" applyFill="1" applyBorder="1" applyAlignment="1" applyProtection="1">
      <alignment horizontal="right"/>
      <protection hidden="1"/>
    </xf>
    <xf numFmtId="165" fontId="14" fillId="5" borderId="0" xfId="2" applyNumberFormat="1" applyFont="1" applyFill="1" applyBorder="1" applyAlignment="1" applyProtection="1">
      <alignment horizontal="center"/>
      <protection hidden="1"/>
    </xf>
    <xf numFmtId="0" fontId="31" fillId="5" borderId="0" xfId="2" applyFont="1" applyFill="1" applyBorder="1" applyProtection="1">
      <protection hidden="1"/>
    </xf>
    <xf numFmtId="166" fontId="14" fillId="5" borderId="0" xfId="2" applyNumberFormat="1" applyFont="1" applyFill="1" applyBorder="1" applyAlignment="1" applyProtection="1">
      <alignment horizontal="center"/>
      <protection hidden="1"/>
    </xf>
    <xf numFmtId="165" fontId="14" fillId="5" borderId="0" xfId="0" applyNumberFormat="1" applyFont="1" applyFill="1" applyProtection="1">
      <protection hidden="1"/>
    </xf>
    <xf numFmtId="166" fontId="14" fillId="5" borderId="0" xfId="0" applyNumberFormat="1" applyFont="1" applyFill="1" applyAlignment="1" applyProtection="1">
      <alignment horizontal="center"/>
      <protection hidden="1"/>
    </xf>
    <xf numFmtId="2" fontId="14" fillId="0" borderId="1" xfId="0" applyNumberFormat="1" applyFont="1" applyBorder="1" applyAlignment="1" applyProtection="1">
      <alignment horizontal="center"/>
      <protection hidden="1"/>
    </xf>
    <xf numFmtId="0" fontId="18" fillId="0" borderId="0" xfId="0" applyFont="1" applyAlignment="1" applyProtection="1">
      <alignment horizontal="left"/>
      <protection hidden="1"/>
    </xf>
    <xf numFmtId="0" fontId="14" fillId="5" borderId="0" xfId="0" applyFont="1" applyFill="1" applyProtection="1">
      <protection hidden="1"/>
    </xf>
    <xf numFmtId="166" fontId="14" fillId="5" borderId="0" xfId="0" applyNumberFormat="1" applyFont="1" applyFill="1" applyProtection="1">
      <protection hidden="1"/>
    </xf>
    <xf numFmtId="2" fontId="14" fillId="0" borderId="0" xfId="0" applyNumberFormat="1" applyFont="1" applyAlignment="1" applyProtection="1">
      <alignment horizontal="center"/>
      <protection hidden="1"/>
    </xf>
    <xf numFmtId="0" fontId="14" fillId="15" borderId="0" xfId="2" applyFont="1" applyFill="1" applyBorder="1" applyProtection="1">
      <protection hidden="1"/>
    </xf>
    <xf numFmtId="165" fontId="14" fillId="15" borderId="0" xfId="2" applyNumberFormat="1" applyFont="1" applyFill="1" applyBorder="1" applyProtection="1">
      <protection hidden="1"/>
    </xf>
    <xf numFmtId="166" fontId="14" fillId="15" borderId="0" xfId="2" applyNumberFormat="1" applyFont="1" applyFill="1" applyBorder="1" applyProtection="1">
      <protection hidden="1"/>
    </xf>
    <xf numFmtId="165" fontId="14" fillId="15" borderId="0" xfId="0" applyNumberFormat="1" applyFont="1" applyFill="1" applyProtection="1">
      <protection hidden="1"/>
    </xf>
    <xf numFmtId="166" fontId="14" fillId="15" borderId="0" xfId="0" applyNumberFormat="1" applyFont="1" applyFill="1" applyProtection="1">
      <protection hidden="1"/>
    </xf>
    <xf numFmtId="2" fontId="14" fillId="0" borderId="1" xfId="0" applyNumberFormat="1" applyFont="1" applyBorder="1" applyProtection="1">
      <protection hidden="1"/>
    </xf>
    <xf numFmtId="2" fontId="14" fillId="0" borderId="0" xfId="0" applyNumberFormat="1" applyFont="1" applyProtection="1">
      <protection hidden="1"/>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0" fontId="14" fillId="0" borderId="0" xfId="0" applyFont="1" applyAlignment="1" applyProtection="1">
      <alignment horizontal="left"/>
      <protection hidden="1"/>
    </xf>
    <xf numFmtId="0" fontId="31" fillId="15" borderId="0" xfId="2" applyFont="1" applyFill="1" applyBorder="1" applyAlignment="1" applyProtection="1">
      <alignment horizontal="right"/>
      <protection hidden="1"/>
    </xf>
    <xf numFmtId="165" fontId="14" fillId="15" borderId="0" xfId="0" applyNumberFormat="1" applyFont="1" applyFill="1" applyAlignment="1" applyProtection="1">
      <alignment horizontal="center"/>
      <protection hidden="1"/>
    </xf>
    <xf numFmtId="0" fontId="31" fillId="15" borderId="0" xfId="2" applyFont="1" applyFill="1" applyBorder="1" applyProtection="1">
      <protection hidden="1"/>
    </xf>
    <xf numFmtId="166" fontId="14" fillId="15" borderId="0" xfId="2" applyNumberFormat="1" applyFont="1" applyFill="1" applyBorder="1" applyAlignment="1" applyProtection="1">
      <alignment horizontal="center"/>
      <protection hidden="1"/>
    </xf>
    <xf numFmtId="166" fontId="14" fillId="15" borderId="0" xfId="0" applyNumberFormat="1" applyFont="1" applyFill="1" applyAlignment="1" applyProtection="1">
      <alignment horizontal="center"/>
      <protection hidden="1"/>
    </xf>
    <xf numFmtId="166" fontId="14" fillId="0" borderId="0" xfId="0" applyNumberFormat="1" applyFont="1" applyAlignment="1" applyProtection="1">
      <alignment horizontal="center"/>
      <protection hidden="1"/>
    </xf>
    <xf numFmtId="166" fontId="14" fillId="0" borderId="0" xfId="0" applyNumberFormat="1" applyFont="1" applyProtection="1">
      <protection hidden="1"/>
    </xf>
    <xf numFmtId="166" fontId="31" fillId="15" borderId="0" xfId="2" applyNumberFormat="1" applyFont="1" applyFill="1" applyBorder="1" applyAlignment="1" applyProtection="1">
      <alignment horizontal="right"/>
      <protection hidden="1"/>
    </xf>
    <xf numFmtId="165" fontId="14" fillId="15" borderId="0" xfId="2" applyNumberFormat="1" applyFont="1" applyFill="1" applyBorder="1" applyAlignment="1" applyProtection="1">
      <alignment horizontal="center"/>
      <protection hidden="1"/>
    </xf>
    <xf numFmtId="0" fontId="30" fillId="0" borderId="0" xfId="0" applyFont="1" applyProtection="1">
      <protection hidden="1"/>
    </xf>
    <xf numFmtId="0" fontId="28" fillId="0" borderId="0" xfId="0" applyFont="1" applyAlignment="1" applyProtection="1">
      <alignment horizontal="left"/>
      <protection hidden="1"/>
    </xf>
    <xf numFmtId="0" fontId="28" fillId="0" borderId="0" xfId="0" applyFont="1" applyProtection="1">
      <protection hidden="1"/>
    </xf>
    <xf numFmtId="0" fontId="2" fillId="0" borderId="0" xfId="0" applyFont="1" applyProtection="1">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8" fontId="0" fillId="0" borderId="0" xfId="0" applyNumberFormat="1" applyAlignment="1" applyProtection="1">
      <alignment horizontal="center"/>
      <protection hidden="1"/>
    </xf>
    <xf numFmtId="0" fontId="28" fillId="0" borderId="0" xfId="0" applyFont="1" applyAlignment="1" applyProtection="1">
      <alignment horizontal="right"/>
      <protection hidden="1"/>
    </xf>
    <xf numFmtId="2" fontId="0" fillId="0" borderId="0" xfId="0" applyNumberFormat="1" applyAlignment="1" applyProtection="1">
      <alignment horizontal="left"/>
      <protection hidden="1"/>
    </xf>
    <xf numFmtId="168" fontId="0" fillId="0" borderId="0" xfId="0" applyNumberFormat="1" applyAlignment="1" applyProtection="1">
      <alignment horizontal="center"/>
      <protection hidden="1"/>
    </xf>
    <xf numFmtId="0" fontId="27" fillId="0" borderId="0" xfId="0" applyFont="1" applyAlignment="1" applyProtection="1">
      <alignment horizontal="center"/>
      <protection hidden="1"/>
    </xf>
    <xf numFmtId="0" fontId="27" fillId="0" borderId="0" xfId="0" applyFont="1" applyAlignment="1" applyProtection="1">
      <alignment horizontal="left"/>
      <protection hidden="1"/>
    </xf>
    <xf numFmtId="0" fontId="17" fillId="0" borderId="0" xfId="7" applyFont="1" applyAlignment="1" applyProtection="1">
      <alignment horizontal="right"/>
      <protection hidden="1"/>
    </xf>
    <xf numFmtId="164" fontId="10" fillId="0" borderId="0" xfId="0" applyNumberFormat="1" applyFont="1" applyAlignment="1">
      <alignment horizontal="right"/>
    </xf>
    <xf numFmtId="0" fontId="10" fillId="0" borderId="0" xfId="0" applyFont="1" applyAlignment="1">
      <alignment horizontal="left"/>
    </xf>
    <xf numFmtId="0" fontId="10" fillId="0" borderId="0" xfId="13"/>
    <xf numFmtId="164" fontId="10" fillId="0" borderId="0" xfId="7" applyNumberFormat="1" applyAlignment="1">
      <alignment horizontal="right"/>
    </xf>
    <xf numFmtId="0" fontId="10" fillId="0" borderId="0" xfId="7" applyAlignment="1">
      <alignment horizontal="left"/>
    </xf>
    <xf numFmtId="0" fontId="0" fillId="0" borderId="0" xfId="3" applyFont="1" applyFill="1"/>
    <xf numFmtId="2" fontId="14" fillId="0" borderId="1" xfId="3" applyNumberFormat="1" applyFont="1" applyFill="1" applyBorder="1"/>
    <xf numFmtId="0" fontId="0" fillId="0" borderId="0" xfId="0" applyAlignment="1">
      <alignment horizontal="center" wrapText="1"/>
    </xf>
    <xf numFmtId="0" fontId="0" fillId="0" borderId="0" xfId="0" applyAlignment="1">
      <alignment horizontal="center"/>
    </xf>
    <xf numFmtId="0" fontId="35" fillId="0" borderId="0" xfId="0" applyFont="1" applyAlignment="1" applyProtection="1">
      <alignment horizontal="center"/>
      <protection locked="0"/>
    </xf>
    <xf numFmtId="0" fontId="5" fillId="5" borderId="2" xfId="2" applyFont="1" applyFill="1" applyBorder="1" applyAlignment="1">
      <alignment horizontal="left" vertical="center" wrapText="1"/>
    </xf>
    <xf numFmtId="0" fontId="5" fillId="5" borderId="17" xfId="2" applyFont="1" applyFill="1" applyBorder="1" applyAlignment="1">
      <alignment horizontal="left" vertical="center" wrapText="1"/>
    </xf>
    <xf numFmtId="0" fontId="5" fillId="5" borderId="0" xfId="2" applyFont="1" applyFill="1" applyBorder="1" applyAlignment="1" applyProtection="1">
      <alignment horizontal="left" vertical="center" wrapText="1"/>
      <protection hidden="1"/>
    </xf>
    <xf numFmtId="4" fontId="14" fillId="0" borderId="0" xfId="9" applyNumberFormat="1" applyFont="1" applyAlignment="1">
      <alignment horizontal="left" vertical="center" wrapText="1"/>
    </xf>
    <xf numFmtId="0" fontId="13" fillId="0" borderId="0" xfId="7" applyFont="1" applyAlignment="1">
      <alignment horizontal="left" vertical="top"/>
    </xf>
    <xf numFmtId="4" fontId="5" fillId="0" borderId="0" xfId="9" applyNumberFormat="1" applyFont="1" applyAlignment="1">
      <alignment horizontal="left" vertical="center" wrapText="1"/>
    </xf>
    <xf numFmtId="0" fontId="9" fillId="0" borderId="0" xfId="7" applyFont="1" applyAlignment="1">
      <alignment horizontal="left" vertical="top"/>
    </xf>
    <xf numFmtId="0" fontId="15" fillId="3" borderId="32" xfId="2" applyFont="1" applyBorder="1" applyAlignment="1">
      <alignment horizontal="center" vertical="center"/>
    </xf>
    <xf numFmtId="0" fontId="15" fillId="3" borderId="35" xfId="2" applyFont="1" applyBorder="1" applyAlignment="1">
      <alignment horizontal="center" vertical="center"/>
    </xf>
    <xf numFmtId="0" fontId="15" fillId="3" borderId="3" xfId="2" applyFont="1" applyBorder="1" applyAlignment="1">
      <alignment horizontal="center" vertical="center"/>
    </xf>
    <xf numFmtId="0" fontId="15" fillId="3" borderId="7" xfId="2" applyFont="1" applyBorder="1" applyAlignment="1">
      <alignment horizontal="center" vertical="center"/>
    </xf>
    <xf numFmtId="0" fontId="15" fillId="3" borderId="2" xfId="2" applyFont="1" applyBorder="1" applyAlignment="1">
      <alignment vertical="top" wrapText="1"/>
    </xf>
    <xf numFmtId="0" fontId="15" fillId="3" borderId="30" xfId="2" applyFont="1" applyBorder="1" applyAlignment="1">
      <alignment vertical="top" wrapText="1"/>
    </xf>
    <xf numFmtId="0" fontId="15" fillId="3" borderId="31" xfId="2" applyFont="1" applyBorder="1" applyAlignment="1">
      <alignment horizontal="center" vertical="center"/>
    </xf>
    <xf numFmtId="0" fontId="15" fillId="3" borderId="34" xfId="2" applyFont="1" applyBorder="1" applyAlignment="1">
      <alignment horizontal="center" vertical="center"/>
    </xf>
    <xf numFmtId="0" fontId="15" fillId="3" borderId="30" xfId="2" applyFont="1" applyBorder="1" applyAlignment="1">
      <alignment horizontal="center" vertical="center"/>
    </xf>
    <xf numFmtId="0" fontId="15" fillId="3" borderId="36" xfId="2" applyFont="1" applyBorder="1" applyAlignment="1">
      <alignment horizontal="center" vertical="center"/>
    </xf>
    <xf numFmtId="0" fontId="14" fillId="5" borderId="32" xfId="2" applyFont="1" applyFill="1" applyBorder="1" applyAlignment="1">
      <alignment horizontal="center" vertical="center"/>
    </xf>
    <xf numFmtId="0" fontId="14" fillId="5" borderId="35" xfId="2" applyFont="1" applyFill="1" applyBorder="1" applyAlignment="1">
      <alignment horizontal="center" vertical="center"/>
    </xf>
    <xf numFmtId="0" fontId="14" fillId="5" borderId="3" xfId="2" applyFont="1" applyFill="1" applyBorder="1" applyAlignment="1">
      <alignment horizontal="center" vertical="center"/>
    </xf>
    <xf numFmtId="0" fontId="14" fillId="5" borderId="7" xfId="2" applyFont="1" applyFill="1" applyBorder="1" applyAlignment="1">
      <alignment horizontal="center" vertical="center"/>
    </xf>
    <xf numFmtId="0" fontId="14" fillId="5" borderId="2" xfId="2" applyFont="1" applyFill="1" applyBorder="1" applyAlignment="1">
      <alignment vertical="top" wrapText="1"/>
    </xf>
    <xf numFmtId="0" fontId="14" fillId="5" borderId="30" xfId="2" applyFont="1" applyFill="1" applyBorder="1" applyAlignment="1">
      <alignment vertical="top" wrapText="1"/>
    </xf>
    <xf numFmtId="0" fontId="14" fillId="5" borderId="31" xfId="2" applyFont="1" applyFill="1" applyBorder="1" applyAlignment="1">
      <alignment horizontal="center" vertical="center"/>
    </xf>
    <xf numFmtId="0" fontId="14" fillId="5" borderId="34" xfId="2" applyFont="1" applyFill="1" applyBorder="1" applyAlignment="1">
      <alignment horizontal="center" vertical="center"/>
    </xf>
    <xf numFmtId="0" fontId="14" fillId="5" borderId="30" xfId="2" applyFont="1" applyFill="1" applyBorder="1" applyAlignment="1">
      <alignment horizontal="center" vertical="center"/>
    </xf>
    <xf numFmtId="0" fontId="14" fillId="5" borderId="36" xfId="2" applyFont="1" applyFill="1" applyBorder="1" applyAlignment="1">
      <alignment horizontal="center" vertical="center"/>
    </xf>
    <xf numFmtId="0" fontId="14" fillId="5" borderId="56" xfId="2" applyFont="1" applyFill="1" applyBorder="1" applyAlignment="1">
      <alignment horizontal="center" vertical="center"/>
    </xf>
    <xf numFmtId="0" fontId="14" fillId="5" borderId="57" xfId="2" applyFont="1" applyFill="1" applyBorder="1" applyAlignment="1">
      <alignment horizontal="center" vertical="center"/>
    </xf>
    <xf numFmtId="0" fontId="14" fillId="5" borderId="17" xfId="2" applyFont="1" applyFill="1" applyBorder="1" applyAlignment="1">
      <alignment vertical="top" wrapText="1"/>
    </xf>
    <xf numFmtId="4" fontId="5" fillId="0" borderId="0" xfId="9" applyNumberFormat="1" applyFont="1" applyAlignment="1" applyProtection="1">
      <alignment horizontal="left" vertical="center" wrapText="1"/>
      <protection hidden="1"/>
    </xf>
    <xf numFmtId="0" fontId="9" fillId="0" borderId="0" xfId="7" applyFont="1" applyAlignment="1" applyProtection="1">
      <alignment horizontal="left" vertical="top"/>
      <protection hidden="1"/>
    </xf>
    <xf numFmtId="0" fontId="14" fillId="5" borderId="0" xfId="2" applyFont="1" applyFill="1" applyBorder="1" applyAlignment="1" applyProtection="1">
      <alignment horizontal="center" vertical="center"/>
      <protection hidden="1"/>
    </xf>
    <xf numFmtId="0" fontId="14" fillId="5" borderId="0" xfId="2" applyFont="1" applyFill="1" applyBorder="1" applyAlignment="1" applyProtection="1">
      <alignment vertical="top" wrapText="1"/>
      <protection hidden="1"/>
    </xf>
    <xf numFmtId="0" fontId="21" fillId="9" borderId="45" xfId="7" applyFont="1" applyFill="1" applyBorder="1" applyAlignment="1" applyProtection="1">
      <alignment horizontal="center" vertical="center" textRotation="180"/>
      <protection locked="0"/>
    </xf>
    <xf numFmtId="0" fontId="21" fillId="9" borderId="46" xfId="7" applyFont="1" applyFill="1" applyBorder="1" applyAlignment="1" applyProtection="1">
      <alignment horizontal="center" vertical="center" textRotation="180"/>
      <protection locked="0"/>
    </xf>
    <xf numFmtId="0" fontId="21" fillId="8" borderId="38" xfId="7" applyFont="1" applyFill="1" applyBorder="1" applyAlignment="1" applyProtection="1">
      <alignment horizontal="center" vertical="top"/>
      <protection locked="0"/>
    </xf>
    <xf numFmtId="0" fontId="21" fillId="8" borderId="39" xfId="7" applyFont="1" applyFill="1" applyBorder="1" applyAlignment="1" applyProtection="1">
      <alignment horizontal="center" vertical="top"/>
      <protection locked="0"/>
    </xf>
    <xf numFmtId="0" fontId="21" fillId="9" borderId="40" xfId="7" applyFont="1" applyFill="1" applyBorder="1" applyAlignment="1" applyProtection="1">
      <alignment horizontal="center" vertical="center" textRotation="180"/>
      <protection locked="0"/>
    </xf>
    <xf numFmtId="0" fontId="21" fillId="9" borderId="0" xfId="7" applyFont="1" applyFill="1" applyAlignment="1" applyProtection="1">
      <alignment horizontal="center" vertical="center" textRotation="180"/>
      <protection locked="0"/>
    </xf>
    <xf numFmtId="0" fontId="21" fillId="9" borderId="45" xfId="0" applyFont="1" applyFill="1" applyBorder="1" applyAlignment="1" applyProtection="1">
      <alignment horizontal="center" vertical="center" textRotation="180"/>
      <protection locked="0"/>
    </xf>
    <xf numFmtId="0" fontId="21" fillId="9" borderId="46" xfId="0" applyFont="1" applyFill="1" applyBorder="1" applyAlignment="1" applyProtection="1">
      <alignment horizontal="center" vertical="center" textRotation="180"/>
      <protection locked="0"/>
    </xf>
    <xf numFmtId="0" fontId="21" fillId="8" borderId="38" xfId="0" applyFont="1" applyFill="1" applyBorder="1" applyAlignment="1" applyProtection="1">
      <alignment horizontal="center" vertical="top"/>
      <protection locked="0"/>
    </xf>
    <xf numFmtId="0" fontId="21" fillId="8" borderId="39" xfId="0" applyFont="1" applyFill="1" applyBorder="1" applyAlignment="1" applyProtection="1">
      <alignment horizontal="center" vertical="top"/>
      <protection locked="0"/>
    </xf>
    <xf numFmtId="0" fontId="21" fillId="9" borderId="40" xfId="0" applyFont="1" applyFill="1" applyBorder="1" applyAlignment="1" applyProtection="1">
      <alignment horizontal="center" vertical="center" textRotation="180"/>
      <protection locked="0"/>
    </xf>
    <xf numFmtId="0" fontId="21" fillId="9" borderId="0" xfId="0" applyFont="1" applyFill="1" applyAlignment="1" applyProtection="1">
      <alignment horizontal="center" vertical="center" textRotation="180"/>
      <protection locked="0"/>
    </xf>
    <xf numFmtId="0" fontId="21" fillId="9" borderId="40" xfId="7" applyFont="1" applyFill="1" applyBorder="1" applyAlignment="1" applyProtection="1">
      <alignment horizontal="center" vertical="center" textRotation="180"/>
      <protection locked="0" hidden="1"/>
    </xf>
    <xf numFmtId="0" fontId="21" fillId="9" borderId="46" xfId="7" applyFont="1" applyFill="1" applyBorder="1" applyAlignment="1" applyProtection="1">
      <alignment horizontal="center" vertical="center" textRotation="180"/>
      <protection locked="0" hidden="1"/>
    </xf>
    <xf numFmtId="0" fontId="21" fillId="9" borderId="0" xfId="7" applyFont="1" applyFill="1" applyAlignment="1" applyProtection="1">
      <alignment horizontal="center" vertical="center" textRotation="180"/>
      <protection locked="0" hidden="1"/>
    </xf>
    <xf numFmtId="0" fontId="21" fillId="8" borderId="64" xfId="7" applyFont="1" applyFill="1" applyBorder="1" applyAlignment="1" applyProtection="1">
      <alignment horizontal="center" vertical="top"/>
      <protection locked="0" hidden="1"/>
    </xf>
    <xf numFmtId="0" fontId="21" fillId="8" borderId="0" xfId="7" applyFont="1" applyFill="1" applyAlignment="1" applyProtection="1">
      <alignment horizontal="center" vertical="top"/>
      <protection locked="0" hidden="1"/>
    </xf>
    <xf numFmtId="0" fontId="21" fillId="8" borderId="64" xfId="7" applyFont="1" applyFill="1" applyBorder="1" applyAlignment="1" applyProtection="1">
      <alignment horizontal="center" vertical="top"/>
      <protection locked="0"/>
    </xf>
    <xf numFmtId="0" fontId="21" fillId="8" borderId="0" xfId="7" applyFont="1" applyFill="1" applyAlignment="1" applyProtection="1">
      <alignment horizontal="center" vertical="top"/>
      <protection locked="0"/>
    </xf>
    <xf numFmtId="0" fontId="59" fillId="18" borderId="0" xfId="6" applyFont="1" applyFill="1" applyAlignment="1">
      <alignment horizontal="left"/>
    </xf>
    <xf numFmtId="0" fontId="59" fillId="18" borderId="0" xfId="6" applyFont="1" applyFill="1" applyAlignment="1" applyProtection="1">
      <alignment horizontal="left"/>
      <protection hidden="1"/>
    </xf>
    <xf numFmtId="2" fontId="49" fillId="12" borderId="51" xfId="0" applyNumberFormat="1" applyFont="1" applyFill="1" applyBorder="1" applyAlignment="1">
      <alignment horizontal="center" vertical="center" wrapText="1"/>
    </xf>
    <xf numFmtId="2" fontId="49" fillId="13" borderId="52" xfId="0" applyNumberFormat="1" applyFont="1" applyFill="1" applyBorder="1" applyAlignment="1" applyProtection="1">
      <alignment horizontal="center" vertical="center" wrapText="1"/>
      <protection hidden="1"/>
    </xf>
    <xf numFmtId="2" fontId="49" fillId="13" borderId="53" xfId="0" applyNumberFormat="1" applyFont="1" applyFill="1" applyBorder="1" applyAlignment="1" applyProtection="1">
      <alignment horizontal="center" vertical="center" wrapText="1"/>
      <protection hidden="1"/>
    </xf>
    <xf numFmtId="2" fontId="49" fillId="13" borderId="54" xfId="0" applyNumberFormat="1" applyFont="1" applyFill="1" applyBorder="1" applyAlignment="1" applyProtection="1">
      <alignment horizontal="center" vertical="center" wrapText="1"/>
      <protection hidden="1"/>
    </xf>
    <xf numFmtId="1" fontId="8" fillId="5" borderId="6" xfId="4" applyNumberFormat="1" applyFont="1" applyFill="1" applyBorder="1" applyAlignment="1">
      <alignment horizontal="left"/>
    </xf>
    <xf numFmtId="1" fontId="8" fillId="5" borderId="7" xfId="4" applyNumberFormat="1" applyFont="1" applyFill="1" applyBorder="1" applyAlignment="1">
      <alignment horizontal="left"/>
    </xf>
    <xf numFmtId="1" fontId="54" fillId="5" borderId="0" xfId="4" applyNumberFormat="1" applyFont="1" applyFill="1" applyAlignment="1" applyProtection="1">
      <alignment horizontal="left"/>
      <protection hidden="1"/>
    </xf>
    <xf numFmtId="0" fontId="58" fillId="11" borderId="9" xfId="0" applyFont="1" applyFill="1" applyBorder="1" applyAlignment="1">
      <alignment horizontal="center"/>
    </xf>
    <xf numFmtId="0" fontId="57" fillId="0" borderId="0" xfId="0" applyFont="1" applyAlignment="1">
      <alignment horizontal="center"/>
    </xf>
    <xf numFmtId="0" fontId="58" fillId="0" borderId="10" xfId="0" applyFont="1" applyBorder="1" applyAlignment="1">
      <alignment horizontal="right"/>
    </xf>
    <xf numFmtId="0" fontId="58" fillId="0" borderId="11" xfId="0" applyFont="1" applyBorder="1" applyAlignment="1">
      <alignment horizontal="right"/>
    </xf>
    <xf numFmtId="0" fontId="55" fillId="0" borderId="0" xfId="0" applyFont="1" applyAlignment="1">
      <alignment horizontal="center"/>
    </xf>
    <xf numFmtId="0" fontId="58" fillId="11" borderId="13" xfId="0" applyFont="1" applyFill="1" applyBorder="1" applyAlignment="1">
      <alignment horizontal="center" vertical="center"/>
    </xf>
    <xf numFmtId="0" fontId="58" fillId="11" borderId="16" xfId="0" applyFont="1" applyFill="1" applyBorder="1" applyAlignment="1">
      <alignment horizontal="center" vertical="center"/>
    </xf>
    <xf numFmtId="0" fontId="58" fillId="11" borderId="10" xfId="0" applyFont="1" applyFill="1" applyBorder="1" applyAlignment="1">
      <alignment horizontal="center"/>
    </xf>
    <xf numFmtId="0" fontId="58" fillId="11" borderId="11" xfId="0" applyFont="1" applyFill="1" applyBorder="1" applyAlignment="1">
      <alignment horizontal="center"/>
    </xf>
    <xf numFmtId="0" fontId="59" fillId="11" borderId="13" xfId="0" applyFont="1" applyFill="1" applyBorder="1" applyAlignment="1">
      <alignment horizontal="center" vertical="center"/>
    </xf>
    <xf numFmtId="0" fontId="59" fillId="11" borderId="16" xfId="0" applyFont="1" applyFill="1" applyBorder="1" applyAlignment="1">
      <alignment horizontal="center" vertical="center"/>
    </xf>
    <xf numFmtId="0" fontId="59" fillId="11" borderId="9" xfId="0" applyFont="1" applyFill="1" applyBorder="1" applyAlignment="1">
      <alignment horizontal="center"/>
    </xf>
    <xf numFmtId="0" fontId="55" fillId="0" borderId="16" xfId="0" applyFont="1" applyBorder="1" applyAlignment="1">
      <alignment vertical="center"/>
    </xf>
    <xf numFmtId="0" fontId="58" fillId="11" borderId="14" xfId="0" applyFont="1" applyFill="1" applyBorder="1" applyAlignment="1">
      <alignment horizontal="center"/>
    </xf>
    <xf numFmtId="0" fontId="55" fillId="0" borderId="11" xfId="0" applyFont="1" applyBorder="1" applyAlignment="1">
      <alignment horizontal="center"/>
    </xf>
    <xf numFmtId="0" fontId="55" fillId="0" borderId="10" xfId="0" applyFont="1" applyBorder="1" applyAlignment="1">
      <alignment horizontal="center"/>
    </xf>
    <xf numFmtId="0" fontId="60" fillId="16" borderId="0" xfId="6" applyFont="1" applyFill="1" applyAlignment="1">
      <alignment horizontal="center" vertical="center" wrapText="1"/>
    </xf>
    <xf numFmtId="0" fontId="55" fillId="0" borderId="10" xfId="0" applyFont="1" applyBorder="1" applyAlignment="1">
      <alignment horizontal="center" vertical="center"/>
    </xf>
    <xf numFmtId="0" fontId="55" fillId="0" borderId="11" xfId="0" applyFont="1" applyBorder="1" applyAlignment="1">
      <alignment horizontal="center" vertical="center"/>
    </xf>
    <xf numFmtId="0" fontId="59" fillId="11" borderId="10" xfId="0" applyFont="1" applyFill="1" applyBorder="1" applyAlignment="1">
      <alignment horizontal="center" vertical="center"/>
    </xf>
    <xf numFmtId="0" fontId="59" fillId="11" borderId="11" xfId="0" applyFont="1" applyFill="1" applyBorder="1" applyAlignment="1">
      <alignment horizontal="center" vertical="center"/>
    </xf>
    <xf numFmtId="0" fontId="18" fillId="0" borderId="0" xfId="0" applyFont="1" applyAlignment="1">
      <alignment horizontal="left"/>
    </xf>
    <xf numFmtId="0" fontId="18" fillId="0" borderId="0" xfId="0" applyFont="1" applyAlignment="1" applyProtection="1">
      <alignment horizontal="left"/>
      <protection hidden="1"/>
    </xf>
    <xf numFmtId="0" fontId="18" fillId="0" borderId="0" xfId="0" applyFont="1" applyAlignment="1">
      <alignment horizontal="center"/>
    </xf>
    <xf numFmtId="0" fontId="18" fillId="0" borderId="0" xfId="0" applyFont="1" applyAlignment="1" applyProtection="1">
      <alignment horizontal="center"/>
      <protection hidden="1"/>
    </xf>
    <xf numFmtId="0" fontId="26" fillId="0" borderId="0" xfId="0" applyFont="1" applyAlignment="1">
      <alignment horizontal="center"/>
    </xf>
    <xf numFmtId="0" fontId="26" fillId="0" borderId="0" xfId="0" applyFont="1" applyAlignment="1">
      <alignment horizontal="left" vertical="center"/>
    </xf>
    <xf numFmtId="0" fontId="29" fillId="0" borderId="0" xfId="0" applyFont="1" applyAlignment="1">
      <alignment horizontal="center"/>
    </xf>
    <xf numFmtId="0" fontId="0" fillId="0" borderId="0" xfId="0" applyAlignment="1" applyProtection="1">
      <alignment horizontal="center"/>
      <protection hidden="1"/>
    </xf>
    <xf numFmtId="0" fontId="29" fillId="0" borderId="0" xfId="0" applyFont="1" applyAlignment="1" applyProtection="1">
      <alignment horizontal="center"/>
      <protection hidden="1"/>
    </xf>
    <xf numFmtId="0" fontId="27" fillId="0" borderId="0" xfId="0" applyFont="1" applyAlignment="1">
      <alignment horizontal="center"/>
    </xf>
    <xf numFmtId="0" fontId="0" fillId="0" borderId="0" xfId="0" applyAlignment="1">
      <alignment horizontal="left"/>
    </xf>
    <xf numFmtId="0" fontId="0" fillId="0" borderId="0" xfId="0" applyAlignment="1" applyProtection="1">
      <alignment horizontal="left"/>
      <protection hidden="1"/>
    </xf>
    <xf numFmtId="0" fontId="27" fillId="0" borderId="0" xfId="0" applyFont="1" applyAlignment="1" applyProtection="1">
      <alignment horizontal="center"/>
      <protection hidden="1"/>
    </xf>
  </cellXfs>
  <cellStyles count="17">
    <cellStyle name="20% - Accent1" xfId="3" builtinId="30"/>
    <cellStyle name="Accent1" xfId="2" builtinId="29"/>
    <cellStyle name="Neutral 2" xfId="10" xr:uid="{23DDC607-D5DF-4306-9D20-23E51F34C1CC}"/>
    <cellStyle name="Normal" xfId="0" builtinId="0"/>
    <cellStyle name="Normal 10 2" xfId="6" xr:uid="{4CB59570-88B8-4B24-9098-49BDFE7B75CB}"/>
    <cellStyle name="Normal 2" xfId="7" xr:uid="{5D8ECC7F-6F66-481E-94BB-3DC950FA8204}"/>
    <cellStyle name="Normal 2 2 2" xfId="8" xr:uid="{36821AF2-644D-4B25-A2ED-BE3691D383E9}"/>
    <cellStyle name="Normal 2 2 2 2" xfId="13" xr:uid="{83E4F9AB-A3D9-4A3D-B7B2-59C18EBD864D}"/>
    <cellStyle name="Normal 2 4" xfId="9" xr:uid="{5DD48BEE-CE6D-4D4B-A961-A0F6FC78D521}"/>
    <cellStyle name="Normal 3 2" xfId="5" xr:uid="{625CB05C-6A3D-4786-8599-5BF6D232F44C}"/>
    <cellStyle name="Normal 30" xfId="12" xr:uid="{9AFF120A-7384-4761-A8AC-422CF6817B62}"/>
    <cellStyle name="Normal 4" xfId="11" xr:uid="{8F53944D-2BC8-4E72-B812-B30537C0B901}"/>
    <cellStyle name="Normal 4 2" xfId="14" xr:uid="{8122850B-D10F-4709-B6C9-ACD22C98F623}"/>
    <cellStyle name="Normal 5" xfId="15" xr:uid="{4B0E21BF-BAC8-4EF1-9821-48FF54DB262E}"/>
    <cellStyle name="Normal_Sheet1_Roller update Trade_Trade V6 final final copy roller changes 20112 2" xfId="16" xr:uid="{40844F1F-BBEC-4FBA-B515-6470AD58874A}"/>
    <cellStyle name="Normal_Trade Core Price List FY11 PH 2" xfId="4" xr:uid="{46D8167B-83E7-4E84-9224-A1523B576691}"/>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externalLink" Target="externalLinks/externalLink17.xml"/><Relationship Id="rId89" Type="http://schemas.openxmlformats.org/officeDocument/2006/relationships/externalLink" Target="externalLinks/externalLink2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5" Type="http://schemas.openxmlformats.org/officeDocument/2006/relationships/worksheet" Target="worksheets/sheet5.xml"/><Relationship Id="rId90" Type="http://schemas.openxmlformats.org/officeDocument/2006/relationships/externalLink" Target="externalLinks/externalLink23.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2.xml"/><Relationship Id="rId80" Type="http://schemas.openxmlformats.org/officeDocument/2006/relationships/externalLink" Target="externalLinks/externalLink13.xml"/><Relationship Id="rId85"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externalLink" Target="externalLinks/externalLink21.xml"/><Relationship Id="rId91" Type="http://schemas.openxmlformats.org/officeDocument/2006/relationships/externalLink" Target="externalLinks/externalLink24.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externalLink" Target="externalLinks/externalLink19.xml"/><Relationship Id="rId94"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0.xml"/><Relationship Id="rId61" Type="http://schemas.openxmlformats.org/officeDocument/2006/relationships/worksheet" Target="worksheets/sheet61.xml"/><Relationship Id="rId82"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93" Type="http://schemas.openxmlformats.org/officeDocument/2006/relationships/externalLink" Target="externalLinks/externalLink26.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 Id="rId4"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emf"/><Relationship Id="rId7" Type="http://schemas.openxmlformats.org/officeDocument/2006/relationships/image" Target="../media/image24.jpeg"/><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6.svg"/><Relationship Id="rId1"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6.svg"/><Relationship Id="rId1" Type="http://schemas.openxmlformats.org/officeDocument/2006/relationships/image" Target="../media/image4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0.svg"/><Relationship Id="rId1" Type="http://schemas.openxmlformats.org/officeDocument/2006/relationships/image" Target="../media/image49.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svg"/><Relationship Id="rId1" Type="http://schemas.openxmlformats.org/officeDocument/2006/relationships/image" Target="../media/image4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image" Target="../media/image43.emf"/><Relationship Id="rId3" Type="http://schemas.openxmlformats.org/officeDocument/2006/relationships/image" Target="../media/image27.emf"/><Relationship Id="rId7" Type="http://schemas.openxmlformats.org/officeDocument/2006/relationships/image" Target="../media/image31.emf"/><Relationship Id="rId12" Type="http://schemas.openxmlformats.org/officeDocument/2006/relationships/image" Target="../media/image42.emf"/><Relationship Id="rId2" Type="http://schemas.openxmlformats.org/officeDocument/2006/relationships/image" Target="../media/image35.emf"/><Relationship Id="rId1" Type="http://schemas.openxmlformats.org/officeDocument/2006/relationships/image" Target="../media/image40.emf"/><Relationship Id="rId6" Type="http://schemas.openxmlformats.org/officeDocument/2006/relationships/image" Target="../media/image30.emf"/><Relationship Id="rId11" Type="http://schemas.openxmlformats.org/officeDocument/2006/relationships/image" Target="../media/image41.emf"/><Relationship Id="rId5" Type="http://schemas.openxmlformats.org/officeDocument/2006/relationships/image" Target="../media/image29.emf"/><Relationship Id="rId10" Type="http://schemas.openxmlformats.org/officeDocument/2006/relationships/image" Target="../media/image48.emf"/><Relationship Id="rId4" Type="http://schemas.openxmlformats.org/officeDocument/2006/relationships/image" Target="../media/image28.emf"/><Relationship Id="rId9" Type="http://schemas.openxmlformats.org/officeDocument/2006/relationships/image" Target="../media/image47.emf"/><Relationship Id="rId14" Type="http://schemas.openxmlformats.org/officeDocument/2006/relationships/image" Target="../media/image44.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image" Target="../media/image43.emf"/><Relationship Id="rId3" Type="http://schemas.openxmlformats.org/officeDocument/2006/relationships/image" Target="../media/image27.emf"/><Relationship Id="rId7" Type="http://schemas.openxmlformats.org/officeDocument/2006/relationships/image" Target="../media/image31.emf"/><Relationship Id="rId12" Type="http://schemas.openxmlformats.org/officeDocument/2006/relationships/image" Target="../media/image42.emf"/><Relationship Id="rId2" Type="http://schemas.openxmlformats.org/officeDocument/2006/relationships/image" Target="../media/image35.emf"/><Relationship Id="rId1" Type="http://schemas.openxmlformats.org/officeDocument/2006/relationships/image" Target="../media/image40.emf"/><Relationship Id="rId6" Type="http://schemas.openxmlformats.org/officeDocument/2006/relationships/image" Target="../media/image30.emf"/><Relationship Id="rId11" Type="http://schemas.openxmlformats.org/officeDocument/2006/relationships/image" Target="../media/image41.emf"/><Relationship Id="rId5" Type="http://schemas.openxmlformats.org/officeDocument/2006/relationships/image" Target="../media/image29.emf"/><Relationship Id="rId10" Type="http://schemas.openxmlformats.org/officeDocument/2006/relationships/image" Target="../media/image48.emf"/><Relationship Id="rId4" Type="http://schemas.openxmlformats.org/officeDocument/2006/relationships/image" Target="../media/image28.emf"/><Relationship Id="rId9" Type="http://schemas.openxmlformats.org/officeDocument/2006/relationships/image" Target="../media/image47.emf"/><Relationship Id="rId14" Type="http://schemas.openxmlformats.org/officeDocument/2006/relationships/image" Target="../media/image4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4.emf"/><Relationship Id="rId1" Type="http://schemas.openxmlformats.org/officeDocument/2006/relationships/image" Target="../media/image6.emf"/><Relationship Id="rId4"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4.emf"/><Relationship Id="rId1" Type="http://schemas.openxmlformats.org/officeDocument/2006/relationships/image" Target="../media/image6.emf"/><Relationship Id="rId4"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4.emf"/><Relationship Id="rId1" Type="http://schemas.openxmlformats.org/officeDocument/2006/relationships/image" Target="../media/image6.emf"/><Relationship Id="rId4"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emf"/><Relationship Id="rId9" Type="http://schemas.openxmlformats.org/officeDocument/2006/relationships/image" Target="../media/image35.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image" Target="../media/image43.emf"/><Relationship Id="rId3" Type="http://schemas.openxmlformats.org/officeDocument/2006/relationships/image" Target="../media/image40.emf"/><Relationship Id="rId7" Type="http://schemas.openxmlformats.org/officeDocument/2006/relationships/image" Target="../media/image29.emf"/><Relationship Id="rId12" Type="http://schemas.openxmlformats.org/officeDocument/2006/relationships/image" Target="../media/image42.emf"/><Relationship Id="rId2" Type="http://schemas.openxmlformats.org/officeDocument/2006/relationships/image" Target="../media/image39.emf"/><Relationship Id="rId1" Type="http://schemas.openxmlformats.org/officeDocument/2006/relationships/image" Target="../media/image38.emf"/><Relationship Id="rId6" Type="http://schemas.openxmlformats.org/officeDocument/2006/relationships/image" Target="../media/image28.emf"/><Relationship Id="rId11" Type="http://schemas.openxmlformats.org/officeDocument/2006/relationships/image" Target="../media/image41.emf"/><Relationship Id="rId5" Type="http://schemas.openxmlformats.org/officeDocument/2006/relationships/image" Target="../media/image27.emf"/><Relationship Id="rId10" Type="http://schemas.openxmlformats.org/officeDocument/2006/relationships/image" Target="../media/image32.emf"/><Relationship Id="rId4" Type="http://schemas.openxmlformats.org/officeDocument/2006/relationships/image" Target="../media/image35.emf"/><Relationship Id="rId9" Type="http://schemas.openxmlformats.org/officeDocument/2006/relationships/image" Target="../media/image31.emf"/><Relationship Id="rId14" Type="http://schemas.openxmlformats.org/officeDocument/2006/relationships/image" Target="../media/image44.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3" Type="http://schemas.openxmlformats.org/officeDocument/2006/relationships/image" Target="../media/image28.emf"/><Relationship Id="rId7" Type="http://schemas.openxmlformats.org/officeDocument/2006/relationships/image" Target="../media/image32.emf"/><Relationship Id="rId12" Type="http://schemas.openxmlformats.org/officeDocument/2006/relationships/image" Target="../media/image42.emf"/><Relationship Id="rId2" Type="http://schemas.openxmlformats.org/officeDocument/2006/relationships/image" Target="../media/image27.emf"/><Relationship Id="rId1" Type="http://schemas.openxmlformats.org/officeDocument/2006/relationships/image" Target="../media/image40.emf"/><Relationship Id="rId6" Type="http://schemas.openxmlformats.org/officeDocument/2006/relationships/image" Target="../media/image31.emf"/><Relationship Id="rId11" Type="http://schemas.openxmlformats.org/officeDocument/2006/relationships/image" Target="../media/image41.emf"/><Relationship Id="rId5" Type="http://schemas.openxmlformats.org/officeDocument/2006/relationships/image" Target="../media/image30.emf"/><Relationship Id="rId10" Type="http://schemas.openxmlformats.org/officeDocument/2006/relationships/image" Target="../media/image35.emf"/><Relationship Id="rId4" Type="http://schemas.openxmlformats.org/officeDocument/2006/relationships/image" Target="../media/image29.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28982</xdr:rowOff>
    </xdr:from>
    <xdr:to>
      <xdr:col>9</xdr:col>
      <xdr:colOff>9524</xdr:colOff>
      <xdr:row>41</xdr:row>
      <xdr:rowOff>102997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86607"/>
          <a:ext cx="5495924" cy="4265015"/>
        </a:xfrm>
        <a:prstGeom prst="rect">
          <a:avLst/>
        </a:prstGeom>
      </xdr:spPr>
    </xdr:pic>
    <xdr:clientData/>
  </xdr:twoCellAnchor>
  <xdr:twoCellAnchor editAs="oneCell">
    <xdr:from>
      <xdr:col>0</xdr:col>
      <xdr:colOff>0</xdr:colOff>
      <xdr:row>0</xdr:row>
      <xdr:rowOff>0</xdr:rowOff>
    </xdr:from>
    <xdr:to>
      <xdr:col>8</xdr:col>
      <xdr:colOff>581024</xdr:colOff>
      <xdr:row>16</xdr:row>
      <xdr:rowOff>36216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 b="20876"/>
        <a:stretch/>
      </xdr:blipFill>
      <xdr:spPr>
        <a:xfrm>
          <a:off x="0" y="0"/>
          <a:ext cx="5457824" cy="3084216"/>
        </a:xfrm>
        <a:prstGeom prst="rect">
          <a:avLst/>
        </a:prstGeom>
      </xdr:spPr>
    </xdr:pic>
    <xdr:clientData/>
  </xdr:twoCellAnchor>
  <xdr:twoCellAnchor editAs="oneCell">
    <xdr:from>
      <xdr:col>6</xdr:col>
      <xdr:colOff>590549</xdr:colOff>
      <xdr:row>41</xdr:row>
      <xdr:rowOff>133350</xdr:rowOff>
    </xdr:from>
    <xdr:to>
      <xdr:col>9</xdr:col>
      <xdr:colOff>0</xdr:colOff>
      <xdr:row>48</xdr:row>
      <xdr:rowOff>161925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6749" y="8181975"/>
          <a:ext cx="1352551" cy="1362075"/>
        </a:xfrm>
        <a:prstGeom prst="rect">
          <a:avLst/>
        </a:prstGeom>
      </xdr:spPr>
    </xdr:pic>
    <xdr:clientData/>
  </xdr:twoCellAnchor>
  <xdr:twoCellAnchor>
    <xdr:from>
      <xdr:col>0</xdr:col>
      <xdr:colOff>276225</xdr:colOff>
      <xdr:row>42</xdr:row>
      <xdr:rowOff>66676</xdr:rowOff>
    </xdr:from>
    <xdr:to>
      <xdr:col>6</xdr:col>
      <xdr:colOff>590550</xdr:colOff>
      <xdr:row>48</xdr:row>
      <xdr:rowOff>28576</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76225" y="8305801"/>
          <a:ext cx="42005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Gone are the days of having to carry your price lists</a:t>
          </a:r>
        </a:p>
        <a:p>
          <a:r>
            <a:rPr lang="en-GB" sz="1400">
              <a:solidFill>
                <a:schemeClr val="dk1"/>
              </a:solidFill>
              <a:effectLst/>
              <a:latin typeface="+mn-lt"/>
              <a:ea typeface="+mn-ea"/>
              <a:cs typeface="+mn-cs"/>
            </a:rPr>
            <a:t>You can get a price in a snip using our mobile pricing</a:t>
          </a:r>
        </a:p>
        <a:p>
          <a:r>
            <a:rPr lang="en-GB" sz="1400">
              <a:solidFill>
                <a:schemeClr val="dk1"/>
              </a:solidFill>
              <a:effectLst/>
              <a:latin typeface="+mn-lt"/>
              <a:ea typeface="+mn-ea"/>
              <a:cs typeface="+mn-cs"/>
            </a:rPr>
            <a:t>App using your smart phone / Tablet</a:t>
          </a:r>
        </a:p>
        <a:p>
          <a:r>
            <a:rPr lang="en-GB" sz="1400">
              <a:solidFill>
                <a:schemeClr val="dk1"/>
              </a:solidFill>
              <a:effectLst/>
              <a:latin typeface="+mn-lt"/>
              <a:ea typeface="+mn-ea"/>
              <a:cs typeface="+mn-cs"/>
            </a:rPr>
            <a:t>Why not give it a try?</a:t>
          </a:r>
        </a:p>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38101</xdr:colOff>
      <xdr:row>101</xdr:row>
      <xdr:rowOff>165100</xdr:rowOff>
    </xdr:from>
    <xdr:to>
      <xdr:col>14</xdr:col>
      <xdr:colOff>351973</xdr:colOff>
      <xdr:row>124</xdr:row>
      <xdr:rowOff>145218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8101" y="19405600"/>
          <a:ext cx="8314872" cy="3732968"/>
        </a:xfrm>
        <a:prstGeom prst="rect">
          <a:avLst/>
        </a:prstGeom>
      </xdr:spPr>
    </xdr:pic>
    <xdr:clientData/>
  </xdr:twoCellAnchor>
  <xdr:twoCellAnchor>
    <xdr:from>
      <xdr:col>7</xdr:col>
      <xdr:colOff>17237</xdr:colOff>
      <xdr:row>213</xdr:row>
      <xdr:rowOff>154214</xdr:rowOff>
    </xdr:from>
    <xdr:to>
      <xdr:col>14</xdr:col>
      <xdr:colOff>520474</xdr:colOff>
      <xdr:row>219</xdr:row>
      <xdr:rowOff>104776</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4017737" y="37235039"/>
          <a:ext cx="4503737" cy="9221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mn-lt"/>
              <a:ea typeface="+mn-ea"/>
              <a:cs typeface="+mn-cs"/>
            </a:rPr>
            <a:t>Take note of the fabric widths as shown on the fabric labels, we do not recommend that any roller fabrics are turned to achieve wider widths. Fabrics turned will be done at your own risk and will negate any warranty.</a:t>
          </a:r>
          <a:endParaRPr lang="en-GB"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536829</xdr:colOff>
      <xdr:row>63</xdr:row>
      <xdr:rowOff>57150</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28104" cy="10525125"/>
        </a:xfrm>
        <a:prstGeom prst="rect">
          <a:avLst/>
        </a:prstGeom>
      </xdr:spPr>
    </xdr:pic>
    <xdr:clientData/>
  </xdr:twoCellAnchor>
  <xdr:twoCellAnchor editAs="oneCell">
    <xdr:from>
      <xdr:col>0</xdr:col>
      <xdr:colOff>1</xdr:colOff>
      <xdr:row>66</xdr:row>
      <xdr:rowOff>59531</xdr:rowOff>
    </xdr:from>
    <xdr:to>
      <xdr:col>11</xdr:col>
      <xdr:colOff>547687</xdr:colOff>
      <xdr:row>125</xdr:row>
      <xdr:rowOff>77294</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1322844"/>
          <a:ext cx="6965155" cy="9852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9</xdr:row>
      <xdr:rowOff>0</xdr:rowOff>
    </xdr:from>
    <xdr:to>
      <xdr:col>2</xdr:col>
      <xdr:colOff>0</xdr:colOff>
      <xdr:row>9</xdr:row>
      <xdr:rowOff>0</xdr:rowOff>
    </xdr:to>
    <xdr:pic>
      <xdr:nvPicPr>
        <xdr:cNvPr id="6" name="Picture 5">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xdr:row>
      <xdr:rowOff>0</xdr:rowOff>
    </xdr:from>
    <xdr:to>
      <xdr:col>2</xdr:col>
      <xdr:colOff>0</xdr:colOff>
      <xdr:row>9</xdr:row>
      <xdr:rowOff>0</xdr:rowOff>
    </xdr:to>
    <xdr:pic>
      <xdr:nvPicPr>
        <xdr:cNvPr id="7" name="Picture 6">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9</xdr:row>
      <xdr:rowOff>0</xdr:rowOff>
    </xdr:from>
    <xdr:to>
      <xdr:col>2</xdr:col>
      <xdr:colOff>0</xdr:colOff>
      <xdr:row>9</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xdr:row>
      <xdr:rowOff>0</xdr:rowOff>
    </xdr:from>
    <xdr:to>
      <xdr:col>2</xdr:col>
      <xdr:colOff>0</xdr:colOff>
      <xdr:row>9</xdr:row>
      <xdr:rowOff>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xdr:colOff>
      <xdr:row>9</xdr:row>
      <xdr:rowOff>0</xdr:rowOff>
    </xdr:from>
    <xdr:to>
      <xdr:col>2</xdr:col>
      <xdr:colOff>0</xdr:colOff>
      <xdr:row>9</xdr:row>
      <xdr:rowOff>0</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xdr:row>
      <xdr:rowOff>0</xdr:rowOff>
    </xdr:from>
    <xdr:to>
      <xdr:col>2</xdr:col>
      <xdr:colOff>0</xdr:colOff>
      <xdr:row>9</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214312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431</xdr:colOff>
      <xdr:row>41</xdr:row>
      <xdr:rowOff>13834</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34075"/>
          <a:ext cx="431" cy="2480809"/>
        </a:xfrm>
        <a:prstGeom prst="rect">
          <a:avLst/>
        </a:prstGeom>
      </xdr:spPr>
    </xdr:pic>
    <xdr:clientData/>
  </xdr:twoCellAnchor>
  <xdr:twoCellAnchor editAs="oneCell">
    <xdr:from>
      <xdr:col>0</xdr:col>
      <xdr:colOff>323850</xdr:colOff>
      <xdr:row>51</xdr:row>
      <xdr:rowOff>85725</xdr:rowOff>
    </xdr:from>
    <xdr:to>
      <xdr:col>1</xdr:col>
      <xdr:colOff>485775</xdr:colOff>
      <xdr:row>63</xdr:row>
      <xdr:rowOff>44781</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323850" y="10534650"/>
          <a:ext cx="1495425" cy="2359356"/>
        </a:xfrm>
        <a:prstGeom prst="rect">
          <a:avLst/>
        </a:prstGeom>
      </xdr:spPr>
    </xdr:pic>
    <xdr:clientData/>
  </xdr:twoCellAnchor>
  <xdr:twoCellAnchor editAs="oneCell">
    <xdr:from>
      <xdr:col>5</xdr:col>
      <xdr:colOff>942975</xdr:colOff>
      <xdr:row>51</xdr:row>
      <xdr:rowOff>135075</xdr:rowOff>
    </xdr:from>
    <xdr:to>
      <xdr:col>7</xdr:col>
      <xdr:colOff>266700</xdr:colOff>
      <xdr:row>62</xdr:row>
      <xdr:rowOff>142875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3"/>
        <a:srcRect l="13998" t="12652" r="-13998" b="15507"/>
        <a:stretch/>
      </xdr:blipFill>
      <xdr:spPr>
        <a:xfrm>
          <a:off x="6324600" y="10584000"/>
          <a:ext cx="1381125" cy="2208075"/>
        </a:xfrm>
        <a:prstGeom prst="rect">
          <a:avLst/>
        </a:prstGeom>
      </xdr:spPr>
    </xdr:pic>
    <xdr:clientData/>
  </xdr:twoCellAnchor>
  <xdr:twoCellAnchor editAs="oneCell">
    <xdr:from>
      <xdr:col>2</xdr:col>
      <xdr:colOff>609600</xdr:colOff>
      <xdr:row>51</xdr:row>
      <xdr:rowOff>57149</xdr:rowOff>
    </xdr:from>
    <xdr:to>
      <xdr:col>3</xdr:col>
      <xdr:colOff>1114425</xdr:colOff>
      <xdr:row>64</xdr:row>
      <xdr:rowOff>132157</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2809875" y="10506074"/>
          <a:ext cx="1381125" cy="2675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392644</xdr:colOff>
      <xdr:row>29</xdr:row>
      <xdr:rowOff>146050</xdr:rowOff>
    </xdr:from>
    <xdr:to>
      <xdr:col>5</xdr:col>
      <xdr:colOff>324571</xdr:colOff>
      <xdr:row>33</xdr:row>
      <xdr:rowOff>114299</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31144" y="7165975"/>
          <a:ext cx="979677"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440269</xdr:colOff>
      <xdr:row>30</xdr:row>
      <xdr:rowOff>69850</xdr:rowOff>
    </xdr:from>
    <xdr:to>
      <xdr:col>5</xdr:col>
      <xdr:colOff>372196</xdr:colOff>
      <xdr:row>34</xdr:row>
      <xdr:rowOff>38099</xdr:rowOff>
    </xdr:to>
    <xdr:pic>
      <xdr:nvPicPr>
        <xdr:cNvPr id="2" name="Picture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9694" y="7327900"/>
          <a:ext cx="979677"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440269</xdr:colOff>
      <xdr:row>30</xdr:row>
      <xdr:rowOff>69850</xdr:rowOff>
    </xdr:from>
    <xdr:to>
      <xdr:col>5</xdr:col>
      <xdr:colOff>372196</xdr:colOff>
      <xdr:row>34</xdr:row>
      <xdr:rowOff>38099</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9694" y="7327900"/>
          <a:ext cx="979677"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58209</xdr:colOff>
      <xdr:row>3</xdr:row>
      <xdr:rowOff>21167</xdr:rowOff>
    </xdr:from>
    <xdr:to>
      <xdr:col>8</xdr:col>
      <xdr:colOff>305860</xdr:colOff>
      <xdr:row>11</xdr:row>
      <xdr:rowOff>122767</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809" y="11298767"/>
          <a:ext cx="4514851" cy="16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529166</xdr:colOff>
      <xdr:row>15</xdr:row>
      <xdr:rowOff>232833</xdr:rowOff>
    </xdr:from>
    <xdr:to>
      <xdr:col>10</xdr:col>
      <xdr:colOff>149224</xdr:colOff>
      <xdr:row>24</xdr:row>
      <xdr:rowOff>34925</xdr:rowOff>
    </xdr:to>
    <xdr:pic>
      <xdr:nvPicPr>
        <xdr:cNvPr id="3" name="Picture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96366" y="13796433"/>
          <a:ext cx="1448858" cy="155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100541</xdr:colOff>
      <xdr:row>31</xdr:row>
      <xdr:rowOff>100542</xdr:rowOff>
    </xdr:from>
    <xdr:to>
      <xdr:col>10</xdr:col>
      <xdr:colOff>523874</xdr:colOff>
      <xdr:row>41</xdr:row>
      <xdr:rowOff>67734</xdr:rowOff>
    </xdr:to>
    <xdr:pic>
      <xdr:nvPicPr>
        <xdr:cNvPr id="4" name="Picture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541" y="16807392"/>
          <a:ext cx="6519333" cy="18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185208</xdr:colOff>
      <xdr:row>50</xdr:row>
      <xdr:rowOff>111125</xdr:rowOff>
    </xdr:from>
    <xdr:to>
      <xdr:col>10</xdr:col>
      <xdr:colOff>174625</xdr:colOff>
      <xdr:row>58</xdr:row>
      <xdr:rowOff>136524</xdr:rowOff>
    </xdr:to>
    <xdr:pic>
      <xdr:nvPicPr>
        <xdr:cNvPr id="5" name="Picture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5208" y="20485100"/>
          <a:ext cx="6085417" cy="1549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68792</xdr:colOff>
      <xdr:row>44</xdr:row>
      <xdr:rowOff>0</xdr:rowOff>
    </xdr:from>
    <xdr:to>
      <xdr:col>10</xdr:col>
      <xdr:colOff>301625</xdr:colOff>
      <xdr:row>49</xdr:row>
      <xdr:rowOff>47625</xdr:rowOff>
    </xdr:to>
    <xdr:sp macro="" textlink="">
      <xdr:nvSpPr>
        <xdr:cNvPr id="6" name="TextBox 5">
          <a:extLst>
            <a:ext uri="{FF2B5EF4-FFF2-40B4-BE49-F238E27FC236}">
              <a16:creationId xmlns:a16="http://schemas.microsoft.com/office/drawing/2014/main" id="{00000000-0008-0000-2400-000006000000}"/>
            </a:ext>
          </a:extLst>
        </xdr:cNvPr>
        <xdr:cNvSpPr txBox="1"/>
      </xdr:nvSpPr>
      <xdr:spPr>
        <a:xfrm>
          <a:off x="68792" y="19230975"/>
          <a:ext cx="6328833"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maximum panel width is750mm glass size, a window larger than this will need 2, 3 or more panels, depending on size. To calculate the size of the panels dived the glass width y the number of panels you need, ensuring you do not go over the maximum size of 750mm.</a:t>
          </a:r>
        </a:p>
        <a:p>
          <a:r>
            <a:rPr lang="en-GB" sz="1100">
              <a:solidFill>
                <a:schemeClr val="dk1"/>
              </a:solidFill>
              <a:effectLst/>
              <a:latin typeface="+mn-lt"/>
              <a:ea typeface="+mn-ea"/>
              <a:cs typeface="+mn-cs"/>
            </a:rPr>
            <a:t>For Example, a 1200mm wide window divided by 4 would give 4 panels of 300mm width.</a:t>
          </a:r>
        </a:p>
        <a:p>
          <a:endParaRPr lang="en-GB" sz="1100"/>
        </a:p>
      </xdr:txBody>
    </xdr:sp>
    <xdr:clientData/>
  </xdr:twoCellAnchor>
  <xdr:twoCellAnchor editAs="oneCell">
    <xdr:from>
      <xdr:col>0</xdr:col>
      <xdr:colOff>206375</xdr:colOff>
      <xdr:row>67</xdr:row>
      <xdr:rowOff>132291</xdr:rowOff>
    </xdr:from>
    <xdr:to>
      <xdr:col>10</xdr:col>
      <xdr:colOff>68792</xdr:colOff>
      <xdr:row>76</xdr:row>
      <xdr:rowOff>124883</xdr:rowOff>
    </xdr:to>
    <xdr:pic>
      <xdr:nvPicPr>
        <xdr:cNvPr id="7" name="Picture 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6375" y="23792391"/>
          <a:ext cx="5958417" cy="1707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164042</xdr:colOff>
      <xdr:row>63</xdr:row>
      <xdr:rowOff>105834</xdr:rowOff>
    </xdr:from>
    <xdr:to>
      <xdr:col>10</xdr:col>
      <xdr:colOff>158750</xdr:colOff>
      <xdr:row>66</xdr:row>
      <xdr:rowOff>84667</xdr:rowOff>
    </xdr:to>
    <xdr:sp macro="" textlink="">
      <xdr:nvSpPr>
        <xdr:cNvPr id="8" name="TextBox 7">
          <a:extLst>
            <a:ext uri="{FF2B5EF4-FFF2-40B4-BE49-F238E27FC236}">
              <a16:creationId xmlns:a16="http://schemas.microsoft.com/office/drawing/2014/main" id="{00000000-0008-0000-2400-000008000000}"/>
            </a:ext>
          </a:extLst>
        </xdr:cNvPr>
        <xdr:cNvSpPr txBox="1"/>
      </xdr:nvSpPr>
      <xdr:spPr>
        <a:xfrm>
          <a:off x="164042" y="23003934"/>
          <a:ext cx="6090708" cy="550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If the handle is at the bottom or top and in the middle, you will need an odd number of panels because the handle rebate can’t be cut out across 2 panels.</a:t>
          </a:r>
        </a:p>
        <a:p>
          <a:endParaRPr lang="en-GB" sz="1100"/>
        </a:p>
      </xdr:txBody>
    </xdr:sp>
    <xdr:clientData/>
  </xdr:twoCellAnchor>
  <xdr:twoCellAnchor editAs="oneCell">
    <xdr:from>
      <xdr:col>1</xdr:col>
      <xdr:colOff>84666</xdr:colOff>
      <xdr:row>80</xdr:row>
      <xdr:rowOff>63500</xdr:rowOff>
    </xdr:from>
    <xdr:to>
      <xdr:col>8</xdr:col>
      <xdr:colOff>370417</xdr:colOff>
      <xdr:row>90</xdr:row>
      <xdr:rowOff>70805</xdr:rowOff>
    </xdr:to>
    <xdr:pic>
      <xdr:nvPicPr>
        <xdr:cNvPr id="9" name="Picture 8">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4266" y="26200100"/>
          <a:ext cx="4552951" cy="191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10583</xdr:colOff>
      <xdr:row>94</xdr:row>
      <xdr:rowOff>174625</xdr:rowOff>
    </xdr:from>
    <xdr:to>
      <xdr:col>10</xdr:col>
      <xdr:colOff>354541</xdr:colOff>
      <xdr:row>98</xdr:row>
      <xdr:rowOff>158750</xdr:rowOff>
    </xdr:to>
    <xdr:sp macro="" textlink="">
      <xdr:nvSpPr>
        <xdr:cNvPr id="10" name="TextBox 9">
          <a:extLst>
            <a:ext uri="{FF2B5EF4-FFF2-40B4-BE49-F238E27FC236}">
              <a16:creationId xmlns:a16="http://schemas.microsoft.com/office/drawing/2014/main" id="{00000000-0008-0000-2400-00000A000000}"/>
            </a:ext>
          </a:extLst>
        </xdr:cNvPr>
        <xdr:cNvSpPr txBox="1"/>
      </xdr:nvSpPr>
      <xdr:spPr>
        <a:xfrm>
          <a:off x="10583" y="29025850"/>
          <a:ext cx="6439958" cy="746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PF Shutter is not blackout and should never be sold as such.</a:t>
          </a:r>
        </a:p>
        <a:p>
          <a:r>
            <a:rPr lang="en-GB" sz="1100">
              <a:solidFill>
                <a:schemeClr val="dk1"/>
              </a:solidFill>
              <a:effectLst/>
              <a:latin typeface="+mn-lt"/>
              <a:ea typeface="+mn-ea"/>
              <a:cs typeface="+mn-cs"/>
            </a:rPr>
            <a:t>The top and bottom rails are 6mm thinner than the side rails which will give a 3mm gap against the window. Always inform your customer to avoid issues down the road.</a:t>
          </a:r>
        </a:p>
        <a:p>
          <a:endParaRPr lang="en-GB" sz="1100"/>
        </a:p>
      </xdr:txBody>
    </xdr:sp>
    <xdr:clientData/>
  </xdr:twoCellAnchor>
  <xdr:twoCellAnchor>
    <xdr:from>
      <xdr:col>0</xdr:col>
      <xdr:colOff>47625</xdr:colOff>
      <xdr:row>100</xdr:row>
      <xdr:rowOff>153458</xdr:rowOff>
    </xdr:from>
    <xdr:to>
      <xdr:col>9</xdr:col>
      <xdr:colOff>582083</xdr:colOff>
      <xdr:row>103</xdr:row>
      <xdr:rowOff>111125</xdr:rowOff>
    </xdr:to>
    <xdr:sp macro="" textlink="">
      <xdr:nvSpPr>
        <xdr:cNvPr id="11" name="TextBox 10">
          <a:extLst>
            <a:ext uri="{FF2B5EF4-FFF2-40B4-BE49-F238E27FC236}">
              <a16:creationId xmlns:a16="http://schemas.microsoft.com/office/drawing/2014/main" id="{00000000-0008-0000-2400-00000B000000}"/>
            </a:ext>
          </a:extLst>
        </xdr:cNvPr>
        <xdr:cNvSpPr txBox="1"/>
      </xdr:nvSpPr>
      <xdr:spPr>
        <a:xfrm>
          <a:off x="47625" y="30195308"/>
          <a:ext cx="6020858" cy="529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As standard you will have 4 clips, 2 at the bottom and 2 at the top</a:t>
          </a:r>
        </a:p>
        <a:p>
          <a:r>
            <a:rPr lang="en-GB" sz="1100">
              <a:solidFill>
                <a:schemeClr val="dk1"/>
              </a:solidFill>
              <a:effectLst/>
              <a:latin typeface="+mn-lt"/>
              <a:ea typeface="+mn-ea"/>
              <a:cs typeface="+mn-cs"/>
            </a:rPr>
            <a:t>If the side rails are longer then 1mtr you will also have 1 side clip on each side at the centre.</a:t>
          </a:r>
        </a:p>
        <a:p>
          <a:endParaRPr lang="en-GB" sz="1100"/>
        </a:p>
      </xdr:txBody>
    </xdr:sp>
    <xdr:clientData/>
  </xdr:twoCellAnchor>
  <xdr:twoCellAnchor>
    <xdr:from>
      <xdr:col>0</xdr:col>
      <xdr:colOff>89958</xdr:colOff>
      <xdr:row>105</xdr:row>
      <xdr:rowOff>158751</xdr:rowOff>
    </xdr:from>
    <xdr:to>
      <xdr:col>6</xdr:col>
      <xdr:colOff>312208</xdr:colOff>
      <xdr:row>110</xdr:row>
      <xdr:rowOff>15875</xdr:rowOff>
    </xdr:to>
    <xdr:sp macro="" textlink="">
      <xdr:nvSpPr>
        <xdr:cNvPr id="12" name="TextBox 11">
          <a:extLst>
            <a:ext uri="{FF2B5EF4-FFF2-40B4-BE49-F238E27FC236}">
              <a16:creationId xmlns:a16="http://schemas.microsoft.com/office/drawing/2014/main" id="{00000000-0008-0000-2400-00000C000000}"/>
            </a:ext>
          </a:extLst>
        </xdr:cNvPr>
        <xdr:cNvSpPr txBox="1"/>
      </xdr:nvSpPr>
      <xdr:spPr>
        <a:xfrm>
          <a:off x="89958" y="31200726"/>
          <a:ext cx="3879850" cy="809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Clip covers, the clips are not especially pleasing to the eye. </a:t>
          </a:r>
        </a:p>
        <a:p>
          <a:r>
            <a:rPr lang="en-GB" sz="1100">
              <a:solidFill>
                <a:schemeClr val="dk1"/>
              </a:solidFill>
              <a:effectLst/>
              <a:latin typeface="+mn-lt"/>
              <a:ea typeface="+mn-ea"/>
              <a:cs typeface="+mn-cs"/>
            </a:rPr>
            <a:t>We have developed and made a “cover” to give a more finished</a:t>
          </a:r>
        </a:p>
        <a:p>
          <a:r>
            <a:rPr lang="en-GB" sz="1100">
              <a:solidFill>
                <a:schemeClr val="dk1"/>
              </a:solidFill>
              <a:effectLst/>
              <a:latin typeface="+mn-lt"/>
              <a:ea typeface="+mn-ea"/>
              <a:cs typeface="+mn-cs"/>
            </a:rPr>
            <a:t>Look, these are excusive to us designed and 3D printed in house</a:t>
          </a:r>
        </a:p>
        <a:p>
          <a:r>
            <a:rPr lang="en-GB" sz="1100">
              <a:solidFill>
                <a:schemeClr val="dk1"/>
              </a:solidFill>
              <a:effectLst/>
              <a:latin typeface="+mn-lt"/>
              <a:ea typeface="+mn-ea"/>
              <a:cs typeface="+mn-cs"/>
            </a:rPr>
            <a:t>They will included with every order at no cost!</a:t>
          </a:r>
        </a:p>
        <a:p>
          <a:endParaRPr lang="en-GB" sz="1100"/>
        </a:p>
      </xdr:txBody>
    </xdr:sp>
    <xdr:clientData/>
  </xdr:twoCellAnchor>
  <xdr:twoCellAnchor editAs="oneCell">
    <xdr:from>
      <xdr:col>6</xdr:col>
      <xdr:colOff>601688</xdr:colOff>
      <xdr:row>103</xdr:row>
      <xdr:rowOff>56201</xdr:rowOff>
    </xdr:from>
    <xdr:to>
      <xdr:col>9</xdr:col>
      <xdr:colOff>304799</xdr:colOff>
      <xdr:row>114</xdr:row>
      <xdr:rowOff>138643</xdr:rowOff>
    </xdr:to>
    <xdr:pic>
      <xdr:nvPicPr>
        <xdr:cNvPr id="13" name="Picture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576" t="-1724" r="-28788" b="-1724"/>
        <a:stretch/>
      </xdr:blipFill>
      <xdr:spPr>
        <a:xfrm rot="5400000">
          <a:off x="3912460" y="20415054"/>
          <a:ext cx="2225567" cy="1531911"/>
        </a:xfrm>
        <a:prstGeom prst="rect">
          <a:avLst/>
        </a:prstGeom>
      </xdr:spPr>
    </xdr:pic>
    <xdr:clientData/>
  </xdr:twoCellAnchor>
  <xdr:twoCellAnchor>
    <xdr:from>
      <xdr:col>0</xdr:col>
      <xdr:colOff>89959</xdr:colOff>
      <xdr:row>112</xdr:row>
      <xdr:rowOff>10583</xdr:rowOff>
    </xdr:from>
    <xdr:to>
      <xdr:col>6</xdr:col>
      <xdr:colOff>201084</xdr:colOff>
      <xdr:row>122</xdr:row>
      <xdr:rowOff>42333</xdr:rowOff>
    </xdr:to>
    <xdr:sp macro="" textlink="">
      <xdr:nvSpPr>
        <xdr:cNvPr id="14" name="TextBox 13">
          <a:extLst>
            <a:ext uri="{FF2B5EF4-FFF2-40B4-BE49-F238E27FC236}">
              <a16:creationId xmlns:a16="http://schemas.microsoft.com/office/drawing/2014/main" id="{00000000-0008-0000-2400-00000E000000}"/>
            </a:ext>
          </a:extLst>
        </xdr:cNvPr>
        <xdr:cNvSpPr txBox="1"/>
      </xdr:nvSpPr>
      <xdr:spPr>
        <a:xfrm>
          <a:off x="89959" y="32386058"/>
          <a:ext cx="3768725" cy="193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Shims, we also have a range of “packing” shims that sit behind the clip and the window frame, which will help the clip fit square and true into the PF Frame, this will help with clips not sitting correctly.</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shims can also be used for Sub 20mm frames using foam tape and the shims to suite.</a:t>
          </a:r>
        </a:p>
        <a:p>
          <a:r>
            <a:rPr lang="en-GB" sz="1100">
              <a:solidFill>
                <a:schemeClr val="dk1"/>
              </a:solidFill>
              <a:effectLst/>
              <a:latin typeface="+mn-lt"/>
              <a:ea typeface="+mn-ea"/>
              <a:cs typeface="+mn-cs"/>
            </a:rPr>
            <a:t>E.G a window with 16mm bead depth can be fitted using a 20mm clip with a 4mm shim and foam tape to suite.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endParaRPr lang="en-GB" sz="1100"/>
        </a:p>
      </xdr:txBody>
    </xdr:sp>
    <xdr:clientData/>
  </xdr:twoCellAnchor>
  <xdr:twoCellAnchor editAs="oneCell">
    <xdr:from>
      <xdr:col>7</xdr:col>
      <xdr:colOff>20107</xdr:colOff>
      <xdr:row>111</xdr:row>
      <xdr:rowOff>95250</xdr:rowOff>
    </xdr:from>
    <xdr:to>
      <xdr:col>9</xdr:col>
      <xdr:colOff>287447</xdr:colOff>
      <xdr:row>122</xdr:row>
      <xdr:rowOff>38101</xdr:rowOff>
    </xdr:to>
    <xdr:pic>
      <xdr:nvPicPr>
        <xdr:cNvPr id="15" name="Picture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4011401" y="21954806"/>
          <a:ext cx="2038351" cy="1486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238125</xdr:colOff>
          <xdr:row>108</xdr:row>
          <xdr:rowOff>190500</xdr:rowOff>
        </xdr:from>
        <xdr:to>
          <xdr:col>8</xdr:col>
          <xdr:colOff>247650</xdr:colOff>
          <xdr:row>112</xdr:row>
          <xdr:rowOff>123825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109</xdr:row>
          <xdr:rowOff>19050</xdr:rowOff>
        </xdr:from>
        <xdr:to>
          <xdr:col>3</xdr:col>
          <xdr:colOff>247650</xdr:colOff>
          <xdr:row>112</xdr:row>
          <xdr:rowOff>38100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1</xdr:colOff>
      <xdr:row>20</xdr:row>
      <xdr:rowOff>19050</xdr:rowOff>
    </xdr:from>
    <xdr:to>
      <xdr:col>12</xdr:col>
      <xdr:colOff>292101</xdr:colOff>
      <xdr:row>34</xdr:row>
      <xdr:rowOff>127000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 y="13176250"/>
          <a:ext cx="7626350" cy="2847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20</xdr:row>
      <xdr:rowOff>19050</xdr:rowOff>
    </xdr:from>
    <xdr:to>
      <xdr:col>12</xdr:col>
      <xdr:colOff>292101</xdr:colOff>
      <xdr:row>34</xdr:row>
      <xdr:rowOff>104775</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1" y="13176250"/>
          <a:ext cx="7632700" cy="283618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20</xdr:row>
      <xdr:rowOff>19050</xdr:rowOff>
    </xdr:from>
    <xdr:to>
      <xdr:col>12</xdr:col>
      <xdr:colOff>292101</xdr:colOff>
      <xdr:row>34</xdr:row>
      <xdr:rowOff>104775</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 y="13176250"/>
          <a:ext cx="7626350" cy="28479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20</xdr:row>
      <xdr:rowOff>33617</xdr:rowOff>
    </xdr:from>
    <xdr:to>
      <xdr:col>12</xdr:col>
      <xdr:colOff>504265</xdr:colOff>
      <xdr:row>33</xdr:row>
      <xdr:rowOff>50800</xdr:rowOff>
    </xdr:to>
    <xdr:pic>
      <xdr:nvPicPr>
        <xdr:cNvPr id="2" name="Picture 1">
          <a:extLst>
            <a:ext uri="{FF2B5EF4-FFF2-40B4-BE49-F238E27FC236}">
              <a16:creationId xmlns:a16="http://schemas.microsoft.com/office/drawing/2014/main" id="{34DE6083-C559-439B-BD9C-C976AAF6379B}"/>
            </a:ext>
          </a:extLst>
        </xdr:cNvPr>
        <xdr:cNvPicPr>
          <a:picLocks noChangeAspect="1"/>
        </xdr:cNvPicPr>
      </xdr:nvPicPr>
      <xdr:blipFill>
        <a:blip xmlns:r="http://schemas.openxmlformats.org/officeDocument/2006/relationships" r:embed="rId1"/>
        <a:stretch>
          <a:fillRect/>
        </a:stretch>
      </xdr:blipFill>
      <xdr:spPr>
        <a:xfrm>
          <a:off x="0" y="4034117"/>
          <a:ext cx="7667065" cy="261750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20</xdr:row>
      <xdr:rowOff>33617</xdr:rowOff>
    </xdr:from>
    <xdr:to>
      <xdr:col>12</xdr:col>
      <xdr:colOff>351865</xdr:colOff>
      <xdr:row>33</xdr:row>
      <xdr:rowOff>174625</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4034117"/>
          <a:ext cx="7667065" cy="27413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20</xdr:row>
      <xdr:rowOff>33617</xdr:rowOff>
    </xdr:from>
    <xdr:to>
      <xdr:col>12</xdr:col>
      <xdr:colOff>351865</xdr:colOff>
      <xdr:row>33</xdr:row>
      <xdr:rowOff>174625</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4034117"/>
          <a:ext cx="7667065" cy="274133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34945</xdr:colOff>
          <xdr:row>16</xdr:row>
          <xdr:rowOff>113417</xdr:rowOff>
        </xdr:from>
        <xdr:to>
          <xdr:col>7</xdr:col>
          <xdr:colOff>31742</xdr:colOff>
          <xdr:row>18</xdr:row>
          <xdr:rowOff>149994</xdr:rowOff>
        </xdr:to>
        <xdr:grpSp>
          <xdr:nvGrpSpPr>
            <xdr:cNvPr id="12" name="Group 11">
              <a:extLst>
                <a:ext uri="{FF2B5EF4-FFF2-40B4-BE49-F238E27FC236}">
                  <a16:creationId xmlns:a16="http://schemas.microsoft.com/office/drawing/2014/main" id="{00000000-0008-0000-3800-00000C000000}"/>
                </a:ext>
              </a:extLst>
            </xdr:cNvPr>
            <xdr:cNvGrpSpPr/>
          </xdr:nvGrpSpPr>
          <xdr:grpSpPr>
            <a:xfrm>
              <a:off x="37485" y="2587377"/>
              <a:ext cx="4547842" cy="346457"/>
              <a:chOff x="4888711" y="1473412"/>
              <a:chExt cx="493895" cy="48633"/>
            </a:xfrm>
          </xdr:grpSpPr>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3A00-000003280000}"/>
                  </a:ext>
                </a:extLst>
              </xdr:cNvPr>
              <xdr:cNvSpPr/>
            </xdr:nvSpPr>
            <xdr:spPr bwMode="auto">
              <a:xfrm>
                <a:off x="4888711" y="14739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3A00-000004280000}"/>
                  </a:ext>
                </a:extLst>
              </xdr:cNvPr>
              <xdr:cNvSpPr/>
            </xdr:nvSpPr>
            <xdr:spPr bwMode="auto">
              <a:xfrm>
                <a:off x="4979195"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3A00-000005280000}"/>
                  </a:ext>
                </a:extLst>
              </xdr:cNvPr>
              <xdr:cNvSpPr/>
            </xdr:nvSpPr>
            <xdr:spPr bwMode="auto">
              <a:xfrm>
                <a:off x="5070048"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3A00-000006280000}"/>
                  </a:ext>
                </a:extLst>
              </xdr:cNvPr>
              <xdr:cNvSpPr/>
            </xdr:nvSpPr>
            <xdr:spPr bwMode="auto">
              <a:xfrm>
                <a:off x="5160169" y="147381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3A00-000007280000}"/>
                  </a:ext>
                </a:extLst>
              </xdr:cNvPr>
              <xdr:cNvSpPr/>
            </xdr:nvSpPr>
            <xdr:spPr bwMode="auto">
              <a:xfrm>
                <a:off x="5246315" y="1474420"/>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3A00-000008280000}"/>
                  </a:ext>
                </a:extLst>
              </xdr:cNvPr>
              <xdr:cNvSpPr/>
            </xdr:nvSpPr>
            <xdr:spPr bwMode="auto">
              <a:xfrm>
                <a:off x="5334981" y="1473412"/>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638175</xdr:colOff>
          <xdr:row>29</xdr:row>
          <xdr:rowOff>47625</xdr:rowOff>
        </xdr:from>
        <xdr:to>
          <xdr:col>8</xdr:col>
          <xdr:colOff>361950</xdr:colOff>
          <xdr:row>33</xdr:row>
          <xdr:rowOff>76200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3A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29</xdr:row>
          <xdr:rowOff>66675</xdr:rowOff>
        </xdr:from>
        <xdr:to>
          <xdr:col>6</xdr:col>
          <xdr:colOff>466725</xdr:colOff>
          <xdr:row>33</xdr:row>
          <xdr:rowOff>95250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3A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xdr:row>
          <xdr:rowOff>104775</xdr:rowOff>
        </xdr:from>
        <xdr:to>
          <xdr:col>1</xdr:col>
          <xdr:colOff>552450</xdr:colOff>
          <xdr:row>33</xdr:row>
          <xdr:rowOff>142875</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3A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63950</xdr:colOff>
      <xdr:row>5</xdr:row>
      <xdr:rowOff>61328</xdr:rowOff>
    </xdr:from>
    <xdr:to>
      <xdr:col>4</xdr:col>
      <xdr:colOff>381000</xdr:colOff>
      <xdr:row>11</xdr:row>
      <xdr:rowOff>20335</xdr:rowOff>
    </xdr:to>
    <xdr:pic>
      <xdr:nvPicPr>
        <xdr:cNvPr id="15" name="Picture 14">
          <a:extLst>
            <a:ext uri="{FF2B5EF4-FFF2-40B4-BE49-F238E27FC236}">
              <a16:creationId xmlns:a16="http://schemas.microsoft.com/office/drawing/2014/main" id="{31A6C233-2729-ADA4-6CCB-0EBB8A9BA4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329" b="27404"/>
        <a:stretch/>
      </xdr:blipFill>
      <xdr:spPr>
        <a:xfrm>
          <a:off x="672085" y="867290"/>
          <a:ext cx="2141453" cy="926160"/>
        </a:xfrm>
        <a:prstGeom prst="rect">
          <a:avLst/>
        </a:prstGeom>
      </xdr:spPr>
    </xdr:pic>
    <xdr:clientData/>
  </xdr:twoCellAnchor>
  <xdr:twoCellAnchor editAs="oneCell">
    <xdr:from>
      <xdr:col>5</xdr:col>
      <xdr:colOff>518745</xdr:colOff>
      <xdr:row>6</xdr:row>
      <xdr:rowOff>13186</xdr:rowOff>
    </xdr:from>
    <xdr:to>
      <xdr:col>7</xdr:col>
      <xdr:colOff>366347</xdr:colOff>
      <xdr:row>12</xdr:row>
      <xdr:rowOff>109903</xdr:rowOff>
    </xdr:to>
    <xdr:pic>
      <xdr:nvPicPr>
        <xdr:cNvPr id="19" name="Picture 18">
          <a:extLst>
            <a:ext uri="{FF2B5EF4-FFF2-40B4-BE49-F238E27FC236}">
              <a16:creationId xmlns:a16="http://schemas.microsoft.com/office/drawing/2014/main" id="{D89E5AF1-1361-5667-67BB-C7FAFBFF3B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9418" y="980340"/>
          <a:ext cx="1063871" cy="106387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44450</xdr:colOff>
      <xdr:row>15</xdr:row>
      <xdr:rowOff>93041</xdr:rowOff>
    </xdr:from>
    <xdr:to>
      <xdr:col>8</xdr:col>
      <xdr:colOff>568778</xdr:colOff>
      <xdr:row>26</xdr:row>
      <xdr:rowOff>154887</xdr:rowOff>
    </xdr:to>
    <xdr:pic>
      <xdr:nvPicPr>
        <xdr:cNvPr id="2" name="Graphic 29">
          <a:extLst>
            <a:ext uri="{FF2B5EF4-FFF2-40B4-BE49-F238E27FC236}">
              <a16:creationId xmlns:a16="http://schemas.microsoft.com/office/drawing/2014/main" id="{00000000-0008-0000-3C00-000002000000}"/>
            </a:ext>
          </a:extLst>
        </xdr:cNvPr>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21275"/>
        <a:stretch/>
      </xdr:blipFill>
      <xdr:spPr bwMode="auto">
        <a:xfrm>
          <a:off x="44450" y="2960066"/>
          <a:ext cx="5401128" cy="2157346"/>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7</xdr:col>
          <xdr:colOff>66675</xdr:colOff>
          <xdr:row>33</xdr:row>
          <xdr:rowOff>38100</xdr:rowOff>
        </xdr:from>
        <xdr:to>
          <xdr:col>8</xdr:col>
          <xdr:colOff>466725</xdr:colOff>
          <xdr:row>37</xdr:row>
          <xdr:rowOff>9525</xdr:rowOff>
        </xdr:to>
        <xdr:sp macro="" textlink="">
          <xdr:nvSpPr>
            <xdr:cNvPr id="180225" name="Object 1" hidden="1">
              <a:extLst>
                <a:ext uri="{63B3BB69-23CF-44E3-9099-C40C66FF867C}">
                  <a14:compatExt spid="_x0000_s180225"/>
                </a:ext>
                <a:ext uri="{FF2B5EF4-FFF2-40B4-BE49-F238E27FC236}">
                  <a16:creationId xmlns:a16="http://schemas.microsoft.com/office/drawing/2014/main" id="{00000000-0008-0000-3E00-000001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35</xdr:row>
          <xdr:rowOff>9525</xdr:rowOff>
        </xdr:from>
        <xdr:to>
          <xdr:col>7</xdr:col>
          <xdr:colOff>47625</xdr:colOff>
          <xdr:row>39</xdr:row>
          <xdr:rowOff>38100</xdr:rowOff>
        </xdr:to>
        <xdr:sp macro="" textlink="">
          <xdr:nvSpPr>
            <xdr:cNvPr id="180226" name="Object 2" hidden="1">
              <a:extLst>
                <a:ext uri="{63B3BB69-23CF-44E3-9099-C40C66FF867C}">
                  <a14:compatExt spid="_x0000_s180226"/>
                </a:ext>
                <a:ext uri="{FF2B5EF4-FFF2-40B4-BE49-F238E27FC236}">
                  <a16:creationId xmlns:a16="http://schemas.microsoft.com/office/drawing/2014/main" id="{00000000-0008-0000-3E00-000002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2</xdr:row>
          <xdr:rowOff>133350</xdr:rowOff>
        </xdr:from>
        <xdr:to>
          <xdr:col>7</xdr:col>
          <xdr:colOff>342900</xdr:colOff>
          <xdr:row>6</xdr:row>
          <xdr:rowOff>38100</xdr:rowOff>
        </xdr:to>
        <xdr:sp macro="" textlink="">
          <xdr:nvSpPr>
            <xdr:cNvPr id="180227" name="Object 3" hidden="1">
              <a:extLst>
                <a:ext uri="{63B3BB69-23CF-44E3-9099-C40C66FF867C}">
                  <a14:compatExt spid="_x0000_s180227"/>
                </a:ext>
                <a:ext uri="{FF2B5EF4-FFF2-40B4-BE49-F238E27FC236}">
                  <a16:creationId xmlns:a16="http://schemas.microsoft.com/office/drawing/2014/main" id="{00000000-0008-0000-3E00-000003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35</xdr:row>
          <xdr:rowOff>9525</xdr:rowOff>
        </xdr:from>
        <xdr:to>
          <xdr:col>2</xdr:col>
          <xdr:colOff>571500</xdr:colOff>
          <xdr:row>39</xdr:row>
          <xdr:rowOff>142875</xdr:rowOff>
        </xdr:to>
        <xdr:sp macro="" textlink="">
          <xdr:nvSpPr>
            <xdr:cNvPr id="180228" name="Object 4" hidden="1">
              <a:extLst>
                <a:ext uri="{63B3BB69-23CF-44E3-9099-C40C66FF867C}">
                  <a14:compatExt spid="_x0000_s180228"/>
                </a:ext>
                <a:ext uri="{FF2B5EF4-FFF2-40B4-BE49-F238E27FC236}">
                  <a16:creationId xmlns:a16="http://schemas.microsoft.com/office/drawing/2014/main" id="{00000000-0008-0000-3E00-000004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392909</xdr:colOff>
          <xdr:row>6</xdr:row>
          <xdr:rowOff>161345</xdr:rowOff>
        </xdr:from>
        <xdr:to>
          <xdr:col>8</xdr:col>
          <xdr:colOff>506186</xdr:colOff>
          <xdr:row>9</xdr:row>
          <xdr:rowOff>20931</xdr:rowOff>
        </xdr:to>
        <xdr:grpSp>
          <xdr:nvGrpSpPr>
            <xdr:cNvPr id="3" name="Group 2">
              <a:extLst>
                <a:ext uri="{FF2B5EF4-FFF2-40B4-BE49-F238E27FC236}">
                  <a16:creationId xmlns:a16="http://schemas.microsoft.com/office/drawing/2014/main" id="{00000000-0008-0000-3C00-000003000000}"/>
                </a:ext>
              </a:extLst>
            </xdr:cNvPr>
            <xdr:cNvGrpSpPr/>
          </xdr:nvGrpSpPr>
          <xdr:grpSpPr>
            <a:xfrm>
              <a:off x="1002509" y="1313870"/>
              <a:ext cx="4380477" cy="431086"/>
              <a:chOff x="4888704" y="1473434"/>
              <a:chExt cx="493903" cy="48601"/>
            </a:xfrm>
          </xdr:grpSpPr>
          <xdr:sp macro="" textlink="">
            <xdr:nvSpPr>
              <xdr:cNvPr id="180229" name="Object 5" hidden="1">
                <a:extLst>
                  <a:ext uri="{63B3BB69-23CF-44E3-9099-C40C66FF867C}">
                    <a14:compatExt spid="_x0000_s180229"/>
                  </a:ext>
                  <a:ext uri="{FF2B5EF4-FFF2-40B4-BE49-F238E27FC236}">
                    <a16:creationId xmlns:a16="http://schemas.microsoft.com/office/drawing/2014/main" id="{00000000-0008-0000-3E00-000005C00200}"/>
                  </a:ext>
                </a:extLst>
              </xdr:cNvPr>
              <xdr:cNvSpPr/>
            </xdr:nvSpPr>
            <xdr:spPr bwMode="auto">
              <a:xfrm>
                <a:off x="4888704" y="14739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80230" name="Object 6" hidden="1">
                <a:extLst>
                  <a:ext uri="{63B3BB69-23CF-44E3-9099-C40C66FF867C}">
                    <a14:compatExt spid="_x0000_s180230"/>
                  </a:ext>
                  <a:ext uri="{FF2B5EF4-FFF2-40B4-BE49-F238E27FC236}">
                    <a16:creationId xmlns:a16="http://schemas.microsoft.com/office/drawing/2014/main" id="{00000000-0008-0000-3E00-000006C00200}"/>
                  </a:ext>
                </a:extLst>
              </xdr:cNvPr>
              <xdr:cNvSpPr/>
            </xdr:nvSpPr>
            <xdr:spPr bwMode="auto">
              <a:xfrm>
                <a:off x="4979195"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80231" name="Object 7" hidden="1">
                <a:extLst>
                  <a:ext uri="{63B3BB69-23CF-44E3-9099-C40C66FF867C}">
                    <a14:compatExt spid="_x0000_s180231"/>
                  </a:ext>
                  <a:ext uri="{FF2B5EF4-FFF2-40B4-BE49-F238E27FC236}">
                    <a16:creationId xmlns:a16="http://schemas.microsoft.com/office/drawing/2014/main" id="{00000000-0008-0000-3E00-000007C00200}"/>
                  </a:ext>
                </a:extLst>
              </xdr:cNvPr>
              <xdr:cNvSpPr/>
            </xdr:nvSpPr>
            <xdr:spPr bwMode="auto">
              <a:xfrm>
                <a:off x="5070048" y="1473994"/>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80232" name="Object 8" hidden="1">
                <a:extLst>
                  <a:ext uri="{63B3BB69-23CF-44E3-9099-C40C66FF867C}">
                    <a14:compatExt spid="_x0000_s180232"/>
                  </a:ext>
                  <a:ext uri="{FF2B5EF4-FFF2-40B4-BE49-F238E27FC236}">
                    <a16:creationId xmlns:a16="http://schemas.microsoft.com/office/drawing/2014/main" id="{00000000-0008-0000-3E00-000008C00200}"/>
                  </a:ext>
                </a:extLst>
              </xdr:cNvPr>
              <xdr:cNvSpPr/>
            </xdr:nvSpPr>
            <xdr:spPr bwMode="auto">
              <a:xfrm>
                <a:off x="5160169" y="147381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80233" name="Object 9" hidden="1">
                <a:extLst>
                  <a:ext uri="{63B3BB69-23CF-44E3-9099-C40C66FF867C}">
                    <a14:compatExt spid="_x0000_s180233"/>
                  </a:ext>
                  <a:ext uri="{FF2B5EF4-FFF2-40B4-BE49-F238E27FC236}">
                    <a16:creationId xmlns:a16="http://schemas.microsoft.com/office/drawing/2014/main" id="{00000000-0008-0000-3E00-000009C00200}"/>
                  </a:ext>
                </a:extLst>
              </xdr:cNvPr>
              <xdr:cNvSpPr/>
            </xdr:nvSpPr>
            <xdr:spPr bwMode="auto">
              <a:xfrm>
                <a:off x="5246315" y="1474410"/>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80234" name="Object 10" hidden="1">
                <a:extLst>
                  <a:ext uri="{63B3BB69-23CF-44E3-9099-C40C66FF867C}">
                    <a14:compatExt spid="_x0000_s180234"/>
                  </a:ext>
                  <a:ext uri="{FF2B5EF4-FFF2-40B4-BE49-F238E27FC236}">
                    <a16:creationId xmlns:a16="http://schemas.microsoft.com/office/drawing/2014/main" id="{00000000-0008-0000-3E00-00000AC00200}"/>
                  </a:ext>
                </a:extLst>
              </xdr:cNvPr>
              <xdr:cNvSpPr/>
            </xdr:nvSpPr>
            <xdr:spPr bwMode="auto">
              <a:xfrm>
                <a:off x="5334982" y="1473434"/>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46</xdr:row>
          <xdr:rowOff>47625</xdr:rowOff>
        </xdr:from>
        <xdr:to>
          <xdr:col>1</xdr:col>
          <xdr:colOff>466725</xdr:colOff>
          <xdr:row>49</xdr:row>
          <xdr:rowOff>76200</xdr:rowOff>
        </xdr:to>
        <xdr:sp macro="" textlink="">
          <xdr:nvSpPr>
            <xdr:cNvPr id="180235" name="Object 11" hidden="1">
              <a:extLst>
                <a:ext uri="{63B3BB69-23CF-44E3-9099-C40C66FF867C}">
                  <a14:compatExt spid="_x0000_s180235"/>
                </a:ext>
                <a:ext uri="{FF2B5EF4-FFF2-40B4-BE49-F238E27FC236}">
                  <a16:creationId xmlns:a16="http://schemas.microsoft.com/office/drawing/2014/main" id="{00000000-0008-0000-3E00-00000B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180975</xdr:rowOff>
        </xdr:from>
        <xdr:to>
          <xdr:col>3</xdr:col>
          <xdr:colOff>495300</xdr:colOff>
          <xdr:row>49</xdr:row>
          <xdr:rowOff>142875</xdr:rowOff>
        </xdr:to>
        <xdr:sp macro="" textlink="">
          <xdr:nvSpPr>
            <xdr:cNvPr id="180236" name="Object 12" hidden="1">
              <a:extLst>
                <a:ext uri="{63B3BB69-23CF-44E3-9099-C40C66FF867C}">
                  <a14:compatExt spid="_x0000_s180236"/>
                </a:ext>
                <a:ext uri="{FF2B5EF4-FFF2-40B4-BE49-F238E27FC236}">
                  <a16:creationId xmlns:a16="http://schemas.microsoft.com/office/drawing/2014/main" id="{00000000-0008-0000-3E00-00000C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46</xdr:row>
          <xdr:rowOff>57150</xdr:rowOff>
        </xdr:from>
        <xdr:to>
          <xdr:col>6</xdr:col>
          <xdr:colOff>9525</xdr:colOff>
          <xdr:row>49</xdr:row>
          <xdr:rowOff>152400</xdr:rowOff>
        </xdr:to>
        <xdr:sp macro="" textlink="">
          <xdr:nvSpPr>
            <xdr:cNvPr id="180237" name="Object 13" hidden="1">
              <a:extLst>
                <a:ext uri="{63B3BB69-23CF-44E3-9099-C40C66FF867C}">
                  <a14:compatExt spid="_x0000_s180237"/>
                </a:ext>
                <a:ext uri="{FF2B5EF4-FFF2-40B4-BE49-F238E27FC236}">
                  <a16:creationId xmlns:a16="http://schemas.microsoft.com/office/drawing/2014/main" id="{00000000-0008-0000-3E00-00000D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46</xdr:row>
          <xdr:rowOff>9525</xdr:rowOff>
        </xdr:from>
        <xdr:to>
          <xdr:col>9</xdr:col>
          <xdr:colOff>0</xdr:colOff>
          <xdr:row>49</xdr:row>
          <xdr:rowOff>152400</xdr:rowOff>
        </xdr:to>
        <xdr:sp macro="" textlink="">
          <xdr:nvSpPr>
            <xdr:cNvPr id="180238" name="Object 14" hidden="1">
              <a:extLst>
                <a:ext uri="{63B3BB69-23CF-44E3-9099-C40C66FF867C}">
                  <a14:compatExt spid="_x0000_s180238"/>
                </a:ext>
                <a:ext uri="{FF2B5EF4-FFF2-40B4-BE49-F238E27FC236}">
                  <a16:creationId xmlns:a16="http://schemas.microsoft.com/office/drawing/2014/main" id="{00000000-0008-0000-3E00-00000EC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44450</xdr:colOff>
      <xdr:row>15</xdr:row>
      <xdr:rowOff>93041</xdr:rowOff>
    </xdr:from>
    <xdr:to>
      <xdr:col>8</xdr:col>
      <xdr:colOff>568778</xdr:colOff>
      <xdr:row>26</xdr:row>
      <xdr:rowOff>143094</xdr:rowOff>
    </xdr:to>
    <xdr:pic>
      <xdr:nvPicPr>
        <xdr:cNvPr id="2" name="Graphic 29">
          <a:extLst>
            <a:ext uri="{FF2B5EF4-FFF2-40B4-BE49-F238E27FC236}">
              <a16:creationId xmlns:a16="http://schemas.microsoft.com/office/drawing/2014/main" id="{00000000-0008-0000-3D00-000002000000}"/>
            </a:ext>
          </a:extLst>
        </xdr:cNvPr>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21275"/>
        <a:stretch/>
      </xdr:blipFill>
      <xdr:spPr bwMode="auto">
        <a:xfrm>
          <a:off x="44450" y="2867991"/>
          <a:ext cx="5401128" cy="2081146"/>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2</xdr:col>
          <xdr:colOff>447675</xdr:colOff>
          <xdr:row>2</xdr:row>
          <xdr:rowOff>133350</xdr:rowOff>
        </xdr:from>
        <xdr:to>
          <xdr:col>7</xdr:col>
          <xdr:colOff>342900</xdr:colOff>
          <xdr:row>6</xdr:row>
          <xdr:rowOff>38100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3F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389281</xdr:colOff>
          <xdr:row>6</xdr:row>
          <xdr:rowOff>159531</xdr:rowOff>
        </xdr:from>
        <xdr:to>
          <xdr:col>8</xdr:col>
          <xdr:colOff>503465</xdr:colOff>
          <xdr:row>9</xdr:row>
          <xdr:rowOff>25466</xdr:rowOff>
        </xdr:to>
        <xdr:grpSp>
          <xdr:nvGrpSpPr>
            <xdr:cNvPr id="3" name="Group 2">
              <a:extLst>
                <a:ext uri="{FF2B5EF4-FFF2-40B4-BE49-F238E27FC236}">
                  <a16:creationId xmlns:a16="http://schemas.microsoft.com/office/drawing/2014/main" id="{00000000-0008-0000-3D00-000003000000}"/>
                </a:ext>
              </a:extLst>
            </xdr:cNvPr>
            <xdr:cNvGrpSpPr/>
          </xdr:nvGrpSpPr>
          <xdr:grpSpPr>
            <a:xfrm>
              <a:off x="1066191" y="1255859"/>
              <a:ext cx="4677929" cy="419972"/>
              <a:chOff x="4888705" y="1473393"/>
              <a:chExt cx="493905" cy="48599"/>
            </a:xfrm>
          </xdr:grpSpPr>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3F00-0000052C0000}"/>
                  </a:ext>
                </a:extLst>
              </xdr:cNvPr>
              <xdr:cNvSpPr/>
            </xdr:nvSpPr>
            <xdr:spPr bwMode="auto">
              <a:xfrm>
                <a:off x="4888705" y="14739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3F00-0000062C0000}"/>
                  </a:ext>
                </a:extLst>
              </xdr:cNvPr>
              <xdr:cNvSpPr/>
            </xdr:nvSpPr>
            <xdr:spPr bwMode="auto">
              <a:xfrm>
                <a:off x="4979195"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3F00-0000072C0000}"/>
                  </a:ext>
                </a:extLst>
              </xdr:cNvPr>
              <xdr:cNvSpPr/>
            </xdr:nvSpPr>
            <xdr:spPr bwMode="auto">
              <a:xfrm>
                <a:off x="5070048" y="1473994"/>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3F00-0000082C0000}"/>
                  </a:ext>
                </a:extLst>
              </xdr:cNvPr>
              <xdr:cNvSpPr/>
            </xdr:nvSpPr>
            <xdr:spPr bwMode="auto">
              <a:xfrm>
                <a:off x="5160169" y="147381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3F00-0000092C0000}"/>
                  </a:ext>
                </a:extLst>
              </xdr:cNvPr>
              <xdr:cNvSpPr/>
            </xdr:nvSpPr>
            <xdr:spPr bwMode="auto">
              <a:xfrm>
                <a:off x="5246315" y="1474367"/>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3F00-00000A2C0000}"/>
                  </a:ext>
                </a:extLst>
              </xdr:cNvPr>
              <xdr:cNvSpPr/>
            </xdr:nvSpPr>
            <xdr:spPr bwMode="auto">
              <a:xfrm>
                <a:off x="5334985" y="14733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38100</xdr:rowOff>
        </xdr:from>
        <xdr:to>
          <xdr:col>8</xdr:col>
          <xdr:colOff>466725</xdr:colOff>
          <xdr:row>37</xdr:row>
          <xdr:rowOff>9525</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3F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35</xdr:row>
          <xdr:rowOff>9525</xdr:rowOff>
        </xdr:from>
        <xdr:to>
          <xdr:col>7</xdr:col>
          <xdr:colOff>47625</xdr:colOff>
          <xdr:row>39</xdr:row>
          <xdr:rowOff>38100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3F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35</xdr:row>
          <xdr:rowOff>9525</xdr:rowOff>
        </xdr:from>
        <xdr:to>
          <xdr:col>2</xdr:col>
          <xdr:colOff>571500</xdr:colOff>
          <xdr:row>39</xdr:row>
          <xdr:rowOff>142875</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3F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46</xdr:row>
          <xdr:rowOff>47625</xdr:rowOff>
        </xdr:from>
        <xdr:to>
          <xdr:col>1</xdr:col>
          <xdr:colOff>466725</xdr:colOff>
          <xdr:row>49</xdr:row>
          <xdr:rowOff>76200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3F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180975</xdr:rowOff>
        </xdr:from>
        <xdr:to>
          <xdr:col>3</xdr:col>
          <xdr:colOff>495300</xdr:colOff>
          <xdr:row>49</xdr:row>
          <xdr:rowOff>142875</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3F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46</xdr:row>
          <xdr:rowOff>57150</xdr:rowOff>
        </xdr:from>
        <xdr:to>
          <xdr:col>6</xdr:col>
          <xdr:colOff>9525</xdr:colOff>
          <xdr:row>49</xdr:row>
          <xdr:rowOff>152400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3F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46</xdr:row>
          <xdr:rowOff>9525</xdr:rowOff>
        </xdr:from>
        <xdr:to>
          <xdr:col>9</xdr:col>
          <xdr:colOff>0</xdr:colOff>
          <xdr:row>49</xdr:row>
          <xdr:rowOff>152400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3F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3</xdr:row>
          <xdr:rowOff>133350</xdr:rowOff>
        </xdr:from>
        <xdr:to>
          <xdr:col>7</xdr:col>
          <xdr:colOff>342900</xdr:colOff>
          <xdr:row>7</xdr:row>
          <xdr:rowOff>38100</xdr:rowOff>
        </xdr:to>
        <xdr:sp macro="" textlink="">
          <xdr:nvSpPr>
            <xdr:cNvPr id="179201" name="Object 1" hidden="1">
              <a:extLst>
                <a:ext uri="{63B3BB69-23CF-44E3-9099-C40C66FF867C}">
                  <a14:compatExt spid="_x0000_s179201"/>
                </a:ext>
                <a:ext uri="{FF2B5EF4-FFF2-40B4-BE49-F238E27FC236}">
                  <a16:creationId xmlns:a16="http://schemas.microsoft.com/office/drawing/2014/main" id="{00000000-0008-0000-4000-000001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36</xdr:row>
          <xdr:rowOff>9525</xdr:rowOff>
        </xdr:from>
        <xdr:to>
          <xdr:col>2</xdr:col>
          <xdr:colOff>571500</xdr:colOff>
          <xdr:row>40</xdr:row>
          <xdr:rowOff>142875</xdr:rowOff>
        </xdr:to>
        <xdr:sp macro="" textlink="">
          <xdr:nvSpPr>
            <xdr:cNvPr id="179202" name="Object 2" hidden="1">
              <a:extLst>
                <a:ext uri="{63B3BB69-23CF-44E3-9099-C40C66FF867C}">
                  <a14:compatExt spid="_x0000_s179202"/>
                </a:ext>
                <a:ext uri="{FF2B5EF4-FFF2-40B4-BE49-F238E27FC236}">
                  <a16:creationId xmlns:a16="http://schemas.microsoft.com/office/drawing/2014/main" id="{00000000-0008-0000-4000-000002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392909</xdr:colOff>
          <xdr:row>7</xdr:row>
          <xdr:rowOff>161345</xdr:rowOff>
        </xdr:from>
        <xdr:to>
          <xdr:col>8</xdr:col>
          <xdr:colOff>506186</xdr:colOff>
          <xdr:row>10</xdr:row>
          <xdr:rowOff>20931</xdr:rowOff>
        </xdr:to>
        <xdr:grpSp>
          <xdr:nvGrpSpPr>
            <xdr:cNvPr id="2" name="Group 1">
              <a:extLst>
                <a:ext uri="{FF2B5EF4-FFF2-40B4-BE49-F238E27FC236}">
                  <a16:creationId xmlns:a16="http://schemas.microsoft.com/office/drawing/2014/main" id="{00000000-0008-0000-3E00-000002000000}"/>
                </a:ext>
              </a:extLst>
            </xdr:cNvPr>
            <xdr:cNvGrpSpPr/>
          </xdr:nvGrpSpPr>
          <xdr:grpSpPr>
            <a:xfrm>
              <a:off x="1002509" y="1504370"/>
              <a:ext cx="4380477" cy="431086"/>
              <a:chOff x="4888704" y="1473438"/>
              <a:chExt cx="493903" cy="48608"/>
            </a:xfrm>
          </xdr:grpSpPr>
          <xdr:sp macro="" textlink="">
            <xdr:nvSpPr>
              <xdr:cNvPr id="179203" name="Object 3" hidden="1">
                <a:extLst>
                  <a:ext uri="{63B3BB69-23CF-44E3-9099-C40C66FF867C}">
                    <a14:compatExt spid="_x0000_s179203"/>
                  </a:ext>
                  <a:ext uri="{FF2B5EF4-FFF2-40B4-BE49-F238E27FC236}">
                    <a16:creationId xmlns:a16="http://schemas.microsoft.com/office/drawing/2014/main" id="{00000000-0008-0000-4000-000003BC0200}"/>
                  </a:ext>
                </a:extLst>
              </xdr:cNvPr>
              <xdr:cNvSpPr/>
            </xdr:nvSpPr>
            <xdr:spPr bwMode="auto">
              <a:xfrm>
                <a:off x="4888704" y="14739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79204" name="Object 4" hidden="1">
                <a:extLst>
                  <a:ext uri="{63B3BB69-23CF-44E3-9099-C40C66FF867C}">
                    <a14:compatExt spid="_x0000_s179204"/>
                  </a:ext>
                  <a:ext uri="{FF2B5EF4-FFF2-40B4-BE49-F238E27FC236}">
                    <a16:creationId xmlns:a16="http://schemas.microsoft.com/office/drawing/2014/main" id="{00000000-0008-0000-4000-000004BC0200}"/>
                  </a:ext>
                </a:extLst>
              </xdr:cNvPr>
              <xdr:cNvSpPr/>
            </xdr:nvSpPr>
            <xdr:spPr bwMode="auto">
              <a:xfrm>
                <a:off x="4979195"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79205" name="Object 5" hidden="1">
                <a:extLst>
                  <a:ext uri="{63B3BB69-23CF-44E3-9099-C40C66FF867C}">
                    <a14:compatExt spid="_x0000_s179205"/>
                  </a:ext>
                  <a:ext uri="{FF2B5EF4-FFF2-40B4-BE49-F238E27FC236}">
                    <a16:creationId xmlns:a16="http://schemas.microsoft.com/office/drawing/2014/main" id="{00000000-0008-0000-4000-000005BC0200}"/>
                  </a:ext>
                </a:extLst>
              </xdr:cNvPr>
              <xdr:cNvSpPr/>
            </xdr:nvSpPr>
            <xdr:spPr bwMode="auto">
              <a:xfrm>
                <a:off x="5070048" y="1473994"/>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79206" name="Object 6" hidden="1">
                <a:extLst>
                  <a:ext uri="{63B3BB69-23CF-44E3-9099-C40C66FF867C}">
                    <a14:compatExt spid="_x0000_s179206"/>
                  </a:ext>
                  <a:ext uri="{FF2B5EF4-FFF2-40B4-BE49-F238E27FC236}">
                    <a16:creationId xmlns:a16="http://schemas.microsoft.com/office/drawing/2014/main" id="{00000000-0008-0000-4000-000006BC0200}"/>
                  </a:ext>
                </a:extLst>
              </xdr:cNvPr>
              <xdr:cNvSpPr/>
            </xdr:nvSpPr>
            <xdr:spPr bwMode="auto">
              <a:xfrm>
                <a:off x="5160169" y="147381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79207" name="Object 7" hidden="1">
                <a:extLst>
                  <a:ext uri="{63B3BB69-23CF-44E3-9099-C40C66FF867C}">
                    <a14:compatExt spid="_x0000_s179207"/>
                  </a:ext>
                  <a:ext uri="{FF2B5EF4-FFF2-40B4-BE49-F238E27FC236}">
                    <a16:creationId xmlns:a16="http://schemas.microsoft.com/office/drawing/2014/main" id="{00000000-0008-0000-4000-000007BC0200}"/>
                  </a:ext>
                </a:extLst>
              </xdr:cNvPr>
              <xdr:cNvSpPr/>
            </xdr:nvSpPr>
            <xdr:spPr bwMode="auto">
              <a:xfrm>
                <a:off x="5246315" y="147442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79208" name="Object 8" hidden="1">
                <a:extLst>
                  <a:ext uri="{63B3BB69-23CF-44E3-9099-C40C66FF867C}">
                    <a14:compatExt spid="_x0000_s179208"/>
                  </a:ext>
                  <a:ext uri="{FF2B5EF4-FFF2-40B4-BE49-F238E27FC236}">
                    <a16:creationId xmlns:a16="http://schemas.microsoft.com/office/drawing/2014/main" id="{00000000-0008-0000-4000-000008BC0200}"/>
                  </a:ext>
                </a:extLst>
              </xdr:cNvPr>
              <xdr:cNvSpPr/>
            </xdr:nvSpPr>
            <xdr:spPr bwMode="auto">
              <a:xfrm>
                <a:off x="5334982" y="1473438"/>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37</xdr:row>
          <xdr:rowOff>47625</xdr:rowOff>
        </xdr:from>
        <xdr:to>
          <xdr:col>7</xdr:col>
          <xdr:colOff>504825</xdr:colOff>
          <xdr:row>40</xdr:row>
          <xdr:rowOff>0</xdr:rowOff>
        </xdr:to>
        <xdr:sp macro="" textlink="">
          <xdr:nvSpPr>
            <xdr:cNvPr id="179209" name="Object 9" hidden="1">
              <a:extLst>
                <a:ext uri="{63B3BB69-23CF-44E3-9099-C40C66FF867C}">
                  <a14:compatExt spid="_x0000_s179209"/>
                </a:ext>
                <a:ext uri="{FF2B5EF4-FFF2-40B4-BE49-F238E27FC236}">
                  <a16:creationId xmlns:a16="http://schemas.microsoft.com/office/drawing/2014/main" id="{00000000-0008-0000-4000-000009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36</xdr:row>
          <xdr:rowOff>57150</xdr:rowOff>
        </xdr:from>
        <xdr:to>
          <xdr:col>7</xdr:col>
          <xdr:colOff>28575</xdr:colOff>
          <xdr:row>39</xdr:row>
          <xdr:rowOff>19050</xdr:rowOff>
        </xdr:to>
        <xdr:sp macro="" textlink="">
          <xdr:nvSpPr>
            <xdr:cNvPr id="179210" name="Object 10" hidden="1">
              <a:extLst>
                <a:ext uri="{63B3BB69-23CF-44E3-9099-C40C66FF867C}">
                  <a14:compatExt spid="_x0000_s179210"/>
                </a:ext>
                <a:ext uri="{FF2B5EF4-FFF2-40B4-BE49-F238E27FC236}">
                  <a16:creationId xmlns:a16="http://schemas.microsoft.com/office/drawing/2014/main" id="{00000000-0008-0000-4000-00000A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17</xdr:row>
      <xdr:rowOff>80107</xdr:rowOff>
    </xdr:from>
    <xdr:to>
      <xdr:col>8</xdr:col>
      <xdr:colOff>605515</xdr:colOff>
      <xdr:row>29</xdr:row>
      <xdr:rowOff>40647</xdr:rowOff>
    </xdr:to>
    <xdr:pic>
      <xdr:nvPicPr>
        <xdr:cNvPr id="3" name="Graphic 30">
          <a:extLst>
            <a:ext uri="{FF2B5EF4-FFF2-40B4-BE49-F238E27FC236}">
              <a16:creationId xmlns:a16="http://schemas.microsoft.com/office/drawing/2014/main" id="{00000000-0008-0000-3E00-000003000000}"/>
            </a:ext>
          </a:extLst>
        </xdr:cNvPr>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20783"/>
        <a:stretch/>
      </xdr:blipFill>
      <xdr:spPr bwMode="auto">
        <a:xfrm>
          <a:off x="0" y="3328132"/>
          <a:ext cx="5787115" cy="2246540"/>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0</xdr:col>
          <xdr:colOff>152400</xdr:colOff>
          <xdr:row>46</xdr:row>
          <xdr:rowOff>47625</xdr:rowOff>
        </xdr:from>
        <xdr:to>
          <xdr:col>1</xdr:col>
          <xdr:colOff>466725</xdr:colOff>
          <xdr:row>49</xdr:row>
          <xdr:rowOff>76200</xdr:rowOff>
        </xdr:to>
        <xdr:sp macro="" textlink="">
          <xdr:nvSpPr>
            <xdr:cNvPr id="179211" name="Object 11" hidden="1">
              <a:extLst>
                <a:ext uri="{63B3BB69-23CF-44E3-9099-C40C66FF867C}">
                  <a14:compatExt spid="_x0000_s179211"/>
                </a:ext>
                <a:ext uri="{FF2B5EF4-FFF2-40B4-BE49-F238E27FC236}">
                  <a16:creationId xmlns:a16="http://schemas.microsoft.com/office/drawing/2014/main" id="{00000000-0008-0000-4000-00000B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180975</xdr:rowOff>
        </xdr:from>
        <xdr:to>
          <xdr:col>3</xdr:col>
          <xdr:colOff>495300</xdr:colOff>
          <xdr:row>49</xdr:row>
          <xdr:rowOff>142875</xdr:rowOff>
        </xdr:to>
        <xdr:sp macro="" textlink="">
          <xdr:nvSpPr>
            <xdr:cNvPr id="179212" name="Object 12" hidden="1">
              <a:extLst>
                <a:ext uri="{63B3BB69-23CF-44E3-9099-C40C66FF867C}">
                  <a14:compatExt spid="_x0000_s179212"/>
                </a:ext>
                <a:ext uri="{FF2B5EF4-FFF2-40B4-BE49-F238E27FC236}">
                  <a16:creationId xmlns:a16="http://schemas.microsoft.com/office/drawing/2014/main" id="{00000000-0008-0000-4000-00000C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45</xdr:row>
          <xdr:rowOff>171450</xdr:rowOff>
        </xdr:from>
        <xdr:to>
          <xdr:col>6</xdr:col>
          <xdr:colOff>76200</xdr:colOff>
          <xdr:row>49</xdr:row>
          <xdr:rowOff>142875</xdr:rowOff>
        </xdr:to>
        <xdr:sp macro="" textlink="">
          <xdr:nvSpPr>
            <xdr:cNvPr id="179213" name="Object 13" hidden="1">
              <a:extLst>
                <a:ext uri="{63B3BB69-23CF-44E3-9099-C40C66FF867C}">
                  <a14:compatExt spid="_x0000_s179213"/>
                </a:ext>
                <a:ext uri="{FF2B5EF4-FFF2-40B4-BE49-F238E27FC236}">
                  <a16:creationId xmlns:a16="http://schemas.microsoft.com/office/drawing/2014/main" id="{00000000-0008-0000-4000-00000D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46</xdr:row>
          <xdr:rowOff>19050</xdr:rowOff>
        </xdr:from>
        <xdr:to>
          <xdr:col>8</xdr:col>
          <xdr:colOff>523875</xdr:colOff>
          <xdr:row>49</xdr:row>
          <xdr:rowOff>161925</xdr:rowOff>
        </xdr:to>
        <xdr:sp macro="" textlink="">
          <xdr:nvSpPr>
            <xdr:cNvPr id="179214" name="Object 14" hidden="1">
              <a:extLst>
                <a:ext uri="{63B3BB69-23CF-44E3-9099-C40C66FF867C}">
                  <a14:compatExt spid="_x0000_s179214"/>
                </a:ext>
                <a:ext uri="{FF2B5EF4-FFF2-40B4-BE49-F238E27FC236}">
                  <a16:creationId xmlns:a16="http://schemas.microsoft.com/office/drawing/2014/main" id="{00000000-0008-0000-4000-00000EB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238125</xdr:colOff>
          <xdr:row>108</xdr:row>
          <xdr:rowOff>190500</xdr:rowOff>
        </xdr:from>
        <xdr:to>
          <xdr:col>8</xdr:col>
          <xdr:colOff>476250</xdr:colOff>
          <xdr:row>112</xdr:row>
          <xdr:rowOff>123825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109</xdr:row>
          <xdr:rowOff>19050</xdr:rowOff>
        </xdr:from>
        <xdr:to>
          <xdr:col>3</xdr:col>
          <xdr:colOff>438150</xdr:colOff>
          <xdr:row>112</xdr:row>
          <xdr:rowOff>38100</xdr:rowOff>
        </xdr:to>
        <xdr:sp macro="" textlink="">
          <xdr:nvSpPr>
            <xdr:cNvPr id="33794" name="Object 2" hidden="1">
              <a:extLst>
                <a:ext uri="{63B3BB69-23CF-44E3-9099-C40C66FF867C}">
                  <a14:compatExt spid="_x0000_s33794"/>
                </a:ext>
                <a:ext uri="{FF2B5EF4-FFF2-40B4-BE49-F238E27FC236}">
                  <a16:creationId xmlns:a16="http://schemas.microsoft.com/office/drawing/2014/main" id="{00000000-0008-0000-0300-000002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3</xdr:row>
          <xdr:rowOff>133350</xdr:rowOff>
        </xdr:from>
        <xdr:to>
          <xdr:col>7</xdr:col>
          <xdr:colOff>533400</xdr:colOff>
          <xdr:row>7</xdr:row>
          <xdr:rowOff>38100</xdr:rowOff>
        </xdr:to>
        <xdr:sp macro="" textlink="">
          <xdr:nvSpPr>
            <xdr:cNvPr id="118841" name="Object 57" hidden="1">
              <a:extLst>
                <a:ext uri="{63B3BB69-23CF-44E3-9099-C40C66FF867C}">
                  <a14:compatExt spid="_x0000_s118841"/>
                </a:ext>
                <a:ext uri="{FF2B5EF4-FFF2-40B4-BE49-F238E27FC236}">
                  <a16:creationId xmlns:a16="http://schemas.microsoft.com/office/drawing/2014/main" id="{00000000-0008-0000-4100-000039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36</xdr:row>
          <xdr:rowOff>9525</xdr:rowOff>
        </xdr:from>
        <xdr:to>
          <xdr:col>3</xdr:col>
          <xdr:colOff>38100</xdr:colOff>
          <xdr:row>40</xdr:row>
          <xdr:rowOff>142875</xdr:rowOff>
        </xdr:to>
        <xdr:sp macro="" textlink="">
          <xdr:nvSpPr>
            <xdr:cNvPr id="118842" name="Object 58" hidden="1">
              <a:extLst>
                <a:ext uri="{63B3BB69-23CF-44E3-9099-C40C66FF867C}">
                  <a14:compatExt spid="_x0000_s118842"/>
                </a:ext>
                <a:ext uri="{FF2B5EF4-FFF2-40B4-BE49-F238E27FC236}">
                  <a16:creationId xmlns:a16="http://schemas.microsoft.com/office/drawing/2014/main" id="{00000000-0008-0000-4100-00003A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392909</xdr:colOff>
          <xdr:row>7</xdr:row>
          <xdr:rowOff>161345</xdr:rowOff>
        </xdr:from>
        <xdr:to>
          <xdr:col>8</xdr:col>
          <xdr:colOff>506186</xdr:colOff>
          <xdr:row>10</xdr:row>
          <xdr:rowOff>20931</xdr:rowOff>
        </xdr:to>
        <xdr:grpSp>
          <xdr:nvGrpSpPr>
            <xdr:cNvPr id="10" name="Group 9">
              <a:extLst>
                <a:ext uri="{FF2B5EF4-FFF2-40B4-BE49-F238E27FC236}">
                  <a16:creationId xmlns:a16="http://schemas.microsoft.com/office/drawing/2014/main" id="{00000000-0008-0000-3F00-00000A000000}"/>
                </a:ext>
              </a:extLst>
            </xdr:cNvPr>
            <xdr:cNvGrpSpPr/>
          </xdr:nvGrpSpPr>
          <xdr:grpSpPr>
            <a:xfrm>
              <a:off x="1069819" y="1440235"/>
              <a:ext cx="4677022" cy="412989"/>
              <a:chOff x="4888706" y="1473437"/>
              <a:chExt cx="493900" cy="48607"/>
            </a:xfrm>
          </xdr:grpSpPr>
          <xdr:sp macro="" textlink="">
            <xdr:nvSpPr>
              <xdr:cNvPr id="118843" name="Object 59" hidden="1">
                <a:extLst>
                  <a:ext uri="{63B3BB69-23CF-44E3-9099-C40C66FF867C}">
                    <a14:compatExt spid="_x0000_s118843"/>
                  </a:ext>
                  <a:ext uri="{FF2B5EF4-FFF2-40B4-BE49-F238E27FC236}">
                    <a16:creationId xmlns:a16="http://schemas.microsoft.com/office/drawing/2014/main" id="{00000000-0008-0000-4100-00003BD00100}"/>
                  </a:ext>
                </a:extLst>
              </xdr:cNvPr>
              <xdr:cNvSpPr/>
            </xdr:nvSpPr>
            <xdr:spPr bwMode="auto">
              <a:xfrm>
                <a:off x="4888706" y="1473993"/>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8844" name="Object 60" hidden="1">
                <a:extLst>
                  <a:ext uri="{63B3BB69-23CF-44E3-9099-C40C66FF867C}">
                    <a14:compatExt spid="_x0000_s118844"/>
                  </a:ext>
                  <a:ext uri="{FF2B5EF4-FFF2-40B4-BE49-F238E27FC236}">
                    <a16:creationId xmlns:a16="http://schemas.microsoft.com/office/drawing/2014/main" id="{00000000-0008-0000-4100-00003CD00100}"/>
                  </a:ext>
                </a:extLst>
              </xdr:cNvPr>
              <xdr:cNvSpPr/>
            </xdr:nvSpPr>
            <xdr:spPr bwMode="auto">
              <a:xfrm>
                <a:off x="4979195" y="1473995"/>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8845" name="Object 61" hidden="1">
                <a:extLst>
                  <a:ext uri="{63B3BB69-23CF-44E3-9099-C40C66FF867C}">
                    <a14:compatExt spid="_x0000_s118845"/>
                  </a:ext>
                  <a:ext uri="{FF2B5EF4-FFF2-40B4-BE49-F238E27FC236}">
                    <a16:creationId xmlns:a16="http://schemas.microsoft.com/office/drawing/2014/main" id="{00000000-0008-0000-4100-00003DD00100}"/>
                  </a:ext>
                </a:extLst>
              </xdr:cNvPr>
              <xdr:cNvSpPr/>
            </xdr:nvSpPr>
            <xdr:spPr bwMode="auto">
              <a:xfrm>
                <a:off x="5070048" y="1473994"/>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8846" name="Object 62" hidden="1">
                <a:extLst>
                  <a:ext uri="{63B3BB69-23CF-44E3-9099-C40C66FF867C}">
                    <a14:compatExt spid="_x0000_s118846"/>
                  </a:ext>
                  <a:ext uri="{FF2B5EF4-FFF2-40B4-BE49-F238E27FC236}">
                    <a16:creationId xmlns:a16="http://schemas.microsoft.com/office/drawing/2014/main" id="{00000000-0008-0000-4100-00003ED00100}"/>
                  </a:ext>
                </a:extLst>
              </xdr:cNvPr>
              <xdr:cNvSpPr/>
            </xdr:nvSpPr>
            <xdr:spPr bwMode="auto">
              <a:xfrm>
                <a:off x="5160169" y="1473811"/>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8847" name="Object 63" hidden="1">
                <a:extLst>
                  <a:ext uri="{63B3BB69-23CF-44E3-9099-C40C66FF867C}">
                    <a14:compatExt spid="_x0000_s118847"/>
                  </a:ext>
                  <a:ext uri="{FF2B5EF4-FFF2-40B4-BE49-F238E27FC236}">
                    <a16:creationId xmlns:a16="http://schemas.microsoft.com/office/drawing/2014/main" id="{00000000-0008-0000-4100-00003FD00100}"/>
                  </a:ext>
                </a:extLst>
              </xdr:cNvPr>
              <xdr:cNvSpPr/>
            </xdr:nvSpPr>
            <xdr:spPr bwMode="auto">
              <a:xfrm>
                <a:off x="5246315" y="1474419"/>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sp macro="" textlink="">
            <xdr:nvSpPr>
              <xdr:cNvPr id="118848" name="Object 64" hidden="1">
                <a:extLst>
                  <a:ext uri="{63B3BB69-23CF-44E3-9099-C40C66FF867C}">
                    <a14:compatExt spid="_x0000_s118848"/>
                  </a:ext>
                  <a:ext uri="{FF2B5EF4-FFF2-40B4-BE49-F238E27FC236}">
                    <a16:creationId xmlns:a16="http://schemas.microsoft.com/office/drawing/2014/main" id="{00000000-0008-0000-4100-000040D00100}"/>
                  </a:ext>
                </a:extLst>
              </xdr:cNvPr>
              <xdr:cNvSpPr/>
            </xdr:nvSpPr>
            <xdr:spPr bwMode="auto">
              <a:xfrm>
                <a:off x="5334981" y="1473437"/>
                <a:ext cx="47625" cy="4762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37</xdr:row>
          <xdr:rowOff>47625</xdr:rowOff>
        </xdr:from>
        <xdr:to>
          <xdr:col>7</xdr:col>
          <xdr:colOff>542925</xdr:colOff>
          <xdr:row>40</xdr:row>
          <xdr:rowOff>0</xdr:rowOff>
        </xdr:to>
        <xdr:sp macro="" textlink="">
          <xdr:nvSpPr>
            <xdr:cNvPr id="118849" name="Object 65" hidden="1">
              <a:extLst>
                <a:ext uri="{63B3BB69-23CF-44E3-9099-C40C66FF867C}">
                  <a14:compatExt spid="_x0000_s118849"/>
                </a:ext>
                <a:ext uri="{FF2B5EF4-FFF2-40B4-BE49-F238E27FC236}">
                  <a16:creationId xmlns:a16="http://schemas.microsoft.com/office/drawing/2014/main" id="{00000000-0008-0000-4100-000041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36</xdr:row>
          <xdr:rowOff>57150</xdr:rowOff>
        </xdr:from>
        <xdr:to>
          <xdr:col>7</xdr:col>
          <xdr:colOff>104775</xdr:colOff>
          <xdr:row>39</xdr:row>
          <xdr:rowOff>19050</xdr:rowOff>
        </xdr:to>
        <xdr:sp macro="" textlink="">
          <xdr:nvSpPr>
            <xdr:cNvPr id="118850" name="Object 66" hidden="1">
              <a:extLst>
                <a:ext uri="{63B3BB69-23CF-44E3-9099-C40C66FF867C}">
                  <a14:compatExt spid="_x0000_s118850"/>
                </a:ext>
                <a:ext uri="{FF2B5EF4-FFF2-40B4-BE49-F238E27FC236}">
                  <a16:creationId xmlns:a16="http://schemas.microsoft.com/office/drawing/2014/main" id="{00000000-0008-0000-4100-000042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17</xdr:row>
      <xdr:rowOff>80107</xdr:rowOff>
    </xdr:from>
    <xdr:to>
      <xdr:col>9</xdr:col>
      <xdr:colOff>300715</xdr:colOff>
      <xdr:row>29</xdr:row>
      <xdr:rowOff>40647</xdr:rowOff>
    </xdr:to>
    <xdr:pic>
      <xdr:nvPicPr>
        <xdr:cNvPr id="11" name="Graphic 30">
          <a:extLst>
            <a:ext uri="{FF2B5EF4-FFF2-40B4-BE49-F238E27FC236}">
              <a16:creationId xmlns:a16="http://schemas.microsoft.com/office/drawing/2014/main" id="{00000000-0008-0000-3F00-00000B000000}"/>
            </a:ext>
          </a:extLst>
        </xdr:cNvPr>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20783"/>
        <a:stretch/>
      </xdr:blipFill>
      <xdr:spPr bwMode="auto">
        <a:xfrm>
          <a:off x="0" y="3328132"/>
          <a:ext cx="5787115" cy="2246540"/>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0</xdr:col>
          <xdr:colOff>152400</xdr:colOff>
          <xdr:row>46</xdr:row>
          <xdr:rowOff>47625</xdr:rowOff>
        </xdr:from>
        <xdr:to>
          <xdr:col>1</xdr:col>
          <xdr:colOff>504825</xdr:colOff>
          <xdr:row>49</xdr:row>
          <xdr:rowOff>76200</xdr:rowOff>
        </xdr:to>
        <xdr:sp macro="" textlink="">
          <xdr:nvSpPr>
            <xdr:cNvPr id="118851" name="Object 67" hidden="1">
              <a:extLst>
                <a:ext uri="{63B3BB69-23CF-44E3-9099-C40C66FF867C}">
                  <a14:compatExt spid="_x0000_s118851"/>
                </a:ext>
                <a:ext uri="{FF2B5EF4-FFF2-40B4-BE49-F238E27FC236}">
                  <a16:creationId xmlns:a16="http://schemas.microsoft.com/office/drawing/2014/main" id="{00000000-0008-0000-4100-000043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180975</xdr:rowOff>
        </xdr:from>
        <xdr:to>
          <xdr:col>3</xdr:col>
          <xdr:colOff>533400</xdr:colOff>
          <xdr:row>49</xdr:row>
          <xdr:rowOff>142875</xdr:rowOff>
        </xdr:to>
        <xdr:sp macro="" textlink="">
          <xdr:nvSpPr>
            <xdr:cNvPr id="118852" name="Object 68" hidden="1">
              <a:extLst>
                <a:ext uri="{63B3BB69-23CF-44E3-9099-C40C66FF867C}">
                  <a14:compatExt spid="_x0000_s118852"/>
                </a:ext>
                <a:ext uri="{FF2B5EF4-FFF2-40B4-BE49-F238E27FC236}">
                  <a16:creationId xmlns:a16="http://schemas.microsoft.com/office/drawing/2014/main" id="{00000000-0008-0000-4100-000044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45</xdr:row>
          <xdr:rowOff>171450</xdr:rowOff>
        </xdr:from>
        <xdr:to>
          <xdr:col>6</xdr:col>
          <xdr:colOff>152400</xdr:colOff>
          <xdr:row>49</xdr:row>
          <xdr:rowOff>142875</xdr:rowOff>
        </xdr:to>
        <xdr:sp macro="" textlink="">
          <xdr:nvSpPr>
            <xdr:cNvPr id="118853" name="Object 69" hidden="1">
              <a:extLst>
                <a:ext uri="{63B3BB69-23CF-44E3-9099-C40C66FF867C}">
                  <a14:compatExt spid="_x0000_s118853"/>
                </a:ext>
                <a:ext uri="{FF2B5EF4-FFF2-40B4-BE49-F238E27FC236}">
                  <a16:creationId xmlns:a16="http://schemas.microsoft.com/office/drawing/2014/main" id="{00000000-0008-0000-4100-000045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46</xdr:row>
          <xdr:rowOff>19050</xdr:rowOff>
        </xdr:from>
        <xdr:to>
          <xdr:col>8</xdr:col>
          <xdr:colOff>561975</xdr:colOff>
          <xdr:row>49</xdr:row>
          <xdr:rowOff>161925</xdr:rowOff>
        </xdr:to>
        <xdr:sp macro="" textlink="">
          <xdr:nvSpPr>
            <xdr:cNvPr id="118854" name="Object 70" hidden="1">
              <a:extLst>
                <a:ext uri="{63B3BB69-23CF-44E3-9099-C40C66FF867C}">
                  <a14:compatExt spid="_x0000_s118854"/>
                </a:ext>
                <a:ext uri="{FF2B5EF4-FFF2-40B4-BE49-F238E27FC236}">
                  <a16:creationId xmlns:a16="http://schemas.microsoft.com/office/drawing/2014/main" id="{00000000-0008-0000-4100-000046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0</xdr:col>
      <xdr:colOff>0</xdr:colOff>
      <xdr:row>11</xdr:row>
      <xdr:rowOff>147204</xdr:rowOff>
    </xdr:from>
    <xdr:to>
      <xdr:col>10</xdr:col>
      <xdr:colOff>288</xdr:colOff>
      <xdr:row>49</xdr:row>
      <xdr:rowOff>104775</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0" y="2692977"/>
          <a:ext cx="6061652" cy="719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u="none" strike="noStrike" baseline="0">
              <a:solidFill>
                <a:schemeClr val="dk1"/>
              </a:solidFill>
              <a:latin typeface="+mn-lt"/>
              <a:ea typeface="+mn-ea"/>
              <a:cs typeface="+mn-cs"/>
            </a:rPr>
            <a:t>Contact Details:</a:t>
          </a:r>
        </a:p>
        <a:p>
          <a:r>
            <a:rPr lang="en-GB" sz="1200" b="0" i="0" u="none" strike="noStrike" baseline="0">
              <a:solidFill>
                <a:schemeClr val="dk1"/>
              </a:solidFill>
              <a:latin typeface="+mn-lt"/>
              <a:ea typeface="+mn-ea"/>
              <a:cs typeface="+mn-cs"/>
            </a:rPr>
            <a:t>Telephone Enquiries: 02476 644 684</a:t>
          </a:r>
        </a:p>
        <a:p>
          <a:r>
            <a:rPr lang="en-GB" sz="1200" b="0" i="0" u="none" strike="noStrike" baseline="0">
              <a:solidFill>
                <a:schemeClr val="dk1"/>
              </a:solidFill>
              <a:latin typeface="+mn-lt"/>
              <a:ea typeface="+mn-ea"/>
              <a:cs typeface="+mn-cs"/>
            </a:rPr>
            <a:t>Email Enquiries: support@beverleyblinds.co.uk</a:t>
          </a:r>
        </a:p>
        <a:p>
          <a:r>
            <a:rPr lang="en-GB" sz="1200" b="0" i="0" u="none" strike="noStrike" baseline="0">
              <a:solidFill>
                <a:schemeClr val="dk1"/>
              </a:solidFill>
              <a:latin typeface="+mn-lt"/>
              <a:ea typeface="+mn-ea"/>
              <a:cs typeface="+mn-cs"/>
            </a:rPr>
            <a:t>Account Enquiries: accounts@beverleyblinds.co.uk</a:t>
          </a:r>
        </a:p>
        <a:p>
          <a:r>
            <a:rPr lang="en-GB" sz="1200" b="0" i="0" u="none" strike="noStrike" baseline="0">
              <a:solidFill>
                <a:schemeClr val="dk1"/>
              </a:solidFill>
              <a:latin typeface="+mn-lt"/>
              <a:ea typeface="+mn-ea"/>
              <a:cs typeface="+mn-cs"/>
            </a:rPr>
            <a:t>Website</a:t>
          </a:r>
          <a:r>
            <a:rPr lang="en-GB" sz="1200" b="1" i="0" u="none" strike="noStrike" baseline="0">
              <a:solidFill>
                <a:schemeClr val="accent1"/>
              </a:solidFill>
              <a:latin typeface="+mn-lt"/>
              <a:ea typeface="+mn-ea"/>
              <a:cs typeface="+mn-cs"/>
            </a:rPr>
            <a:t>: www.beverleyblinds.co.uk</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Address:</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Unit 2 Brindley Road,</a:t>
          </a:r>
        </a:p>
        <a:p>
          <a:r>
            <a:rPr lang="en-GB" sz="1200" b="0" i="0" u="none" strike="noStrike" baseline="0">
              <a:solidFill>
                <a:schemeClr val="dk1"/>
              </a:solidFill>
              <a:latin typeface="+mn-lt"/>
              <a:ea typeface="+mn-ea"/>
              <a:cs typeface="+mn-cs"/>
            </a:rPr>
            <a:t>Exhall,</a:t>
          </a:r>
        </a:p>
        <a:p>
          <a:r>
            <a:rPr lang="en-GB" sz="1200" b="0" i="0" u="none" strike="noStrike" baseline="0">
              <a:solidFill>
                <a:schemeClr val="dk1"/>
              </a:solidFill>
              <a:latin typeface="+mn-lt"/>
              <a:ea typeface="+mn-ea"/>
              <a:cs typeface="+mn-cs"/>
            </a:rPr>
            <a:t>West Midlands,</a:t>
          </a:r>
        </a:p>
        <a:p>
          <a:r>
            <a:rPr lang="en-GB" sz="1200" b="0" i="0" u="none" strike="noStrike" baseline="0">
              <a:solidFill>
                <a:schemeClr val="dk1"/>
              </a:solidFill>
              <a:latin typeface="+mn-lt"/>
              <a:ea typeface="+mn-ea"/>
              <a:cs typeface="+mn-cs"/>
            </a:rPr>
            <a:t>CV7 9EP</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Delivery Times:</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Verticals: 5-7 Working days</a:t>
          </a:r>
        </a:p>
        <a:p>
          <a:r>
            <a:rPr lang="en-GB" sz="1200" b="0" i="0" u="none" strike="noStrike" baseline="0">
              <a:solidFill>
                <a:schemeClr val="dk1"/>
              </a:solidFill>
              <a:latin typeface="+mn-lt"/>
              <a:ea typeface="+mn-ea"/>
              <a:cs typeface="+mn-cs"/>
            </a:rPr>
            <a:t>Rollers: 7-10 Working Days</a:t>
          </a:r>
        </a:p>
        <a:p>
          <a:r>
            <a:rPr lang="en-GB" sz="1200" b="0" i="0" u="none" strike="noStrike" baseline="0">
              <a:solidFill>
                <a:schemeClr val="dk1"/>
              </a:solidFill>
              <a:latin typeface="+mn-lt"/>
              <a:ea typeface="+mn-ea"/>
              <a:cs typeface="+mn-cs"/>
            </a:rPr>
            <a:t>Aluminium Venetians: 10-14 Working Days</a:t>
          </a:r>
        </a:p>
        <a:p>
          <a:r>
            <a:rPr lang="en-GB" sz="1200" b="0" i="0" u="none" strike="noStrike" baseline="0">
              <a:solidFill>
                <a:schemeClr val="dk1"/>
              </a:solidFill>
              <a:latin typeface="+mn-lt"/>
              <a:ea typeface="+mn-ea"/>
              <a:cs typeface="+mn-cs"/>
            </a:rPr>
            <a:t>Wooden Venetians: 10-14 Working Days</a:t>
          </a:r>
        </a:p>
        <a:p>
          <a:r>
            <a:rPr lang="en-GB" sz="1200" b="0" i="0" u="none" strike="noStrike" baseline="0">
              <a:solidFill>
                <a:schemeClr val="dk1"/>
              </a:solidFill>
              <a:latin typeface="+mn-lt"/>
              <a:ea typeface="+mn-ea"/>
              <a:cs typeface="+mn-cs"/>
            </a:rPr>
            <a:t>Perfect Fits: 10-15 Working Days</a:t>
          </a:r>
        </a:p>
        <a:p>
          <a:r>
            <a:rPr lang="en-GB" sz="1200" b="0" i="0" u="none" strike="noStrike" baseline="0">
              <a:solidFill>
                <a:schemeClr val="dk1"/>
              </a:solidFill>
              <a:latin typeface="+mn-lt"/>
              <a:ea typeface="+mn-ea"/>
              <a:cs typeface="+mn-cs"/>
            </a:rPr>
            <a:t>Pleated Blinds: 10-15 Working Days</a:t>
          </a:r>
        </a:p>
        <a:p>
          <a:r>
            <a:rPr lang="en-GB" sz="1200" b="0" i="0" u="none" strike="noStrike" baseline="0">
              <a:solidFill>
                <a:schemeClr val="dk1"/>
              </a:solidFill>
              <a:latin typeface="+mn-lt"/>
              <a:ea typeface="+mn-ea"/>
              <a:cs typeface="+mn-cs"/>
            </a:rPr>
            <a:t>N.B Whilst we make every effort to reach our delivery times we cannot guarantee them.</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Delivery Charges:</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Orders over £260: Free of Charge</a:t>
          </a:r>
        </a:p>
        <a:p>
          <a:endParaRPr lang="en-GB" sz="1200" b="0" i="0" u="none" strike="noStrike" baseline="0">
            <a:solidFill>
              <a:schemeClr val="dk1"/>
            </a:solidFill>
            <a:latin typeface="+mn-lt"/>
            <a:ea typeface="+mn-ea"/>
            <a:cs typeface="+mn-cs"/>
          </a:endParaRPr>
        </a:p>
        <a:p>
          <a:r>
            <a:rPr lang="en-GB" sz="1200" b="0" i="0" u="none" strike="noStrike" baseline="0">
              <a:solidFill>
                <a:schemeClr val="dk1"/>
              </a:solidFill>
              <a:latin typeface="+mn-lt"/>
              <a:ea typeface="+mn-ea"/>
              <a:cs typeface="+mn-cs"/>
            </a:rPr>
            <a:t>Orders under £260: £16.00 + VAT</a:t>
          </a:r>
        </a:p>
        <a:p>
          <a:endParaRPr lang="en-GB" sz="1200" b="0" i="0" u="none" strike="noStrike" baseline="0">
            <a:solidFill>
              <a:schemeClr val="dk1"/>
            </a:solidFill>
            <a:latin typeface="+mn-lt"/>
            <a:ea typeface="+mn-ea"/>
            <a:cs typeface="+mn-cs"/>
          </a:endParaRPr>
        </a:p>
        <a:p>
          <a:r>
            <a:rPr lang="en-GB" sz="1200">
              <a:solidFill>
                <a:schemeClr val="dk1"/>
              </a:solidFill>
              <a:effectLst/>
              <a:latin typeface="+mn-lt"/>
              <a:ea typeface="+mn-ea"/>
              <a:cs typeface="+mn-cs"/>
            </a:rPr>
            <a:t>All sales are subject to our Terms and Conditions which are shown on our website.</a:t>
          </a:r>
        </a:p>
        <a:p>
          <a:endParaRPr lang="en-GB" sz="1100"/>
        </a:p>
      </xdr:txBody>
    </xdr:sp>
    <xdr:clientData/>
  </xdr:twoCellAnchor>
  <xdr:twoCellAnchor editAs="oneCell">
    <xdr:from>
      <xdr:col>0</xdr:col>
      <xdr:colOff>241300</xdr:colOff>
      <xdr:row>0</xdr:row>
      <xdr:rowOff>0</xdr:rowOff>
    </xdr:from>
    <xdr:to>
      <xdr:col>9</xdr:col>
      <xdr:colOff>330200</xdr:colOff>
      <xdr:row>11</xdr:row>
      <xdr:rowOff>60613</xdr:rowOff>
    </xdr:to>
    <xdr:pic>
      <xdr:nvPicPr>
        <xdr:cNvPr id="3" name="Picture 2">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343"/>
        <a:stretch/>
      </xdr:blipFill>
      <xdr:spPr>
        <a:xfrm>
          <a:off x="241300" y="0"/>
          <a:ext cx="5544127" cy="26063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257175</xdr:colOff>
          <xdr:row>107</xdr:row>
          <xdr:rowOff>85725</xdr:rowOff>
        </xdr:from>
        <xdr:to>
          <xdr:col>8</xdr:col>
          <xdr:colOff>266700</xdr:colOff>
          <xdr:row>111</xdr:row>
          <xdr:rowOff>38100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108</xdr:row>
          <xdr:rowOff>19050</xdr:rowOff>
        </xdr:from>
        <xdr:to>
          <xdr:col>3</xdr:col>
          <xdr:colOff>266700</xdr:colOff>
          <xdr:row>111</xdr:row>
          <xdr:rowOff>47625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390525</xdr:colOff>
          <xdr:row>108</xdr:row>
          <xdr:rowOff>200025</xdr:rowOff>
        </xdr:from>
        <xdr:to>
          <xdr:col>13</xdr:col>
          <xdr:colOff>447675</xdr:colOff>
          <xdr:row>115</xdr:row>
          <xdr:rowOff>76200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110</xdr:row>
          <xdr:rowOff>114300</xdr:rowOff>
        </xdr:from>
        <xdr:to>
          <xdr:col>2</xdr:col>
          <xdr:colOff>47625</xdr:colOff>
          <xdr:row>113</xdr:row>
          <xdr:rowOff>180975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113</xdr:row>
          <xdr:rowOff>123825</xdr:rowOff>
        </xdr:from>
        <xdr:to>
          <xdr:col>2</xdr:col>
          <xdr:colOff>219075</xdr:colOff>
          <xdr:row>117</xdr:row>
          <xdr:rowOff>9525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219075</xdr:rowOff>
        </xdr:from>
        <xdr:to>
          <xdr:col>11</xdr:col>
          <xdr:colOff>285750</xdr:colOff>
          <xdr:row>117</xdr:row>
          <xdr:rowOff>152400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390525</xdr:colOff>
          <xdr:row>108</xdr:row>
          <xdr:rowOff>200025</xdr:rowOff>
        </xdr:from>
        <xdr:to>
          <xdr:col>13</xdr:col>
          <xdr:colOff>447675</xdr:colOff>
          <xdr:row>115</xdr:row>
          <xdr:rowOff>76200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110</xdr:row>
          <xdr:rowOff>114300</xdr:rowOff>
        </xdr:from>
        <xdr:to>
          <xdr:col>2</xdr:col>
          <xdr:colOff>47625</xdr:colOff>
          <xdr:row>113</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700-000002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113</xdr:row>
          <xdr:rowOff>123825</xdr:rowOff>
        </xdr:from>
        <xdr:to>
          <xdr:col>2</xdr:col>
          <xdr:colOff>219075</xdr:colOff>
          <xdr:row>116</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700-000003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219075</xdr:rowOff>
        </xdr:from>
        <xdr:to>
          <xdr:col>11</xdr:col>
          <xdr:colOff>285750</xdr:colOff>
          <xdr:row>116</xdr:row>
          <xdr:rowOff>180975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700-000004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390525</xdr:colOff>
          <xdr:row>108</xdr:row>
          <xdr:rowOff>200025</xdr:rowOff>
        </xdr:from>
        <xdr:to>
          <xdr:col>13</xdr:col>
          <xdr:colOff>447675</xdr:colOff>
          <xdr:row>115</xdr:row>
          <xdr:rowOff>76200</xdr:rowOff>
        </xdr:to>
        <xdr:sp macro="" textlink="">
          <xdr:nvSpPr>
            <xdr:cNvPr id="120833" name="Object 1" hidden="1">
              <a:extLst>
                <a:ext uri="{63B3BB69-23CF-44E3-9099-C40C66FF867C}">
                  <a14:compatExt spid="_x0000_s120833"/>
                </a:ext>
                <a:ext uri="{FF2B5EF4-FFF2-40B4-BE49-F238E27FC236}">
                  <a16:creationId xmlns:a16="http://schemas.microsoft.com/office/drawing/2014/main" id="{00000000-0008-0000-0A00-000001D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110</xdr:row>
          <xdr:rowOff>114300</xdr:rowOff>
        </xdr:from>
        <xdr:to>
          <xdr:col>1</xdr:col>
          <xdr:colOff>695325</xdr:colOff>
          <xdr:row>113</xdr:row>
          <xdr:rowOff>66675</xdr:rowOff>
        </xdr:to>
        <xdr:sp macro="" textlink="">
          <xdr:nvSpPr>
            <xdr:cNvPr id="120834" name="Object 2" hidden="1">
              <a:extLst>
                <a:ext uri="{63B3BB69-23CF-44E3-9099-C40C66FF867C}">
                  <a14:compatExt spid="_x0000_s120834"/>
                </a:ext>
                <a:ext uri="{FF2B5EF4-FFF2-40B4-BE49-F238E27FC236}">
                  <a16:creationId xmlns:a16="http://schemas.microsoft.com/office/drawing/2014/main" id="{00000000-0008-0000-0A00-000002D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113</xdr:row>
          <xdr:rowOff>123825</xdr:rowOff>
        </xdr:from>
        <xdr:to>
          <xdr:col>2</xdr:col>
          <xdr:colOff>133350</xdr:colOff>
          <xdr:row>116</xdr:row>
          <xdr:rowOff>95250</xdr:rowOff>
        </xdr:to>
        <xdr:sp macro="" textlink="">
          <xdr:nvSpPr>
            <xdr:cNvPr id="120835" name="Object 3" hidden="1">
              <a:extLst>
                <a:ext uri="{63B3BB69-23CF-44E3-9099-C40C66FF867C}">
                  <a14:compatExt spid="_x0000_s120835"/>
                </a:ext>
                <a:ext uri="{FF2B5EF4-FFF2-40B4-BE49-F238E27FC236}">
                  <a16:creationId xmlns:a16="http://schemas.microsoft.com/office/drawing/2014/main" id="{00000000-0008-0000-0A00-000003D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219075</xdr:rowOff>
        </xdr:from>
        <xdr:to>
          <xdr:col>10</xdr:col>
          <xdr:colOff>590550</xdr:colOff>
          <xdr:row>116</xdr:row>
          <xdr:rowOff>161925</xdr:rowOff>
        </xdr:to>
        <xdr:sp macro="" textlink="">
          <xdr:nvSpPr>
            <xdr:cNvPr id="120836" name="Object 4" hidden="1">
              <a:extLst>
                <a:ext uri="{63B3BB69-23CF-44E3-9099-C40C66FF867C}">
                  <a14:compatExt spid="_x0000_s120836"/>
                </a:ext>
                <a:ext uri="{FF2B5EF4-FFF2-40B4-BE49-F238E27FC236}">
                  <a16:creationId xmlns:a16="http://schemas.microsoft.com/office/drawing/2014/main" id="{00000000-0008-0000-0A00-000004D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38101</xdr:colOff>
      <xdr:row>101</xdr:row>
      <xdr:rowOff>165100</xdr:rowOff>
    </xdr:from>
    <xdr:to>
      <xdr:col>14</xdr:col>
      <xdr:colOff>351973</xdr:colOff>
      <xdr:row>124</xdr:row>
      <xdr:rowOff>145218</xdr:rowOff>
    </xdr:to>
    <xdr:pic>
      <xdr:nvPicPr>
        <xdr:cNvPr id="2" name="Picture 1">
          <a:extLst>
            <a:ext uri="{FF2B5EF4-FFF2-40B4-BE49-F238E27FC236}">
              <a16:creationId xmlns:a16="http://schemas.microsoft.com/office/drawing/2014/main" id="{892AD273-CC98-4A3F-AAB4-01A3CFF60730}"/>
            </a:ext>
          </a:extLst>
        </xdr:cNvPr>
        <xdr:cNvPicPr>
          <a:picLocks noChangeAspect="1"/>
        </xdr:cNvPicPr>
      </xdr:nvPicPr>
      <xdr:blipFill>
        <a:blip xmlns:r="http://schemas.openxmlformats.org/officeDocument/2006/relationships" r:embed="rId1"/>
        <a:stretch>
          <a:fillRect/>
        </a:stretch>
      </xdr:blipFill>
      <xdr:spPr>
        <a:xfrm>
          <a:off x="38101" y="19405600"/>
          <a:ext cx="8314872" cy="3732968"/>
        </a:xfrm>
        <a:prstGeom prst="rect">
          <a:avLst/>
        </a:prstGeom>
      </xdr:spPr>
    </xdr:pic>
    <xdr:clientData/>
  </xdr:twoCellAnchor>
  <xdr:twoCellAnchor>
    <xdr:from>
      <xdr:col>6</xdr:col>
      <xdr:colOff>569687</xdr:colOff>
      <xdr:row>211</xdr:row>
      <xdr:rowOff>120195</xdr:rowOff>
    </xdr:from>
    <xdr:to>
      <xdr:col>14</xdr:col>
      <xdr:colOff>501424</xdr:colOff>
      <xdr:row>217</xdr:row>
      <xdr:rowOff>118381</xdr:rowOff>
    </xdr:to>
    <xdr:sp macro="" textlink="">
      <xdr:nvSpPr>
        <xdr:cNvPr id="3" name="TextBox 2">
          <a:extLst>
            <a:ext uri="{FF2B5EF4-FFF2-40B4-BE49-F238E27FC236}">
              <a16:creationId xmlns:a16="http://schemas.microsoft.com/office/drawing/2014/main" id="{70018ED4-60EA-4238-A37E-359A6CA65E6A}"/>
            </a:ext>
          </a:extLst>
        </xdr:cNvPr>
        <xdr:cNvSpPr txBox="1"/>
      </xdr:nvSpPr>
      <xdr:spPr>
        <a:xfrm>
          <a:off x="3998687" y="37201020"/>
          <a:ext cx="4503737" cy="969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mn-lt"/>
              <a:ea typeface="+mn-ea"/>
              <a:cs typeface="+mn-cs"/>
            </a:rPr>
            <a:t>Take note of the fabric widths as shown on the fabric labels, we do not recommend that any roller fabrics are turned to achieve wider widths. Fabrics turned will be done at your own risk and will negate any warranty.</a:t>
          </a:r>
          <a:endParaRPr lang="en-GB" sz="12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101</xdr:row>
      <xdr:rowOff>165100</xdr:rowOff>
    </xdr:from>
    <xdr:to>
      <xdr:col>14</xdr:col>
      <xdr:colOff>275772</xdr:colOff>
      <xdr:row>124</xdr:row>
      <xdr:rowOff>145218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9405600"/>
          <a:ext cx="8276772" cy="3732968"/>
        </a:xfrm>
        <a:prstGeom prst="rect">
          <a:avLst/>
        </a:prstGeom>
      </xdr:spPr>
    </xdr:pic>
    <xdr:clientData/>
  </xdr:twoCellAnchor>
  <xdr:twoCellAnchor editAs="oneCell">
    <xdr:from>
      <xdr:col>0</xdr:col>
      <xdr:colOff>38101</xdr:colOff>
      <xdr:row>101</xdr:row>
      <xdr:rowOff>165100</xdr:rowOff>
    </xdr:from>
    <xdr:to>
      <xdr:col>14</xdr:col>
      <xdr:colOff>218623</xdr:colOff>
      <xdr:row>124</xdr:row>
      <xdr:rowOff>145218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38101" y="19405600"/>
          <a:ext cx="8181522" cy="3732968"/>
        </a:xfrm>
        <a:prstGeom prst="rect">
          <a:avLst/>
        </a:prstGeom>
      </xdr:spPr>
    </xdr:pic>
    <xdr:clientData/>
  </xdr:twoCellAnchor>
  <xdr:twoCellAnchor>
    <xdr:from>
      <xdr:col>6</xdr:col>
      <xdr:colOff>569687</xdr:colOff>
      <xdr:row>213</xdr:row>
      <xdr:rowOff>11339</xdr:rowOff>
    </xdr:from>
    <xdr:to>
      <xdr:col>14</xdr:col>
      <xdr:colOff>501424</xdr:colOff>
      <xdr:row>219</xdr:row>
      <xdr:rowOff>9525</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3998687" y="37254089"/>
          <a:ext cx="4503737" cy="969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mn-lt"/>
              <a:ea typeface="+mn-ea"/>
              <a:cs typeface="+mn-cs"/>
            </a:rPr>
            <a:t>Take note of the fabric widths as shown on the fabric labels, we do not recommend that any roller fabrics are turned to achieve wider widths. Fabrics turned will be done at your own risk and will negate any warranty.</a:t>
          </a:r>
          <a:endParaRPr lang="en-GB" sz="12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Roller\Roller.xlsx" TargetMode="External"/><Relationship Id="rId1" Type="http://schemas.openxmlformats.org/officeDocument/2006/relationships/externalLinkPath" Target="/Beverley%20Blinds%20Trade/2025%20Price%20Lists/Beverley%20Blinds/Roller/Roller.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PF%20Venetian\PF%20Venetain.xlsx" TargetMode="External"/><Relationship Id="rId1" Type="http://schemas.openxmlformats.org/officeDocument/2006/relationships/externalLinkPath" Target="/Beverley%20Blinds%20Trade/2025%20Price%20Lists/Beverley%20Blinds/PF%20Venetian/PF%20Venetai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Slimline\Slimline%202023.xlsx" TargetMode="External"/><Relationship Id="rId1" Type="http://schemas.openxmlformats.org/officeDocument/2006/relationships/externalLinkPath" Target="/Beverley%20Blinds%20Trade/2023%20Price%20Lists/Cost%20Prices/Slimline/Slimline%202023.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Vouge%20Vertical\Vouge%20Vertical.xlsx" TargetMode="External"/><Relationship Id="rId1" Type="http://schemas.openxmlformats.org/officeDocument/2006/relationships/externalLinkPath" Target="/Beverley%20Blinds%20Trade/2025%20Price%20Lists/Beverley%20Blinds/Vouge%20Vertical/Vouge%20Vertical.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Slimline%20Vertical\2025%20Slimline%20Vertical.xlsx" TargetMode="External"/><Relationship Id="rId1" Type="http://schemas.openxmlformats.org/officeDocument/2006/relationships/externalLinkPath" Target="/Beverley%20Blinds%20Trade/2025%20Price%20Lists/Beverley%20Blinds/Slimline%20Vertical/2025%20Slimline%20Vertical.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PF%20Roller\PF%20Roller%202025.xlsx" TargetMode="External"/><Relationship Id="rId1" Type="http://schemas.openxmlformats.org/officeDocument/2006/relationships/externalLinkPath" Target="/Beverley%20Blinds%20Trade/2025%20Price%20Lists/Beverley%20Blinds/PF%20Roller/PF%20Roller%2020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ds-pc\t\Trade%20Blinds\2020%20Price%20Lists\Cost%20Prices\Feb%202020%20%20Slimline%20Verticals%2089mm.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Cell%20Skylight\Cell%20Skylight.xlsx" TargetMode="External"/><Relationship Id="rId1" Type="http://schemas.openxmlformats.org/officeDocument/2006/relationships/externalLinkPath" Target="/Beverley%20Blinds%20Trade/2023%20Price%20Lists/Cost%20Prices/Cell%20Skylight/Cell%20Skylight.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Cell%20Freehanging\Cell%20Free%20Hanging%20Pleated.xlsx" TargetMode="External"/><Relationship Id="rId1" Type="http://schemas.openxmlformats.org/officeDocument/2006/relationships/externalLinkPath" Target="/Beverley%20Blinds%20Trade/2023%20Price%20Lists/Cost%20Prices/Cell%20Freehanging/Cell%20Free%20Hanging%20Pleated.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PF%20Roller\PF%20Roller%20Blinds.xlsx" TargetMode="External"/><Relationship Id="rId1" Type="http://schemas.openxmlformats.org/officeDocument/2006/relationships/externalLinkPath" Target="/Beverley%20Blinds%20Trade/2023%20Price%20Lists/Cost%20Prices/PF%20Roller/PF%20Roller%20Blinds.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Vertical%20Fabric%20Only\Vertical%20Fabric%20Only.xlsx" TargetMode="External"/><Relationship Id="rId1" Type="http://schemas.openxmlformats.org/officeDocument/2006/relationships/externalLinkPath" Target="/Beverley%20Blinds%20Trade/2025%20Price%20Lists/Beverley%20Blinds/Vertical%20Fabric%20Only/Vertical%20Fabric%20Onl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Roller\Roller%20Blinds.xlsx" TargetMode="External"/><Relationship Id="rId1" Type="http://schemas.openxmlformats.org/officeDocument/2006/relationships/externalLinkPath" Target="/Beverley%20Blinds%20Trade/2023%20Price%20Lists/Cost%20Prices/Roller/Roller%20Blinds.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Dual%20Shade\Dual%20Shade.xlsx" TargetMode="External"/><Relationship Id="rId1" Type="http://schemas.openxmlformats.org/officeDocument/2006/relationships/externalLinkPath" Target="/Beverley%20Blinds%20Trade/2025%20Price%20Lists/Beverley%20Blinds/Dual%20Shade/Dual%20Shade.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HC%20Wood%20&amp;%20Faux\HC%20Wood%20&amp;%20Faux.xlsx" TargetMode="External"/><Relationship Id="rId1" Type="http://schemas.openxmlformats.org/officeDocument/2006/relationships/externalLinkPath" Target="/Beverley%20Blinds%20Trade/2023%20Price%20Lists/Cost%20Prices/HC%20Wood%20&amp;%20Faux/HC%20Wood%20&amp;%20Faux.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HC%20Wood%20&amp;%20Faux\HC%20Wood%20&amp;%20Faux.xlsx" TargetMode="External"/><Relationship Id="rId1" Type="http://schemas.openxmlformats.org/officeDocument/2006/relationships/externalLinkPath" Target="/Beverley%20Blinds%20Trade/2025%20Price%20Lists/Beverley%20Blinds/HC%20Wood%20&amp;%20Faux/HC%20Wood%20&amp;%20Faux.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Infussions%20Woods\Infusion.xlsx" TargetMode="External"/><Relationship Id="rId1" Type="http://schemas.openxmlformats.org/officeDocument/2006/relationships/externalLinkPath" Target="/Beverley%20Blinds%20Trade/2025%20Price%20Lists/Beverley%20Blinds/Infussions%20Woods/Infusion.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Arena%20Infusion\Infusion.xlsx" TargetMode="External"/><Relationship Id="rId1" Type="http://schemas.openxmlformats.org/officeDocument/2006/relationships/externalLinkPath" Target="/Beverley%20Blinds%20Trade/2023%20Price%20Lists/Cost%20Prices/Arena%20Infusion/Infusion.xlsx"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PF%20Shutter\PF%20Shutter.xlsx" TargetMode="External"/><Relationship Id="rId1" Type="http://schemas.openxmlformats.org/officeDocument/2006/relationships/externalLinkPath" Target="/Beverley%20Blinds%20Trade/2023%20Price%20Lists/Cost%20Prices/PF%20Shutter/PF%20Shutter.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Vogue\Vogue2023.xlsx" TargetMode="External"/><Relationship Id="rId1" Type="http://schemas.openxmlformats.org/officeDocument/2006/relationships/externalLinkPath" Target="/Beverley%20Blinds%20Trade/2023%20Price%20Lists/Cost%20Prices/Vogue/Vogue2023.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HC%20PF%20Shutter\PF%20Shutter%20Lite.xlsx" TargetMode="External"/><Relationship Id="rId1" Type="http://schemas.openxmlformats.org/officeDocument/2006/relationships/externalLinkPath" Target="/Beverley%20Blinds%20Trade/2025%20Price%20Lists/Beverley%20Blinds/HC%20PF%20Shutter/PF%20Shutter%20Lit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T:\Beverley%20Blinds%20Trade\2023%20Price%20Lists\Vertical%20Fabric%20Only\Vertical%20Fabric%20Only.xlsx" TargetMode="External"/><Relationship Id="rId1" Type="http://schemas.openxmlformats.org/officeDocument/2006/relationships/externalLinkPath" Target="/Beverley%20Blinds%20Trade/2023%20Price%20Lists/Vertical%20Fabric%20Only/Vertical%20Fabric%20Only.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T:\Beverley%20Blinds%20Trade\2023%20Price%20Lists\Cost%20Prices\PF%20Pleated\Perfect%20Fit%20Cell%20Pletaed.xlsx" TargetMode="External"/><Relationship Id="rId1" Type="http://schemas.openxmlformats.org/officeDocument/2006/relationships/externalLinkPath" Target="/Beverley%20Blinds%20Trade/2023%20Price%20Lists/Cost%20Prices/PF%20Pleated/Perfect%20Fit%20Cell%20Pletaed.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Cell%20Free%20Hang%20Pleated\Cell%20Free%20Hang%20Pleated.xlsx" TargetMode="External"/><Relationship Id="rId1" Type="http://schemas.openxmlformats.org/officeDocument/2006/relationships/externalLinkPath" Target="/Beverley%20Blinds%20Trade/2025%20Price%20Lists/Beverley%20Blinds/Cell%20Free%20Hang%20Pleated/Cell%20Free%20Hang%20Pleated.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Cell%20SkyLight\Cell%20Skylight.xlsx" TargetMode="External"/><Relationship Id="rId1" Type="http://schemas.openxmlformats.org/officeDocument/2006/relationships/externalLinkPath" Target="/Beverley%20Blinds%20Trade/2025%20Price%20Lists/Beverley%20Blinds/Cell%20SkyLight/Cell%20Skylight.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PF%20Pleated\PF%20Pleated.xlsx" TargetMode="External"/><Relationship Id="rId1" Type="http://schemas.openxmlformats.org/officeDocument/2006/relationships/externalLinkPath" Target="/Beverley%20Blinds%20Trade/2025%20Price%20Lists/Beverley%20Blinds/PF%20Pleated/PF%20Pleated.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25mm%20Venetian\25mm%20Special%20Effect%20Ventetian.xlsx" TargetMode="External"/><Relationship Id="rId1" Type="http://schemas.openxmlformats.org/officeDocument/2006/relationships/externalLinkPath" Target="/Beverley%20Blinds%20Trade/2025%20Price%20Lists/Beverley%20Blinds/25mm%20Venetian/25mm%20Special%20Effect%20Ventetia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T:\Beverley%20Blinds%20Trade\2025%20Price%20Lists\Beverley%20Blinds\25mm%20Venetian\25mm%20Standard%20Ventetian.xlsx" TargetMode="External"/><Relationship Id="rId1" Type="http://schemas.openxmlformats.org/officeDocument/2006/relationships/externalLinkPath" Target="/Beverley%20Blinds%20Trade/2025%20Price%20Lists/Beverley%20Blinds/25mm%20Venetian/25mm%20Standard%20Venteti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Material Cost"/>
      <sheetName val="Roller"/>
    </sheetNames>
    <sheetDataSet>
      <sheetData sheetId="0">
        <row r="4">
          <cell r="AQ4" t="str">
            <v>Mtrs</v>
          </cell>
          <cell r="AS4">
            <v>0.3</v>
          </cell>
          <cell r="AT4">
            <v>0.6</v>
          </cell>
          <cell r="AU4">
            <v>0.9</v>
          </cell>
          <cell r="AV4">
            <v>1.2</v>
          </cell>
          <cell r="AW4">
            <v>1.5</v>
          </cell>
          <cell r="AX4">
            <v>1.8</v>
          </cell>
          <cell r="AY4">
            <v>2.1</v>
          </cell>
          <cell r="AZ4">
            <v>2.4</v>
          </cell>
          <cell r="BA4">
            <v>2.7</v>
          </cell>
          <cell r="BB4">
            <v>3</v>
          </cell>
          <cell r="BC4">
            <v>3.3</v>
          </cell>
          <cell r="BD4">
            <v>3.5</v>
          </cell>
        </row>
        <row r="5">
          <cell r="AR5" t="str">
            <v>(ins)</v>
          </cell>
          <cell r="AS5">
            <v>11.811023622047244</v>
          </cell>
          <cell r="AT5">
            <v>23.622047244094489</v>
          </cell>
          <cell r="AU5">
            <v>35.433070866141733</v>
          </cell>
          <cell r="AV5">
            <v>47.244094488188978</v>
          </cell>
          <cell r="AW5">
            <v>59.055118110236222</v>
          </cell>
          <cell r="AX5">
            <v>70.866141732283467</v>
          </cell>
          <cell r="AY5">
            <v>82.677165354330711</v>
          </cell>
          <cell r="AZ5">
            <v>94.488188976377955</v>
          </cell>
          <cell r="BA5">
            <v>106.2992125984252</v>
          </cell>
          <cell r="BB5">
            <v>118.11023622047244</v>
          </cell>
          <cell r="BC5">
            <v>129.92125984251967</v>
          </cell>
          <cell r="BD5">
            <v>137.79527559055117</v>
          </cell>
        </row>
        <row r="6">
          <cell r="G6">
            <v>1.24</v>
          </cell>
          <cell r="M6">
            <v>0.41149999999999998</v>
          </cell>
          <cell r="AQ6">
            <v>0.61</v>
          </cell>
          <cell r="AR6">
            <v>24.015748031496063</v>
          </cell>
        </row>
        <row r="7">
          <cell r="G7">
            <v>2.1</v>
          </cell>
          <cell r="AQ7">
            <v>0.76200000000000001</v>
          </cell>
          <cell r="AR7">
            <v>30</v>
          </cell>
        </row>
        <row r="8">
          <cell r="M8">
            <v>1.1855500000000001</v>
          </cell>
          <cell r="R8">
            <v>2.14</v>
          </cell>
          <cell r="AQ8">
            <v>0.91400000000000003</v>
          </cell>
          <cell r="AR8">
            <v>35.984251968503933</v>
          </cell>
        </row>
        <row r="9">
          <cell r="R9">
            <v>3.62</v>
          </cell>
          <cell r="AQ9">
            <v>1.0669999999999999</v>
          </cell>
          <cell r="AR9">
            <v>42.00787401574803</v>
          </cell>
        </row>
        <row r="10">
          <cell r="G10">
            <v>1.1000000000000001</v>
          </cell>
          <cell r="R10">
            <v>5.28</v>
          </cell>
          <cell r="AQ10">
            <v>1.2190000000000001</v>
          </cell>
          <cell r="AR10">
            <v>47.99212598425197</v>
          </cell>
        </row>
        <row r="11">
          <cell r="G11">
            <v>2.1</v>
          </cell>
          <cell r="R11">
            <v>7.69</v>
          </cell>
          <cell r="AQ11">
            <v>1.524</v>
          </cell>
          <cell r="AR11">
            <v>60</v>
          </cell>
        </row>
        <row r="12">
          <cell r="M12">
            <v>5.2083333333333339</v>
          </cell>
          <cell r="R12">
            <v>8.5500000000000007</v>
          </cell>
          <cell r="AQ12">
            <v>1.829</v>
          </cell>
          <cell r="AR12">
            <v>72.00787401574803</v>
          </cell>
        </row>
        <row r="13">
          <cell r="R13">
            <v>11.5</v>
          </cell>
          <cell r="AQ13">
            <v>2.1339999999999999</v>
          </cell>
          <cell r="AR13">
            <v>84.015748031496059</v>
          </cell>
        </row>
        <row r="14">
          <cell r="M14">
            <v>3.5</v>
          </cell>
          <cell r="AQ14">
            <v>2.4380000000000002</v>
          </cell>
          <cell r="AR14">
            <v>95.984251968503941</v>
          </cell>
        </row>
        <row r="15">
          <cell r="G15">
            <v>0.17599999999999999</v>
          </cell>
          <cell r="M15">
            <v>3.5</v>
          </cell>
          <cell r="AQ15">
            <v>2.9129999999999998</v>
          </cell>
          <cell r="AR15">
            <v>114.68503937007874</v>
          </cell>
        </row>
        <row r="16">
          <cell r="G16"/>
          <cell r="M16">
            <v>4.5</v>
          </cell>
          <cell r="AQ16">
            <v>3.25</v>
          </cell>
          <cell r="AR16">
            <v>127.95275590551181</v>
          </cell>
        </row>
        <row r="17">
          <cell r="AQ17">
            <v>3.5</v>
          </cell>
          <cell r="AR17">
            <v>137.79527559055117</v>
          </cell>
        </row>
        <row r="18">
          <cell r="M18">
            <v>3</v>
          </cell>
        </row>
        <row r="19">
          <cell r="D19">
            <v>0.74099999999999999</v>
          </cell>
          <cell r="R19"/>
        </row>
        <row r="20">
          <cell r="G20">
            <v>0.74099999999999999</v>
          </cell>
          <cell r="R20"/>
        </row>
        <row r="21">
          <cell r="G21">
            <v>3.6999999999999998E-2</v>
          </cell>
          <cell r="R21"/>
        </row>
        <row r="22">
          <cell r="G22">
            <v>0.33600000000000002</v>
          </cell>
          <cell r="R22"/>
        </row>
        <row r="23">
          <cell r="M23">
            <v>1</v>
          </cell>
          <cell r="R23"/>
        </row>
        <row r="24">
          <cell r="G24">
            <v>0.20550000000000002</v>
          </cell>
          <cell r="M24">
            <v>1</v>
          </cell>
          <cell r="R24"/>
        </row>
        <row r="28">
          <cell r="G28">
            <v>7.1550000000000002E-2</v>
          </cell>
        </row>
        <row r="29">
          <cell r="M29">
            <v>0.3</v>
          </cell>
        </row>
        <row r="31">
          <cell r="G31">
            <v>0.02</v>
          </cell>
        </row>
        <row r="32">
          <cell r="G32">
            <v>0.01</v>
          </cell>
          <cell r="M32">
            <v>0.3</v>
          </cell>
        </row>
        <row r="35">
          <cell r="M35">
            <v>0.5</v>
          </cell>
        </row>
        <row r="38">
          <cell r="M38">
            <v>0.5</v>
          </cell>
        </row>
        <row r="39">
          <cell r="M39">
            <v>0.5</v>
          </cell>
        </row>
        <row r="40">
          <cell r="M40">
            <v>0.5</v>
          </cell>
        </row>
        <row r="41">
          <cell r="B41">
            <v>0.1</v>
          </cell>
        </row>
        <row r="42">
          <cell r="B42">
            <v>0.05</v>
          </cell>
          <cell r="D42">
            <v>0.9</v>
          </cell>
        </row>
        <row r="43">
          <cell r="B43">
            <v>0.05</v>
          </cell>
          <cell r="D43">
            <v>1.2</v>
          </cell>
        </row>
        <row r="44">
          <cell r="B44">
            <v>0.4</v>
          </cell>
          <cell r="M44">
            <v>0.5</v>
          </cell>
        </row>
        <row r="45">
          <cell r="M45">
            <v>0.5</v>
          </cell>
        </row>
        <row r="52">
          <cell r="D52">
            <v>1.04</v>
          </cell>
        </row>
        <row r="53">
          <cell r="D53">
            <v>2.0540000000000003</v>
          </cell>
        </row>
        <row r="56">
          <cell r="D56">
            <v>0.97499999999999998</v>
          </cell>
        </row>
        <row r="60">
          <cell r="D60">
            <v>4.8620000000000001</v>
          </cell>
        </row>
        <row r="64">
          <cell r="D64">
            <v>7.1759999999999993</v>
          </cell>
        </row>
        <row r="67">
          <cell r="D67">
            <v>0.56400000000000006</v>
          </cell>
        </row>
        <row r="68">
          <cell r="D68">
            <v>0.98550000000000004</v>
          </cell>
        </row>
        <row r="70">
          <cell r="D70">
            <v>2.2999999999999998</v>
          </cell>
        </row>
        <row r="71">
          <cell r="D71">
            <v>6.3000000000000007</v>
          </cell>
        </row>
        <row r="74">
          <cell r="D74">
            <v>41.288000000000004</v>
          </cell>
        </row>
        <row r="75">
          <cell r="D75">
            <v>62.789999999999992</v>
          </cell>
        </row>
        <row r="76">
          <cell r="D76">
            <v>92.325999999999993</v>
          </cell>
        </row>
        <row r="77">
          <cell r="D77">
            <v>20.475000000000001</v>
          </cell>
        </row>
        <row r="78">
          <cell r="D78">
            <v>15.015000000000001</v>
          </cell>
        </row>
        <row r="79">
          <cell r="D79">
            <v>28.664999999999999</v>
          </cell>
        </row>
        <row r="80">
          <cell r="D80">
            <v>4.2249999999999996</v>
          </cell>
        </row>
        <row r="81">
          <cell r="D81">
            <v>6.5</v>
          </cell>
        </row>
        <row r="82">
          <cell r="D82">
            <v>80.534999999999997</v>
          </cell>
        </row>
        <row r="83">
          <cell r="D83">
            <v>110.565</v>
          </cell>
        </row>
        <row r="86">
          <cell r="D86"/>
        </row>
        <row r="87">
          <cell r="D87"/>
        </row>
        <row r="88">
          <cell r="D88">
            <v>8.25</v>
          </cell>
        </row>
        <row r="89">
          <cell r="D89">
            <v>3.93</v>
          </cell>
        </row>
        <row r="90">
          <cell r="D90">
            <v>0.62640000000000007</v>
          </cell>
        </row>
        <row r="91">
          <cell r="D91">
            <v>2.0100000000000002</v>
          </cell>
        </row>
        <row r="93">
          <cell r="D93">
            <v>0.58200000000000007</v>
          </cell>
        </row>
        <row r="97">
          <cell r="D97">
            <v>4.125</v>
          </cell>
        </row>
        <row r="98">
          <cell r="D98">
            <v>0.52499999999999991</v>
          </cell>
        </row>
        <row r="99">
          <cell r="D99">
            <v>7.8000000000000007</v>
          </cell>
        </row>
        <row r="100">
          <cell r="D100">
            <v>0.96</v>
          </cell>
        </row>
        <row r="101">
          <cell r="D101">
            <v>0.42000000000000004</v>
          </cell>
        </row>
        <row r="103">
          <cell r="D103">
            <v>1.125</v>
          </cell>
        </row>
        <row r="105">
          <cell r="D105">
            <v>8.25</v>
          </cell>
        </row>
        <row r="106">
          <cell r="D106">
            <v>3</v>
          </cell>
        </row>
        <row r="108">
          <cell r="D108"/>
        </row>
        <row r="109">
          <cell r="D109"/>
        </row>
        <row r="110">
          <cell r="D110">
            <v>0.33600000000000002</v>
          </cell>
        </row>
        <row r="111">
          <cell r="D111">
            <v>5.04</v>
          </cell>
        </row>
        <row r="112">
          <cell r="D112">
            <v>0.20550000000000002</v>
          </cell>
        </row>
        <row r="113">
          <cell r="D113">
            <v>1.095</v>
          </cell>
        </row>
        <row r="114">
          <cell r="D114"/>
        </row>
        <row r="115">
          <cell r="D115">
            <v>2.9715000000000003</v>
          </cell>
        </row>
        <row r="116">
          <cell r="D116">
            <v>0.30000000000000004</v>
          </cell>
        </row>
        <row r="117">
          <cell r="D117">
            <v>0.375</v>
          </cell>
        </row>
        <row r="119">
          <cell r="D119"/>
        </row>
        <row r="120">
          <cell r="D120"/>
        </row>
        <row r="121">
          <cell r="D121">
            <v>13.649999999999999</v>
          </cell>
        </row>
        <row r="122">
          <cell r="D122">
            <v>3</v>
          </cell>
        </row>
        <row r="123">
          <cell r="D123">
            <v>10.350000000000001</v>
          </cell>
        </row>
      </sheetData>
      <sheetData sheetId="1">
        <row r="5">
          <cell r="D5">
            <v>2.9524270000000001</v>
          </cell>
          <cell r="E5">
            <v>4.3933540000000004</v>
          </cell>
          <cell r="F5">
            <v>5.8342810000000007</v>
          </cell>
          <cell r="G5">
            <v>7.4036080000000002</v>
          </cell>
          <cell r="H5">
            <v>9.0371350000000028</v>
          </cell>
          <cell r="I5">
            <v>11.542262000000003</v>
          </cell>
          <cell r="J5">
            <v>14.853389000000002</v>
          </cell>
          <cell r="K5">
            <v>16.616515999999997</v>
          </cell>
          <cell r="L5">
            <v>18.379643000000009</v>
          </cell>
          <cell r="M5">
            <v>20.142770000000006</v>
          </cell>
          <cell r="N5">
            <v>21.905897000000003</v>
          </cell>
          <cell r="O5">
            <v>23.081315000000004</v>
          </cell>
        </row>
        <row r="6">
          <cell r="D6">
            <v>3.0597694</v>
          </cell>
          <cell r="E6">
            <v>4.6080388000000001</v>
          </cell>
          <cell r="F6">
            <v>6.1563082000000007</v>
          </cell>
          <cell r="G6">
            <v>7.8329776000000004</v>
          </cell>
          <cell r="H6">
            <v>9.5738470000000007</v>
          </cell>
          <cell r="I6">
            <v>12.186316400000003</v>
          </cell>
          <cell r="J6">
            <v>15.604785800000002</v>
          </cell>
          <cell r="K6">
            <v>17.475255199999999</v>
          </cell>
          <cell r="L6">
            <v>19.345724600000008</v>
          </cell>
          <cell r="M6">
            <v>21.216194000000005</v>
          </cell>
          <cell r="N6">
            <v>23.086663400000003</v>
          </cell>
          <cell r="O6">
            <v>24.333643000000002</v>
          </cell>
        </row>
        <row r="7">
          <cell r="D7">
            <v>3.1671117999999998</v>
          </cell>
          <cell r="E7">
            <v>4.8227235999999998</v>
          </cell>
          <cell r="F7">
            <v>6.4783354000000006</v>
          </cell>
          <cell r="G7">
            <v>8.2623471999999989</v>
          </cell>
          <cell r="H7">
            <v>10.110559000000002</v>
          </cell>
          <cell r="I7">
            <v>12.830370800000004</v>
          </cell>
          <cell r="J7">
            <v>16.3561826</v>
          </cell>
          <cell r="K7">
            <v>18.333994399999998</v>
          </cell>
          <cell r="L7">
            <v>20.311806200000007</v>
          </cell>
          <cell r="M7">
            <v>22.289618000000004</v>
          </cell>
          <cell r="N7">
            <v>24.267429800000002</v>
          </cell>
          <cell r="O7">
            <v>25.585971000000004</v>
          </cell>
        </row>
        <row r="8">
          <cell r="D8">
            <v>3.2751603999999999</v>
          </cell>
          <cell r="E8">
            <v>5.0388207999999999</v>
          </cell>
          <cell r="F8">
            <v>6.8024812000000008</v>
          </cell>
          <cell r="G8">
            <v>8.6945416000000009</v>
          </cell>
          <cell r="H8">
            <v>10.650802000000002</v>
          </cell>
          <cell r="I8">
            <v>13.478662400000003</v>
          </cell>
          <cell r="J8">
            <v>17.112522800000001</v>
          </cell>
          <cell r="K8">
            <v>19.198383200000002</v>
          </cell>
          <cell r="L8">
            <v>21.284243600000011</v>
          </cell>
          <cell r="M8">
            <v>23.370104000000005</v>
          </cell>
          <cell r="N8">
            <v>25.455964400000003</v>
          </cell>
          <cell r="O8">
            <v>26.846538000000002</v>
          </cell>
        </row>
        <row r="9">
          <cell r="D9">
            <v>3.3825028000000001</v>
          </cell>
          <cell r="E9">
            <v>5.2535056000000004</v>
          </cell>
          <cell r="F9">
            <v>7.1245084000000016</v>
          </cell>
          <cell r="G9">
            <v>9.1239111999999984</v>
          </cell>
          <cell r="H9">
            <v>11.187514000000004</v>
          </cell>
          <cell r="I9">
            <v>14.122716800000005</v>
          </cell>
          <cell r="J9">
            <v>17.863919600000003</v>
          </cell>
          <cell r="K9">
            <v>20.057122399999997</v>
          </cell>
          <cell r="L9">
            <v>22.25032520000001</v>
          </cell>
          <cell r="M9">
            <v>24.443528000000008</v>
          </cell>
          <cell r="N9">
            <v>26.636730800000006</v>
          </cell>
          <cell r="O9">
            <v>28.098866000000008</v>
          </cell>
        </row>
        <row r="10">
          <cell r="D10">
            <v>3.5978937999999996</v>
          </cell>
          <cell r="E10">
            <v>5.6842875999999993</v>
          </cell>
          <cell r="F10">
            <v>7.7706814000000008</v>
          </cell>
          <cell r="G10">
            <v>9.9854751999999998</v>
          </cell>
          <cell r="H10">
            <v>12.264469000000002</v>
          </cell>
          <cell r="I10">
            <v>15.415062800000005</v>
          </cell>
          <cell r="J10">
            <v>19.371656600000001</v>
          </cell>
          <cell r="K10">
            <v>21.7802504</v>
          </cell>
          <cell r="L10">
            <v>24.188844200000005</v>
          </cell>
          <cell r="M10">
            <v>26.597438000000007</v>
          </cell>
          <cell r="N10">
            <v>29.006031800000002</v>
          </cell>
          <cell r="O10">
            <v>30.611761000000005</v>
          </cell>
        </row>
        <row r="11">
          <cell r="D11">
            <v>3.8132847999999999</v>
          </cell>
          <cell r="E11">
            <v>6.1150696</v>
          </cell>
          <cell r="F11">
            <v>8.4168544000000018</v>
          </cell>
          <cell r="G11">
            <v>10.847039199999999</v>
          </cell>
          <cell r="H11">
            <v>13.341424000000004</v>
          </cell>
          <cell r="I11">
            <v>16.7074088</v>
          </cell>
          <cell r="J11">
            <v>20.8793936</v>
          </cell>
          <cell r="K11">
            <v>23.503378399999999</v>
          </cell>
          <cell r="L11">
            <v>26.127363200000012</v>
          </cell>
          <cell r="M11">
            <v>28.751348000000007</v>
          </cell>
          <cell r="N11">
            <v>31.375332800000002</v>
          </cell>
          <cell r="O11">
            <v>33.124656000000002</v>
          </cell>
        </row>
        <row r="12">
          <cell r="D12">
            <v>4.0286757999999994</v>
          </cell>
          <cell r="E12">
            <v>6.5458515999999989</v>
          </cell>
          <cell r="F12">
            <v>9.0630274000000011</v>
          </cell>
          <cell r="G12">
            <v>11.708603199999999</v>
          </cell>
          <cell r="H12">
            <v>14.418379000000003</v>
          </cell>
          <cell r="I12">
            <v>17.999754799999998</v>
          </cell>
          <cell r="J12">
            <v>22.387130599999999</v>
          </cell>
          <cell r="K12">
            <v>25.226506399999998</v>
          </cell>
          <cell r="L12">
            <v>28.065882200000008</v>
          </cell>
          <cell r="M12">
            <v>30.905258000000011</v>
          </cell>
          <cell r="N12">
            <v>33.744633799999995</v>
          </cell>
          <cell r="O12">
            <v>35.637550999999995</v>
          </cell>
        </row>
        <row r="13">
          <cell r="D13">
            <v>4.2433606000000008</v>
          </cell>
          <cell r="E13">
            <v>6.9752212000000009</v>
          </cell>
          <cell r="F13">
            <v>9.7070818000000028</v>
          </cell>
          <cell r="G13">
            <v>12.567342400000001</v>
          </cell>
          <cell r="H13">
            <v>15.491803000000003</v>
          </cell>
          <cell r="I13">
            <v>19.287863600000001</v>
          </cell>
          <cell r="J13">
            <v>23.889924199999999</v>
          </cell>
          <cell r="K13">
            <v>26.943984800000003</v>
          </cell>
          <cell r="L13">
            <v>29.998045400000009</v>
          </cell>
          <cell r="M13">
            <v>33.052106000000002</v>
          </cell>
          <cell r="N13">
            <v>36.106166599999995</v>
          </cell>
          <cell r="O13">
            <v>38.142206999999999</v>
          </cell>
        </row>
        <row r="14">
          <cell r="D14">
            <v>4.5788055999999999</v>
          </cell>
          <cell r="E14">
            <v>7.6461112</v>
          </cell>
          <cell r="F14">
            <v>10.713416800000001</v>
          </cell>
          <cell r="G14">
            <v>13.909122399999999</v>
          </cell>
          <cell r="H14">
            <v>17.169028000000001</v>
          </cell>
          <cell r="I14">
            <v>21.300533600000001</v>
          </cell>
          <cell r="J14">
            <v>26.238039199999999</v>
          </cell>
          <cell r="K14">
            <v>29.627544799999999</v>
          </cell>
          <cell r="L14">
            <v>33.017050400000002</v>
          </cell>
          <cell r="M14">
            <v>36.406556000000002</v>
          </cell>
          <cell r="N14">
            <v>39.796061599999994</v>
          </cell>
          <cell r="O14">
            <v>42.055731999999999</v>
          </cell>
        </row>
        <row r="15">
          <cell r="D15">
            <v>4.8167950000000008</v>
          </cell>
          <cell r="E15">
            <v>8.12209</v>
          </cell>
          <cell r="F15">
            <v>11.427385000000001</v>
          </cell>
          <cell r="G15">
            <v>14.861080000000001</v>
          </cell>
          <cell r="H15">
            <v>18.358975000000001</v>
          </cell>
          <cell r="I15">
            <v>22.728470000000002</v>
          </cell>
          <cell r="J15">
            <v>27.903965000000003</v>
          </cell>
          <cell r="K15">
            <v>31.531460000000003</v>
          </cell>
          <cell r="L15">
            <v>35.158955000000006</v>
          </cell>
          <cell r="M15">
            <v>38.786450000000002</v>
          </cell>
          <cell r="N15">
            <v>42.413944999999998</v>
          </cell>
          <cell r="O15">
            <v>44.832275000000003</v>
          </cell>
        </row>
        <row r="16">
          <cell r="D16">
            <v>4.9933449999999997</v>
          </cell>
          <cell r="E16">
            <v>8.4751900000000013</v>
          </cell>
          <cell r="F16">
            <v>11.957035000000001</v>
          </cell>
          <cell r="G16">
            <v>15.56728</v>
          </cell>
          <cell r="H16">
            <v>19.241724999999999</v>
          </cell>
          <cell r="I16">
            <v>23.787770000000002</v>
          </cell>
          <cell r="J16">
            <v>29.139814999999999</v>
          </cell>
          <cell r="K16">
            <v>32.943860000000001</v>
          </cell>
          <cell r="L16">
            <v>36.747905000000003</v>
          </cell>
          <cell r="M16">
            <v>40.551949999999998</v>
          </cell>
          <cell r="N16">
            <v>44.355994999999993</v>
          </cell>
          <cell r="O16">
            <v>46.892025000000004</v>
          </cell>
        </row>
        <row r="22">
          <cell r="D22">
            <v>3.4457110000000002</v>
          </cell>
          <cell r="E22">
            <v>5.3799220000000005</v>
          </cell>
          <cell r="F22">
            <v>7.3141330000000009</v>
          </cell>
          <cell r="G22">
            <v>9.4655439999999995</v>
          </cell>
          <cell r="H22">
            <v>11.725555</v>
          </cell>
          <cell r="I22">
            <v>14.768366</v>
          </cell>
          <cell r="J22">
            <v>18.617176999999998</v>
          </cell>
          <cell r="K22">
            <v>20.917988000000001</v>
          </cell>
          <cell r="L22">
            <v>23.218799000000008</v>
          </cell>
          <cell r="M22">
            <v>25.51961</v>
          </cell>
          <cell r="N22">
            <v>27.820421000000003</v>
          </cell>
          <cell r="O22">
            <v>29.354295000000008</v>
          </cell>
        </row>
        <row r="23">
          <cell r="D23">
            <v>3.6272902</v>
          </cell>
          <cell r="E23">
            <v>5.7430804000000002</v>
          </cell>
          <cell r="F23">
            <v>7.8588706000000013</v>
          </cell>
          <cell r="G23">
            <v>10.191860799999999</v>
          </cell>
          <cell r="H23">
            <v>12.633451000000001</v>
          </cell>
          <cell r="I23">
            <v>15.857841199999999</v>
          </cell>
          <cell r="J23">
            <v>19.888231400000002</v>
          </cell>
          <cell r="K23">
            <v>22.3706216</v>
          </cell>
          <cell r="L23">
            <v>24.853011800000004</v>
          </cell>
          <cell r="M23">
            <v>27.335402000000002</v>
          </cell>
          <cell r="N23">
            <v>29.8177922</v>
          </cell>
          <cell r="O23">
            <v>31.472719000000005</v>
          </cell>
        </row>
        <row r="24">
          <cell r="D24">
            <v>3.8088693999999998</v>
          </cell>
          <cell r="E24">
            <v>6.1062387999999999</v>
          </cell>
          <cell r="F24">
            <v>8.4036082000000007</v>
          </cell>
          <cell r="G24">
            <v>10.9181776</v>
          </cell>
          <cell r="H24">
            <v>13.541347000000002</v>
          </cell>
          <cell r="I24">
            <v>16.947316400000005</v>
          </cell>
          <cell r="J24">
            <v>21.159285799999999</v>
          </cell>
          <cell r="K24">
            <v>23.823255200000002</v>
          </cell>
          <cell r="L24">
            <v>26.487224600000008</v>
          </cell>
          <cell r="M24">
            <v>29.151194000000004</v>
          </cell>
          <cell r="N24">
            <v>31.815163400000003</v>
          </cell>
          <cell r="O24">
            <v>33.591143000000002</v>
          </cell>
        </row>
        <row r="25">
          <cell r="D25">
            <v>3.9916431999999999</v>
          </cell>
          <cell r="E25">
            <v>6.4717864000000001</v>
          </cell>
          <cell r="F25">
            <v>8.9519296000000015</v>
          </cell>
          <cell r="G25">
            <v>11.6492728</v>
          </cell>
          <cell r="H25">
            <v>14.455216</v>
          </cell>
          <cell r="I25">
            <v>18.043959200000003</v>
          </cell>
          <cell r="J25">
            <v>22.438702400000004</v>
          </cell>
          <cell r="K25">
            <v>25.285445600000003</v>
          </cell>
          <cell r="L25">
            <v>28.132188800000009</v>
          </cell>
          <cell r="M25">
            <v>30.978932</v>
          </cell>
          <cell r="N25">
            <v>33.825675199999999</v>
          </cell>
          <cell r="O25">
            <v>35.723503999999998</v>
          </cell>
        </row>
        <row r="26">
          <cell r="D26">
            <v>4.1732224000000002</v>
          </cell>
          <cell r="E26">
            <v>6.8349448000000006</v>
          </cell>
          <cell r="F26">
            <v>9.4966672000000028</v>
          </cell>
          <cell r="G26">
            <v>12.3755896</v>
          </cell>
          <cell r="H26">
            <v>15.363112000000003</v>
          </cell>
          <cell r="I26">
            <v>19.133434400000006</v>
          </cell>
          <cell r="J26">
            <v>23.709756800000001</v>
          </cell>
          <cell r="K26">
            <v>26.738079200000001</v>
          </cell>
          <cell r="L26">
            <v>29.766401600000009</v>
          </cell>
          <cell r="M26">
            <v>32.794724000000009</v>
          </cell>
          <cell r="N26">
            <v>35.823046399999996</v>
          </cell>
          <cell r="O26">
            <v>37.841928000000003</v>
          </cell>
        </row>
        <row r="27">
          <cell r="D27">
            <v>4.5375753999999997</v>
          </cell>
          <cell r="E27">
            <v>7.5636508000000005</v>
          </cell>
          <cell r="F27">
            <v>10.589726200000001</v>
          </cell>
          <cell r="G27">
            <v>13.833001600000001</v>
          </cell>
          <cell r="H27">
            <v>17.184877</v>
          </cell>
          <cell r="I27">
            <v>21.319552400000006</v>
          </cell>
          <cell r="J27">
            <v>26.260227799999999</v>
          </cell>
          <cell r="K27">
            <v>29.652903200000004</v>
          </cell>
          <cell r="L27">
            <v>33.045578600000006</v>
          </cell>
          <cell r="M27">
            <v>36.438254000000008</v>
          </cell>
          <cell r="N27">
            <v>39.830929399999995</v>
          </cell>
          <cell r="O27">
            <v>42.092712999999996</v>
          </cell>
        </row>
        <row r="28">
          <cell r="D28">
            <v>4.9019284000000001</v>
          </cell>
          <cell r="E28">
            <v>8.2923568000000003</v>
          </cell>
          <cell r="F28">
            <v>11.682785200000001</v>
          </cell>
          <cell r="G28">
            <v>15.290413600000001</v>
          </cell>
          <cell r="H28">
            <v>19.006641999999999</v>
          </cell>
          <cell r="I28">
            <v>23.505670400000003</v>
          </cell>
          <cell r="J28">
            <v>28.810698800000001</v>
          </cell>
          <cell r="K28">
            <v>32.5677272</v>
          </cell>
          <cell r="L28">
            <v>36.324755600000017</v>
          </cell>
          <cell r="M28">
            <v>40.081784000000006</v>
          </cell>
          <cell r="N28">
            <v>43.838812399999995</v>
          </cell>
          <cell r="O28">
            <v>46.343498000000004</v>
          </cell>
        </row>
        <row r="29">
          <cell r="D29">
            <v>5.2662814000000004</v>
          </cell>
          <cell r="E29">
            <v>9.0210627999999993</v>
          </cell>
          <cell r="F29">
            <v>12.7758442</v>
          </cell>
          <cell r="G29">
            <v>16.747825599999999</v>
          </cell>
          <cell r="H29">
            <v>20.828406999999999</v>
          </cell>
          <cell r="I29">
            <v>25.691788400000004</v>
          </cell>
          <cell r="J29">
            <v>31.361169799999999</v>
          </cell>
          <cell r="K29">
            <v>35.482551199999996</v>
          </cell>
          <cell r="L29">
            <v>39.603932600000007</v>
          </cell>
          <cell r="M29">
            <v>43.725314000000004</v>
          </cell>
          <cell r="N29">
            <v>47.846695399999994</v>
          </cell>
          <cell r="O29">
            <v>50.594283000000004</v>
          </cell>
        </row>
        <row r="30">
          <cell r="D30">
            <v>5.6294398000000001</v>
          </cell>
          <cell r="E30">
            <v>9.7473796000000021</v>
          </cell>
          <cell r="F30">
            <v>13.865319400000001</v>
          </cell>
          <cell r="G30">
            <v>18.200459200000001</v>
          </cell>
          <cell r="H30">
            <v>22.644199</v>
          </cell>
          <cell r="I30">
            <v>27.870738800000005</v>
          </cell>
          <cell r="J30">
            <v>33.9032786</v>
          </cell>
          <cell r="K30">
            <v>38.3878184</v>
          </cell>
          <cell r="L30">
            <v>42.872358200000008</v>
          </cell>
          <cell r="M30">
            <v>47.356898000000001</v>
          </cell>
          <cell r="N30">
            <v>51.841437799999987</v>
          </cell>
          <cell r="O30">
            <v>54.831130999999999</v>
          </cell>
        </row>
        <row r="31">
          <cell r="D31">
            <v>6.1968747999999998</v>
          </cell>
          <cell r="E31">
            <v>10.8822496</v>
          </cell>
          <cell r="F31">
            <v>15.567624400000001</v>
          </cell>
          <cell r="G31">
            <v>20.470199199999996</v>
          </cell>
          <cell r="H31">
            <v>25.481373999999999</v>
          </cell>
          <cell r="I31">
            <v>31.275348800000007</v>
          </cell>
          <cell r="J31">
            <v>37.875323600000002</v>
          </cell>
          <cell r="K31">
            <v>42.927298399999998</v>
          </cell>
          <cell r="L31">
            <v>47.979273200000009</v>
          </cell>
          <cell r="M31">
            <v>53.031247999999998</v>
          </cell>
          <cell r="N31">
            <v>58.083222799999987</v>
          </cell>
          <cell r="O31">
            <v>61.451205999999999</v>
          </cell>
        </row>
        <row r="32">
          <cell r="D32">
            <v>6.5994550000000007</v>
          </cell>
          <cell r="E32">
            <v>11.687410000000002</v>
          </cell>
          <cell r="F32">
            <v>16.775365000000001</v>
          </cell>
          <cell r="G32">
            <v>22.08052</v>
          </cell>
          <cell r="H32">
            <v>27.494274999999998</v>
          </cell>
          <cell r="I32">
            <v>33.690830000000005</v>
          </cell>
          <cell r="J32">
            <v>40.693384999999999</v>
          </cell>
          <cell r="K32">
            <v>46.147940000000006</v>
          </cell>
          <cell r="L32">
            <v>51.602495000000012</v>
          </cell>
          <cell r="M32">
            <v>57.057049999999997</v>
          </cell>
          <cell r="N32">
            <v>62.511604999999996</v>
          </cell>
          <cell r="O32">
            <v>66.147975000000002</v>
          </cell>
        </row>
        <row r="33">
          <cell r="D33">
            <v>6.8981050000000002</v>
          </cell>
          <cell r="E33">
            <v>12.28471</v>
          </cell>
          <cell r="F33">
            <v>17.671315</v>
          </cell>
          <cell r="G33">
            <v>23.275120000000001</v>
          </cell>
          <cell r="H33">
            <v>28.987525000000002</v>
          </cell>
          <cell r="I33">
            <v>35.482730000000004</v>
          </cell>
          <cell r="J33">
            <v>42.783935</v>
          </cell>
          <cell r="K33">
            <v>48.537139999999994</v>
          </cell>
          <cell r="L33">
            <v>54.290345000000016</v>
          </cell>
          <cell r="M33">
            <v>60.043550000000003</v>
          </cell>
          <cell r="N33">
            <v>65.796755000000005</v>
          </cell>
          <cell r="O33">
            <v>69.632225000000005</v>
          </cell>
        </row>
        <row r="39">
          <cell r="D39">
            <v>3.9989889999999999</v>
          </cell>
          <cell r="E39">
            <v>6.486478</v>
          </cell>
          <cell r="F39">
            <v>8.9739670000000018</v>
          </cell>
          <cell r="G39">
            <v>11.778256000000001</v>
          </cell>
          <cell r="H39">
            <v>14.740945000000004</v>
          </cell>
          <cell r="I39">
            <v>18.386834000000004</v>
          </cell>
          <cell r="J39">
            <v>22.838723000000005</v>
          </cell>
          <cell r="K39">
            <v>25.742612000000005</v>
          </cell>
          <cell r="L39">
            <v>28.646501000000008</v>
          </cell>
          <cell r="M39">
            <v>31.550390000000007</v>
          </cell>
          <cell r="N39">
            <v>34.454279000000007</v>
          </cell>
          <cell r="O39">
            <v>36.390205000000009</v>
          </cell>
        </row>
        <row r="40">
          <cell r="D40">
            <v>4.2638338000000005</v>
          </cell>
          <cell r="E40">
            <v>7.0161676000000002</v>
          </cell>
          <cell r="F40">
            <v>9.7685014000000017</v>
          </cell>
          <cell r="G40">
            <v>12.837635200000001</v>
          </cell>
          <cell r="H40">
            <v>16.065169000000001</v>
          </cell>
          <cell r="I40">
            <v>19.975902800000004</v>
          </cell>
          <cell r="J40">
            <v>24.692636600000007</v>
          </cell>
          <cell r="K40">
            <v>27.861370400000006</v>
          </cell>
          <cell r="L40">
            <v>31.030104200000007</v>
          </cell>
          <cell r="M40">
            <v>34.198838000000009</v>
          </cell>
          <cell r="N40">
            <v>37.3675718</v>
          </cell>
          <cell r="O40">
            <v>39.480061000000006</v>
          </cell>
        </row>
        <row r="41">
          <cell r="D41">
            <v>4.5286786000000001</v>
          </cell>
          <cell r="E41">
            <v>7.5458572000000004</v>
          </cell>
          <cell r="F41">
            <v>10.563035800000002</v>
          </cell>
          <cell r="G41">
            <v>13.897014400000002</v>
          </cell>
          <cell r="H41">
            <v>17.389393000000005</v>
          </cell>
          <cell r="I41">
            <v>21.564971600000007</v>
          </cell>
          <cell r="J41">
            <v>26.546550200000006</v>
          </cell>
          <cell r="K41">
            <v>29.980128800000006</v>
          </cell>
          <cell r="L41">
            <v>33.413707400000007</v>
          </cell>
          <cell r="M41">
            <v>36.847286000000011</v>
          </cell>
          <cell r="N41">
            <v>40.280864600000008</v>
          </cell>
          <cell r="O41">
            <v>42.569917000000004</v>
          </cell>
        </row>
        <row r="42">
          <cell r="D42">
            <v>4.7952658000000001</v>
          </cell>
          <cell r="E42">
            <v>8.0790316000000004</v>
          </cell>
          <cell r="F42">
            <v>11.362797400000002</v>
          </cell>
          <cell r="G42">
            <v>14.963363200000002</v>
          </cell>
          <cell r="H42">
            <v>18.722329000000002</v>
          </cell>
          <cell r="I42">
            <v>23.164494800000003</v>
          </cell>
          <cell r="J42">
            <v>28.412660600000006</v>
          </cell>
          <cell r="K42">
            <v>32.112826400000003</v>
          </cell>
          <cell r="L42">
            <v>35.812992200000011</v>
          </cell>
          <cell r="M42">
            <v>39.513158000000004</v>
          </cell>
          <cell r="N42">
            <v>43.213323800000005</v>
          </cell>
          <cell r="O42">
            <v>45.680101000000001</v>
          </cell>
        </row>
        <row r="43">
          <cell r="D43">
            <v>5.0601105999999998</v>
          </cell>
          <cell r="E43">
            <v>8.6087212000000015</v>
          </cell>
          <cell r="F43">
            <v>12.157331800000003</v>
          </cell>
          <cell r="G43">
            <v>16.022742400000002</v>
          </cell>
          <cell r="H43">
            <v>20.046553000000007</v>
          </cell>
          <cell r="I43">
            <v>24.75356360000001</v>
          </cell>
          <cell r="J43">
            <v>30.266574200000008</v>
          </cell>
          <cell r="K43">
            <v>34.231584800000007</v>
          </cell>
          <cell r="L43">
            <v>38.196595400000007</v>
          </cell>
          <cell r="M43">
            <v>42.161606000000013</v>
          </cell>
          <cell r="N43">
            <v>46.126616600000013</v>
          </cell>
          <cell r="O43">
            <v>48.769957000000012</v>
          </cell>
        </row>
        <row r="44">
          <cell r="D44">
            <v>5.5915426000000004</v>
          </cell>
          <cell r="E44">
            <v>9.6715851999999991</v>
          </cell>
          <cell r="F44">
            <v>13.751627800000001</v>
          </cell>
          <cell r="G44">
            <v>18.148470400000001</v>
          </cell>
          <cell r="H44">
            <v>22.703713000000004</v>
          </cell>
          <cell r="I44">
            <v>27.942155600000007</v>
          </cell>
          <cell r="J44">
            <v>33.986598200000003</v>
          </cell>
          <cell r="K44">
            <v>38.483040800000005</v>
          </cell>
          <cell r="L44">
            <v>42.979483400000007</v>
          </cell>
          <cell r="M44">
            <v>47.475926000000008</v>
          </cell>
          <cell r="N44">
            <v>51.972368600000003</v>
          </cell>
          <cell r="O44">
            <v>54.969997000000006</v>
          </cell>
        </row>
        <row r="45">
          <cell r="D45">
            <v>6.1229746000000009</v>
          </cell>
          <cell r="E45">
            <v>10.7344492</v>
          </cell>
          <cell r="F45">
            <v>15.345923800000001</v>
          </cell>
          <cell r="G45">
            <v>20.274198400000003</v>
          </cell>
          <cell r="H45">
            <v>25.360873000000005</v>
          </cell>
          <cell r="I45">
            <v>31.130747600000007</v>
          </cell>
          <cell r="J45">
            <v>37.706622200000012</v>
          </cell>
          <cell r="K45">
            <v>42.734496800000009</v>
          </cell>
          <cell r="L45">
            <v>47.762371400000013</v>
          </cell>
          <cell r="M45">
            <v>52.79024600000001</v>
          </cell>
          <cell r="N45">
            <v>57.818120600000007</v>
          </cell>
          <cell r="O45">
            <v>61.170037000000008</v>
          </cell>
        </row>
        <row r="46">
          <cell r="D46">
            <v>6.6544065999999997</v>
          </cell>
          <cell r="E46">
            <v>11.7973132</v>
          </cell>
          <cell r="F46">
            <v>16.940219800000001</v>
          </cell>
          <cell r="G46">
            <v>22.399926399999998</v>
          </cell>
          <cell r="H46">
            <v>28.018033000000003</v>
          </cell>
          <cell r="I46">
            <v>34.319339600000006</v>
          </cell>
          <cell r="J46">
            <v>41.426646200000008</v>
          </cell>
          <cell r="K46">
            <v>46.985952800000007</v>
          </cell>
          <cell r="L46">
            <v>52.545259400000013</v>
          </cell>
          <cell r="M46">
            <v>58.104566000000005</v>
          </cell>
          <cell r="N46">
            <v>63.663872600000005</v>
          </cell>
          <cell r="O46">
            <v>67.370077000000009</v>
          </cell>
        </row>
        <row r="47">
          <cell r="D47">
            <v>7.1840962000000008</v>
          </cell>
          <cell r="E47">
            <v>12.856692400000002</v>
          </cell>
          <cell r="F47">
            <v>18.529288600000005</v>
          </cell>
          <cell r="G47">
            <v>24.518684800000003</v>
          </cell>
          <cell r="H47">
            <v>30.666481000000001</v>
          </cell>
          <cell r="I47">
            <v>37.497477200000006</v>
          </cell>
          <cell r="J47">
            <v>45.134473400000012</v>
          </cell>
          <cell r="K47">
            <v>51.223469600000016</v>
          </cell>
          <cell r="L47">
            <v>57.312465800000012</v>
          </cell>
          <cell r="M47">
            <v>63.401462000000002</v>
          </cell>
          <cell r="N47">
            <v>69.490458200000006</v>
          </cell>
          <cell r="O47">
            <v>73.549789000000018</v>
          </cell>
        </row>
        <row r="48">
          <cell r="D48">
            <v>8.0117361999999996</v>
          </cell>
          <cell r="E48">
            <v>14.511972399999999</v>
          </cell>
          <cell r="F48">
            <v>21.012208600000001</v>
          </cell>
          <cell r="G48">
            <v>27.829244799999998</v>
          </cell>
          <cell r="H48">
            <v>34.804681000000002</v>
          </cell>
          <cell r="I48">
            <v>42.463317200000006</v>
          </cell>
          <cell r="J48">
            <v>50.927953400000007</v>
          </cell>
          <cell r="K48">
            <v>57.844589600000006</v>
          </cell>
          <cell r="L48">
            <v>64.761225800000005</v>
          </cell>
          <cell r="M48">
            <v>71.677862000000019</v>
          </cell>
          <cell r="N48">
            <v>78.594498200000004</v>
          </cell>
          <cell r="O48">
            <v>83.205589000000018</v>
          </cell>
        </row>
        <row r="49">
          <cell r="D49">
            <v>8.5989250000000013</v>
          </cell>
          <cell r="E49">
            <v>15.686350000000001</v>
          </cell>
          <cell r="F49">
            <v>22.773775000000004</v>
          </cell>
          <cell r="G49">
            <v>30.178000000000004</v>
          </cell>
          <cell r="H49">
            <v>37.740625000000009</v>
          </cell>
          <cell r="I49">
            <v>45.986450000000012</v>
          </cell>
          <cell r="J49">
            <v>55.038275000000013</v>
          </cell>
          <cell r="K49">
            <v>62.542100000000005</v>
          </cell>
          <cell r="L49">
            <v>70.045925000000011</v>
          </cell>
          <cell r="M49">
            <v>77.549750000000017</v>
          </cell>
          <cell r="N49">
            <v>85.053575000000009</v>
          </cell>
          <cell r="O49">
            <v>90.056125000000023</v>
          </cell>
        </row>
        <row r="50">
          <cell r="D50">
            <v>9.0345250000000004</v>
          </cell>
          <cell r="E50">
            <v>16.557549999999999</v>
          </cell>
          <cell r="F50">
            <v>24.080575</v>
          </cell>
          <cell r="G50">
            <v>31.920400000000001</v>
          </cell>
          <cell r="H50">
            <v>39.918624999999999</v>
          </cell>
          <cell r="I50">
            <v>48.600050000000003</v>
          </cell>
          <cell r="J50">
            <v>58.087475000000012</v>
          </cell>
          <cell r="K50">
            <v>66.026900000000012</v>
          </cell>
          <cell r="L50">
            <v>73.966325000000012</v>
          </cell>
          <cell r="M50">
            <v>81.905749999999998</v>
          </cell>
          <cell r="N50">
            <v>89.845174999999998</v>
          </cell>
          <cell r="O50">
            <v>95.138125000000016</v>
          </cell>
        </row>
        <row r="56">
          <cell r="D56">
            <v>4.8022419999999997</v>
          </cell>
          <cell r="E56">
            <v>8.0929840000000013</v>
          </cell>
          <cell r="F56">
            <v>11.383726000000001</v>
          </cell>
          <cell r="G56">
            <v>15.135868</v>
          </cell>
          <cell r="H56">
            <v>19.118710000000004</v>
          </cell>
          <cell r="I56">
            <v>23.640152000000004</v>
          </cell>
          <cell r="J56">
            <v>28.967594000000002</v>
          </cell>
          <cell r="K56">
            <v>32.747036000000001</v>
          </cell>
          <cell r="L56">
            <v>36.526478000000012</v>
          </cell>
          <cell r="M56">
            <v>40.305920000000008</v>
          </cell>
          <cell r="N56">
            <v>44.085362000000003</v>
          </cell>
          <cell r="O56">
            <v>46.604990000000015</v>
          </cell>
        </row>
        <row r="57">
          <cell r="D57">
            <v>5.1879723999999996</v>
          </cell>
          <cell r="E57">
            <v>8.8644447999999993</v>
          </cell>
          <cell r="F57">
            <v>12.540917200000003</v>
          </cell>
          <cell r="G57">
            <v>16.678789599999998</v>
          </cell>
          <cell r="H57">
            <v>21.047362</v>
          </cell>
          <cell r="I57">
            <v>25.954534400000007</v>
          </cell>
          <cell r="J57">
            <v>31.667706800000001</v>
          </cell>
          <cell r="K57">
            <v>35.832879200000008</v>
          </cell>
          <cell r="L57">
            <v>39.998051600000011</v>
          </cell>
          <cell r="M57">
            <v>44.163224000000007</v>
          </cell>
          <cell r="N57">
            <v>48.328396399999995</v>
          </cell>
          <cell r="O57">
            <v>51.105178000000009</v>
          </cell>
        </row>
        <row r="58">
          <cell r="D58">
            <v>5.5737028000000004</v>
          </cell>
          <cell r="E58">
            <v>9.635905600000001</v>
          </cell>
          <cell r="F58">
            <v>13.698108400000002</v>
          </cell>
          <cell r="G58">
            <v>18.221711200000005</v>
          </cell>
          <cell r="H58">
            <v>22.976014000000006</v>
          </cell>
          <cell r="I58">
            <v>28.268916800000007</v>
          </cell>
          <cell r="J58">
            <v>34.367819600000011</v>
          </cell>
          <cell r="K58">
            <v>38.918722400000007</v>
          </cell>
          <cell r="L58">
            <v>43.46962520000001</v>
          </cell>
          <cell r="M58">
            <v>48.020528000000013</v>
          </cell>
          <cell r="N58">
            <v>52.571430800000009</v>
          </cell>
          <cell r="O58">
            <v>55.605366000000018</v>
          </cell>
        </row>
        <row r="59">
          <cell r="D59">
            <v>5.9619709000000007</v>
          </cell>
          <cell r="E59">
            <v>10.4124418</v>
          </cell>
          <cell r="F59">
            <v>14.862912700000001</v>
          </cell>
          <cell r="G59">
            <v>19.774783600000003</v>
          </cell>
          <cell r="H59">
            <v>24.917354500000005</v>
          </cell>
          <cell r="I59">
            <v>30.598525400000003</v>
          </cell>
          <cell r="J59">
            <v>37.085696300000009</v>
          </cell>
          <cell r="K59">
            <v>42.02486720000001</v>
          </cell>
          <cell r="L59">
            <v>46.964038100000018</v>
          </cell>
          <cell r="M59">
            <v>51.903209000000011</v>
          </cell>
          <cell r="N59">
            <v>56.842379900000005</v>
          </cell>
          <cell r="O59">
            <v>60.135160500000005</v>
          </cell>
        </row>
        <row r="60">
          <cell r="D60">
            <v>6.3477013000000007</v>
          </cell>
          <cell r="E60">
            <v>11.183902600000001</v>
          </cell>
          <cell r="F60">
            <v>16.020103900000006</v>
          </cell>
          <cell r="G60">
            <v>21.317705200000002</v>
          </cell>
          <cell r="H60">
            <v>26.846006500000009</v>
          </cell>
          <cell r="I60">
            <v>32.912907800000013</v>
          </cell>
          <cell r="J60">
            <v>39.785809100000016</v>
          </cell>
          <cell r="K60">
            <v>45.110710400000016</v>
          </cell>
          <cell r="L60">
            <v>50.435611700000017</v>
          </cell>
          <cell r="M60">
            <v>55.760513000000017</v>
          </cell>
          <cell r="N60">
            <v>61.085414300000011</v>
          </cell>
          <cell r="O60">
            <v>64.635348500000021</v>
          </cell>
        </row>
        <row r="61">
          <cell r="D61">
            <v>7.1216998</v>
          </cell>
          <cell r="E61">
            <v>12.7318996</v>
          </cell>
          <cell r="F61">
            <v>18.342099400000002</v>
          </cell>
          <cell r="G61">
            <v>24.4136992</v>
          </cell>
          <cell r="H61">
            <v>30.715999000000007</v>
          </cell>
          <cell r="I61">
            <v>37.556898800000013</v>
          </cell>
          <cell r="J61">
            <v>45.203798600000013</v>
          </cell>
          <cell r="K61">
            <v>51.302698400000011</v>
          </cell>
          <cell r="L61">
            <v>57.401598200000009</v>
          </cell>
          <cell r="M61">
            <v>63.500498000000015</v>
          </cell>
          <cell r="N61">
            <v>69.599397800000006</v>
          </cell>
          <cell r="O61">
            <v>73.665331000000009</v>
          </cell>
        </row>
        <row r="62">
          <cell r="D62">
            <v>7.8956983000000003</v>
          </cell>
          <cell r="E62">
            <v>14.279896600000001</v>
          </cell>
          <cell r="F62">
            <v>20.664094900000002</v>
          </cell>
          <cell r="G62">
            <v>27.509693200000005</v>
          </cell>
          <cell r="H62">
            <v>34.585991499999999</v>
          </cell>
          <cell r="I62">
            <v>42.200889800000013</v>
          </cell>
          <cell r="J62">
            <v>50.621788100000011</v>
          </cell>
          <cell r="K62">
            <v>57.494686400000006</v>
          </cell>
          <cell r="L62">
            <v>64.367584700000009</v>
          </cell>
          <cell r="M62">
            <v>71.240482999999998</v>
          </cell>
          <cell r="N62">
            <v>78.113381300000015</v>
          </cell>
          <cell r="O62">
            <v>82.695313500000012</v>
          </cell>
        </row>
        <row r="63">
          <cell r="D63">
            <v>8.6696968000000005</v>
          </cell>
          <cell r="E63">
            <v>15.827893599999999</v>
          </cell>
          <cell r="F63">
            <v>22.986090399999998</v>
          </cell>
          <cell r="G63">
            <v>30.605687200000002</v>
          </cell>
          <cell r="H63">
            <v>38.455983999999994</v>
          </cell>
          <cell r="I63">
            <v>46.844880800000006</v>
          </cell>
          <cell r="J63">
            <v>56.039777600000008</v>
          </cell>
          <cell r="K63">
            <v>63.686674400000001</v>
          </cell>
          <cell r="L63">
            <v>71.333571200000023</v>
          </cell>
          <cell r="M63">
            <v>78.980467999999988</v>
          </cell>
          <cell r="N63">
            <v>86.627364800000009</v>
          </cell>
          <cell r="O63">
            <v>91.725296</v>
          </cell>
        </row>
        <row r="64">
          <cell r="D64">
            <v>9.4411576000000004</v>
          </cell>
          <cell r="E64">
            <v>17.370815200000003</v>
          </cell>
          <cell r="F64">
            <v>25.300472800000001</v>
          </cell>
          <cell r="G64">
            <v>33.691530400000005</v>
          </cell>
          <cell r="H64">
            <v>42.313288</v>
          </cell>
          <cell r="I64">
            <v>51.473645600000012</v>
          </cell>
          <cell r="J64">
            <v>61.440003200000014</v>
          </cell>
          <cell r="K64">
            <v>69.8583608</v>
          </cell>
          <cell r="L64">
            <v>78.276718400000021</v>
          </cell>
          <cell r="M64">
            <v>86.695076</v>
          </cell>
          <cell r="N64">
            <v>95.113433600000008</v>
          </cell>
          <cell r="O64">
            <v>100.725672</v>
          </cell>
        </row>
        <row r="65">
          <cell r="D65">
            <v>10.6465651</v>
          </cell>
          <cell r="E65">
            <v>19.781630200000002</v>
          </cell>
          <cell r="F65">
            <v>28.916695300000004</v>
          </cell>
          <cell r="G65">
            <v>38.513160399999997</v>
          </cell>
          <cell r="H65">
            <v>48.340325499999999</v>
          </cell>
          <cell r="I65">
            <v>58.706090600000017</v>
          </cell>
          <cell r="J65">
            <v>69.877855700000012</v>
          </cell>
          <cell r="K65">
            <v>79.501620799999998</v>
          </cell>
          <cell r="L65">
            <v>89.125385900000012</v>
          </cell>
          <cell r="M65">
            <v>98.749150999999998</v>
          </cell>
          <cell r="N65">
            <v>108.3729161</v>
          </cell>
          <cell r="O65">
            <v>114.7887595</v>
          </cell>
        </row>
        <row r="66">
          <cell r="D66">
            <v>11.50177</v>
          </cell>
          <cell r="E66">
            <v>21.492040000000003</v>
          </cell>
          <cell r="F66">
            <v>31.482310000000005</v>
          </cell>
          <cell r="G66">
            <v>41.933979999999998</v>
          </cell>
          <cell r="H66">
            <v>52.616349999999997</v>
          </cell>
          <cell r="I66">
            <v>63.83732000000002</v>
          </cell>
          <cell r="J66">
            <v>75.864290000000011</v>
          </cell>
          <cell r="K66">
            <v>86.343260000000001</v>
          </cell>
          <cell r="L66">
            <v>96.822230000000019</v>
          </cell>
          <cell r="M66">
            <v>107.30119999999999</v>
          </cell>
          <cell r="N66">
            <v>117.78017000000001</v>
          </cell>
          <cell r="O66">
            <v>124.76615</v>
          </cell>
        </row>
        <row r="67">
          <cell r="D67">
            <v>12.136194999999999</v>
          </cell>
          <cell r="E67">
            <v>22.760889999999996</v>
          </cell>
          <cell r="F67">
            <v>33.385585000000006</v>
          </cell>
          <cell r="G67">
            <v>44.471679999999992</v>
          </cell>
          <cell r="H67">
            <v>55.788474999999998</v>
          </cell>
          <cell r="I67">
            <v>67.643869999999993</v>
          </cell>
          <cell r="J67">
            <v>80.30526500000002</v>
          </cell>
          <cell r="K67">
            <v>91.418659999999988</v>
          </cell>
          <cell r="L67">
            <v>102.53205500000003</v>
          </cell>
          <cell r="M67">
            <v>113.64545</v>
          </cell>
          <cell r="N67">
            <v>124.75884500000001</v>
          </cell>
          <cell r="O67">
            <v>132.16777500000003</v>
          </cell>
        </row>
        <row r="73">
          <cell r="D73">
            <v>5.0888799999999996</v>
          </cell>
          <cell r="E73">
            <v>8.6662600000000012</v>
          </cell>
          <cell r="F73">
            <v>12.243640000000003</v>
          </cell>
          <cell r="G73">
            <v>16.334020000000002</v>
          </cell>
          <cell r="H73">
            <v>20.680900000000001</v>
          </cell>
          <cell r="I73">
            <v>25.514780000000009</v>
          </cell>
          <cell r="J73">
            <v>31.15466</v>
          </cell>
          <cell r="K73">
            <v>35.24654000000001</v>
          </cell>
          <cell r="L73">
            <v>39.338420000000006</v>
          </cell>
          <cell r="M73">
            <v>43.43030000000001</v>
          </cell>
          <cell r="N73">
            <v>47.522180000000006</v>
          </cell>
          <cell r="O73">
            <v>50.250100000000018</v>
          </cell>
        </row>
        <row r="74">
          <cell r="D74">
            <v>5.5177480000000001</v>
          </cell>
          <cell r="E74">
            <v>9.5239960000000004</v>
          </cell>
          <cell r="F74">
            <v>13.530244000000001</v>
          </cell>
          <cell r="G74">
            <v>18.049492000000004</v>
          </cell>
          <cell r="H74">
            <v>22.825240000000001</v>
          </cell>
          <cell r="I74">
            <v>28.087988000000006</v>
          </cell>
          <cell r="J74">
            <v>34.156736000000009</v>
          </cell>
          <cell r="K74">
            <v>38.677484000000007</v>
          </cell>
          <cell r="L74">
            <v>43.198232000000004</v>
          </cell>
          <cell r="M74">
            <v>47.718980000000002</v>
          </cell>
          <cell r="N74">
            <v>52.239727999999999</v>
          </cell>
          <cell r="O74">
            <v>55.253560000000014</v>
          </cell>
        </row>
        <row r="75">
          <cell r="D75">
            <v>5.9466160000000006</v>
          </cell>
          <cell r="E75">
            <v>10.381732</v>
          </cell>
          <cell r="F75">
            <v>14.816848000000002</v>
          </cell>
          <cell r="G75">
            <v>19.764964000000003</v>
          </cell>
          <cell r="H75">
            <v>24.969580000000004</v>
          </cell>
          <cell r="I75">
            <v>30.661196000000007</v>
          </cell>
          <cell r="J75">
            <v>37.158812000000012</v>
          </cell>
          <cell r="K75">
            <v>42.108428000000011</v>
          </cell>
          <cell r="L75">
            <v>47.05804400000001</v>
          </cell>
          <cell r="M75">
            <v>52.007660000000008</v>
          </cell>
          <cell r="N75">
            <v>56.957276000000007</v>
          </cell>
          <cell r="O75">
            <v>60.257020000000018</v>
          </cell>
        </row>
        <row r="76">
          <cell r="D76">
            <v>6.3783055000000006</v>
          </cell>
          <cell r="E76">
            <v>11.245111000000001</v>
          </cell>
          <cell r="F76">
            <v>16.111916500000003</v>
          </cell>
          <cell r="G76">
            <v>21.491722000000006</v>
          </cell>
          <cell r="H76">
            <v>27.128027500000002</v>
          </cell>
          <cell r="I76">
            <v>33.25133300000001</v>
          </cell>
          <cell r="J76">
            <v>40.180638500000015</v>
          </cell>
          <cell r="K76">
            <v>45.561944000000011</v>
          </cell>
          <cell r="L76">
            <v>50.943249500000015</v>
          </cell>
          <cell r="M76">
            <v>56.324555000000004</v>
          </cell>
          <cell r="N76">
            <v>61.705860500000007</v>
          </cell>
          <cell r="O76">
            <v>65.293397500000012</v>
          </cell>
        </row>
        <row r="77">
          <cell r="D77">
            <v>6.8071735000000011</v>
          </cell>
          <cell r="E77">
            <v>12.102847000000002</v>
          </cell>
          <cell r="F77">
            <v>17.398520500000004</v>
          </cell>
          <cell r="G77">
            <v>23.207194000000005</v>
          </cell>
          <cell r="H77">
            <v>29.272367500000009</v>
          </cell>
          <cell r="I77">
            <v>35.824541000000011</v>
          </cell>
          <cell r="J77">
            <v>43.182714500000017</v>
          </cell>
          <cell r="K77">
            <v>48.992888000000022</v>
          </cell>
          <cell r="L77">
            <v>54.803061500000005</v>
          </cell>
          <cell r="M77">
            <v>60.613235000000017</v>
          </cell>
          <cell r="N77">
            <v>66.423408500000022</v>
          </cell>
          <cell r="O77">
            <v>70.296857500000016</v>
          </cell>
        </row>
        <row r="78">
          <cell r="D78">
            <v>7.6677309999999999</v>
          </cell>
          <cell r="E78">
            <v>13.823962</v>
          </cell>
          <cell r="F78">
            <v>19.980193000000003</v>
          </cell>
          <cell r="G78">
            <v>26.649424</v>
          </cell>
          <cell r="H78">
            <v>33.575155000000009</v>
          </cell>
          <cell r="I78">
            <v>40.98788600000001</v>
          </cell>
          <cell r="J78">
            <v>49.206617000000008</v>
          </cell>
          <cell r="K78">
            <v>55.877348000000012</v>
          </cell>
          <cell r="L78">
            <v>62.548079000000001</v>
          </cell>
          <cell r="M78">
            <v>69.218810000000019</v>
          </cell>
          <cell r="N78">
            <v>75.889541000000008</v>
          </cell>
          <cell r="O78">
            <v>80.33669500000002</v>
          </cell>
        </row>
        <row r="79">
          <cell r="D79">
            <v>8.5282885000000004</v>
          </cell>
          <cell r="E79">
            <v>15.545077000000001</v>
          </cell>
          <cell r="F79">
            <v>22.561865500000003</v>
          </cell>
          <cell r="G79">
            <v>30.091654000000002</v>
          </cell>
          <cell r="H79">
            <v>37.877942500000003</v>
          </cell>
          <cell r="I79">
            <v>46.15123100000001</v>
          </cell>
          <cell r="J79">
            <v>55.230519500000021</v>
          </cell>
          <cell r="K79">
            <v>62.761808000000016</v>
          </cell>
          <cell r="L79">
            <v>70.293096500000019</v>
          </cell>
          <cell r="M79">
            <v>77.824385000000021</v>
          </cell>
          <cell r="N79">
            <v>85.355673500000023</v>
          </cell>
          <cell r="O79">
            <v>90.376532500000039</v>
          </cell>
        </row>
        <row r="80">
          <cell r="D80">
            <v>9.3888460000000009</v>
          </cell>
          <cell r="E80">
            <v>17.266192</v>
          </cell>
          <cell r="F80">
            <v>25.143538000000003</v>
          </cell>
          <cell r="G80">
            <v>33.533884</v>
          </cell>
          <cell r="H80">
            <v>42.180730000000004</v>
          </cell>
          <cell r="I80">
            <v>51.31457600000001</v>
          </cell>
          <cell r="J80">
            <v>61.254422000000012</v>
          </cell>
          <cell r="K80">
            <v>69.646267999999992</v>
          </cell>
          <cell r="L80">
            <v>78.038114000000022</v>
          </cell>
          <cell r="M80">
            <v>86.429960000000008</v>
          </cell>
          <cell r="N80">
            <v>94.821806000000009</v>
          </cell>
          <cell r="O80">
            <v>100.41637000000003</v>
          </cell>
        </row>
        <row r="81">
          <cell r="D81">
            <v>10.246582000000002</v>
          </cell>
          <cell r="E81">
            <v>18.981664000000002</v>
          </cell>
          <cell r="F81">
            <v>27.716746000000004</v>
          </cell>
          <cell r="G81">
            <v>36.964828000000004</v>
          </cell>
          <cell r="H81">
            <v>46.469410000000003</v>
          </cell>
          <cell r="I81">
            <v>56.460992000000012</v>
          </cell>
          <cell r="J81">
            <v>67.25857400000001</v>
          </cell>
          <cell r="K81">
            <v>76.508156000000014</v>
          </cell>
          <cell r="L81">
            <v>85.757738000000018</v>
          </cell>
          <cell r="M81">
            <v>95.007320000000007</v>
          </cell>
          <cell r="N81">
            <v>104.256902</v>
          </cell>
          <cell r="O81">
            <v>110.42329000000002</v>
          </cell>
        </row>
        <row r="82">
          <cell r="D82">
            <v>11.5867945</v>
          </cell>
          <cell r="E82">
            <v>21.662089000000002</v>
          </cell>
          <cell r="F82">
            <v>31.737383500000004</v>
          </cell>
          <cell r="G82">
            <v>42.325677999999996</v>
          </cell>
          <cell r="H82">
            <v>53.17047250000001</v>
          </cell>
          <cell r="I82">
            <v>64.502267000000003</v>
          </cell>
          <cell r="J82">
            <v>76.64006150000003</v>
          </cell>
          <cell r="K82">
            <v>87.229855999999998</v>
          </cell>
          <cell r="L82">
            <v>97.819650500000037</v>
          </cell>
          <cell r="M82">
            <v>108.40944500000002</v>
          </cell>
          <cell r="N82">
            <v>118.99923950000002</v>
          </cell>
          <cell r="O82">
            <v>126.05910250000002</v>
          </cell>
        </row>
        <row r="83">
          <cell r="D83">
            <v>12.537640000000001</v>
          </cell>
          <cell r="E83">
            <v>23.563780000000001</v>
          </cell>
          <cell r="F83">
            <v>34.589920000000006</v>
          </cell>
          <cell r="G83">
            <v>46.129060000000003</v>
          </cell>
          <cell r="H83">
            <v>57.924700000000001</v>
          </cell>
          <cell r="I83">
            <v>70.207340000000002</v>
          </cell>
          <cell r="J83">
            <v>83.295980000000014</v>
          </cell>
          <cell r="K83">
            <v>94.836620000000011</v>
          </cell>
          <cell r="L83">
            <v>106.37726000000004</v>
          </cell>
          <cell r="M83">
            <v>117.9179</v>
          </cell>
          <cell r="N83">
            <v>129.45854000000003</v>
          </cell>
          <cell r="O83">
            <v>137.15230000000003</v>
          </cell>
        </row>
        <row r="84">
          <cell r="D84">
            <v>13.243015000000002</v>
          </cell>
          <cell r="E84">
            <v>24.974530000000001</v>
          </cell>
          <cell r="F84">
            <v>36.706045000000003</v>
          </cell>
          <cell r="G84">
            <v>48.950560000000003</v>
          </cell>
          <cell r="H84">
            <v>61.451574999999998</v>
          </cell>
          <cell r="I84">
            <v>74.439589999999981</v>
          </cell>
          <cell r="J84">
            <v>88.233605000000011</v>
          </cell>
          <cell r="K84">
            <v>100.47962000000001</v>
          </cell>
          <cell r="L84">
            <v>112.72563500000004</v>
          </cell>
          <cell r="M84">
            <v>124.97165</v>
          </cell>
          <cell r="N84">
            <v>137.21766500000004</v>
          </cell>
          <cell r="O84">
            <v>145.38167500000003</v>
          </cell>
        </row>
        <row r="90">
          <cell r="D90">
            <v>6.0721150000000002</v>
          </cell>
          <cell r="E90">
            <v>10.632729999999999</v>
          </cell>
          <cell r="F90">
            <v>15.193345000000001</v>
          </cell>
          <cell r="G90">
            <v>20.443960000000001</v>
          </cell>
          <cell r="H90">
            <v>26.039575000000006</v>
          </cell>
          <cell r="I90">
            <v>31.945190000000004</v>
          </cell>
          <cell r="J90">
            <v>38.656805000000006</v>
          </cell>
          <cell r="K90">
            <v>43.820420000000006</v>
          </cell>
          <cell r="L90">
            <v>48.984035000000013</v>
          </cell>
          <cell r="M90">
            <v>54.147650000000013</v>
          </cell>
          <cell r="N90">
            <v>59.311264999999999</v>
          </cell>
          <cell r="O90">
            <v>62.753675000000015</v>
          </cell>
        </row>
        <row r="91">
          <cell r="D91">
            <v>6.6489549999999999</v>
          </cell>
          <cell r="E91">
            <v>11.78641</v>
          </cell>
          <cell r="F91">
            <v>16.923865000000003</v>
          </cell>
          <cell r="G91">
            <v>22.751320000000003</v>
          </cell>
          <cell r="H91">
            <v>28.923775000000003</v>
          </cell>
          <cell r="I91">
            <v>35.406229999999994</v>
          </cell>
          <cell r="J91">
            <v>42.694685000000007</v>
          </cell>
          <cell r="K91">
            <v>48.435140000000004</v>
          </cell>
          <cell r="L91">
            <v>54.175595000000008</v>
          </cell>
          <cell r="M91">
            <v>59.916050000000006</v>
          </cell>
          <cell r="N91">
            <v>65.656504999999996</v>
          </cell>
          <cell r="O91">
            <v>69.483474999999999</v>
          </cell>
        </row>
        <row r="92">
          <cell r="D92">
            <v>7.2257949999999997</v>
          </cell>
          <cell r="E92">
            <v>12.94009</v>
          </cell>
          <cell r="F92">
            <v>18.654385000000005</v>
          </cell>
          <cell r="G92">
            <v>25.058679999999999</v>
          </cell>
          <cell r="H92">
            <v>31.807975000000003</v>
          </cell>
          <cell r="I92">
            <v>38.867269999999998</v>
          </cell>
          <cell r="J92">
            <v>46.732565000000015</v>
          </cell>
          <cell r="K92">
            <v>53.04986000000001</v>
          </cell>
          <cell r="L92">
            <v>59.367155000000018</v>
          </cell>
          <cell r="M92">
            <v>65.684449999999998</v>
          </cell>
          <cell r="N92">
            <v>72.001744999999985</v>
          </cell>
          <cell r="O92">
            <v>76.21327500000001</v>
          </cell>
        </row>
        <row r="93">
          <cell r="D93">
            <v>7.8064299999999998</v>
          </cell>
          <cell r="E93">
            <v>14.10136</v>
          </cell>
          <cell r="F93">
            <v>20.39629</v>
          </cell>
          <cell r="G93">
            <v>27.381220000000003</v>
          </cell>
          <cell r="H93">
            <v>34.711149999999996</v>
          </cell>
          <cell r="I93">
            <v>42.351079999999996</v>
          </cell>
          <cell r="J93">
            <v>50.797010000000007</v>
          </cell>
          <cell r="K93">
            <v>57.694940000000003</v>
          </cell>
          <cell r="L93">
            <v>64.592870000000019</v>
          </cell>
          <cell r="M93">
            <v>71.490799999999993</v>
          </cell>
          <cell r="N93">
            <v>78.388729999999995</v>
          </cell>
          <cell r="O93">
            <v>82.987350000000021</v>
          </cell>
        </row>
        <row r="94">
          <cell r="D94">
            <v>8.3832699999999996</v>
          </cell>
          <cell r="E94">
            <v>15.255040000000001</v>
          </cell>
          <cell r="F94">
            <v>22.126810000000006</v>
          </cell>
          <cell r="G94">
            <v>29.688580000000005</v>
          </cell>
          <cell r="H94">
            <v>37.595350000000003</v>
          </cell>
          <cell r="I94">
            <v>45.812120000000007</v>
          </cell>
          <cell r="J94">
            <v>54.834890000000016</v>
          </cell>
          <cell r="K94">
            <v>62.309660000000008</v>
          </cell>
          <cell r="L94">
            <v>69.784430000000015</v>
          </cell>
          <cell r="M94">
            <v>77.259200000000007</v>
          </cell>
          <cell r="N94">
            <v>84.733969999999999</v>
          </cell>
          <cell r="O94">
            <v>89.717150000000032</v>
          </cell>
        </row>
        <row r="95">
          <cell r="D95">
            <v>9.5407450000000011</v>
          </cell>
          <cell r="E95">
            <v>17.569990000000001</v>
          </cell>
          <cell r="F95">
            <v>25.599235</v>
          </cell>
          <cell r="G95">
            <v>34.318480000000001</v>
          </cell>
          <cell r="H95">
            <v>43.382725000000001</v>
          </cell>
          <cell r="I95">
            <v>52.756969999999995</v>
          </cell>
          <cell r="J95">
            <v>62.937215000000009</v>
          </cell>
          <cell r="K95">
            <v>71.569459999999992</v>
          </cell>
          <cell r="L95">
            <v>80.201705000000004</v>
          </cell>
          <cell r="M95">
            <v>88.833950000000002</v>
          </cell>
          <cell r="N95">
            <v>97.466194999999985</v>
          </cell>
          <cell r="O95">
            <v>103.22102500000001</v>
          </cell>
        </row>
        <row r="96">
          <cell r="D96">
            <v>10.698219999999999</v>
          </cell>
          <cell r="E96">
            <v>19.88494</v>
          </cell>
          <cell r="F96">
            <v>29.071660000000001</v>
          </cell>
          <cell r="G96">
            <v>38.948379999999993</v>
          </cell>
          <cell r="H96">
            <v>49.170100000000005</v>
          </cell>
          <cell r="I96">
            <v>59.701819999999998</v>
          </cell>
          <cell r="J96">
            <v>71.039540000000002</v>
          </cell>
          <cell r="K96">
            <v>80.829259999999991</v>
          </cell>
          <cell r="L96">
            <v>90.618980000000008</v>
          </cell>
          <cell r="M96">
            <v>100.40870000000001</v>
          </cell>
          <cell r="N96">
            <v>110.19841999999998</v>
          </cell>
          <cell r="O96">
            <v>116.72490000000002</v>
          </cell>
        </row>
        <row r="97">
          <cell r="D97">
            <v>11.855694999999999</v>
          </cell>
          <cell r="E97">
            <v>22.199889999999996</v>
          </cell>
          <cell r="F97">
            <v>32.544085000000003</v>
          </cell>
          <cell r="G97">
            <v>43.578279999999992</v>
          </cell>
          <cell r="H97">
            <v>54.957474999999988</v>
          </cell>
          <cell r="I97">
            <v>66.646669999999986</v>
          </cell>
          <cell r="J97">
            <v>79.141864999999996</v>
          </cell>
          <cell r="K97">
            <v>90.089059999999989</v>
          </cell>
          <cell r="L97">
            <v>101.036255</v>
          </cell>
          <cell r="M97">
            <v>111.98344999999998</v>
          </cell>
          <cell r="N97">
            <v>122.930645</v>
          </cell>
          <cell r="O97">
            <v>130.22877499999998</v>
          </cell>
        </row>
        <row r="98">
          <cell r="D98">
            <v>13.009375</v>
          </cell>
          <cell r="E98">
            <v>24.507249999999999</v>
          </cell>
          <cell r="F98">
            <v>36.005125000000014</v>
          </cell>
          <cell r="G98">
            <v>48.192999999999998</v>
          </cell>
          <cell r="H98">
            <v>60.725874999999995</v>
          </cell>
          <cell r="I98">
            <v>73.568750000000009</v>
          </cell>
          <cell r="J98">
            <v>87.217624999999998</v>
          </cell>
          <cell r="K98">
            <v>99.3185</v>
          </cell>
          <cell r="L98">
            <v>111.419375</v>
          </cell>
          <cell r="M98">
            <v>123.52024999999999</v>
          </cell>
          <cell r="N98">
            <v>135.62112500000001</v>
          </cell>
          <cell r="O98">
            <v>143.68837500000001</v>
          </cell>
        </row>
        <row r="99">
          <cell r="D99">
            <v>14.811999999999999</v>
          </cell>
          <cell r="E99">
            <v>28.112499999999997</v>
          </cell>
          <cell r="F99">
            <v>41.413000000000004</v>
          </cell>
          <cell r="G99">
            <v>55.403499999999994</v>
          </cell>
          <cell r="H99">
            <v>69.739000000000004</v>
          </cell>
          <cell r="I99">
            <v>84.384499999999989</v>
          </cell>
          <cell r="J99">
            <v>99.836000000000013</v>
          </cell>
          <cell r="K99">
            <v>113.73949999999999</v>
          </cell>
          <cell r="L99">
            <v>127.643</v>
          </cell>
          <cell r="M99">
            <v>141.54650000000001</v>
          </cell>
          <cell r="N99">
            <v>155.44999999999999</v>
          </cell>
          <cell r="O99">
            <v>164.71899999999999</v>
          </cell>
        </row>
        <row r="100">
          <cell r="D100">
            <v>16.090915000000003</v>
          </cell>
          <cell r="E100">
            <v>30.67033</v>
          </cell>
          <cell r="F100">
            <v>45.249745000000011</v>
          </cell>
          <cell r="G100">
            <v>60.519159999999999</v>
          </cell>
          <cell r="H100">
            <v>76.133575000000008</v>
          </cell>
          <cell r="I100">
            <v>92.057990000000004</v>
          </cell>
          <cell r="J100">
            <v>108.78840499999998</v>
          </cell>
          <cell r="K100">
            <v>123.97082</v>
          </cell>
          <cell r="L100">
            <v>139.15323500000005</v>
          </cell>
          <cell r="M100">
            <v>154.33565000000002</v>
          </cell>
          <cell r="N100">
            <v>169.51806500000004</v>
          </cell>
          <cell r="O100">
            <v>179.63967500000001</v>
          </cell>
        </row>
        <row r="101">
          <cell r="D101">
            <v>17.039664999999999</v>
          </cell>
          <cell r="E101">
            <v>32.567830000000001</v>
          </cell>
          <cell r="F101">
            <v>48.095995000000002</v>
          </cell>
          <cell r="G101">
            <v>64.314160000000001</v>
          </cell>
          <cell r="H101">
            <v>80.877324999999985</v>
          </cell>
          <cell r="I101">
            <v>97.750489999999985</v>
          </cell>
          <cell r="J101">
            <v>115.429655</v>
          </cell>
          <cell r="K101">
            <v>131.56081999999998</v>
          </cell>
          <cell r="L101">
            <v>147.69198500000005</v>
          </cell>
          <cell r="M101">
            <v>163.82315</v>
          </cell>
          <cell r="N101">
            <v>179.95431500000001</v>
          </cell>
          <cell r="O101">
            <v>190.70842499999998</v>
          </cell>
        </row>
        <row r="132">
          <cell r="B132">
            <v>1.4849999999999999</v>
          </cell>
          <cell r="C132">
            <v>2.9699999999999998</v>
          </cell>
          <cell r="D132">
            <v>4.4550000000000001</v>
          </cell>
          <cell r="E132">
            <v>5.9399999999999995</v>
          </cell>
          <cell r="F132">
            <v>7.4249999999999998</v>
          </cell>
          <cell r="G132">
            <v>8.91</v>
          </cell>
          <cell r="H132">
            <v>10.395</v>
          </cell>
          <cell r="I132">
            <v>11.879999999999999</v>
          </cell>
          <cell r="J132">
            <v>13.365000000000002</v>
          </cell>
          <cell r="K132">
            <v>14.85</v>
          </cell>
          <cell r="L132">
            <v>16.334999999999997</v>
          </cell>
          <cell r="M132">
            <v>17.324999999999999</v>
          </cell>
        </row>
        <row r="137">
          <cell r="B137">
            <v>1.05</v>
          </cell>
          <cell r="C137">
            <v>2.1</v>
          </cell>
          <cell r="D137">
            <v>3.15</v>
          </cell>
          <cell r="E137">
            <v>4.2</v>
          </cell>
          <cell r="F137">
            <v>5.25</v>
          </cell>
          <cell r="G137">
            <v>6.3</v>
          </cell>
          <cell r="H137">
            <v>7.3500000000000005</v>
          </cell>
          <cell r="I137">
            <v>8.4</v>
          </cell>
          <cell r="J137">
            <v>9.4500000000000011</v>
          </cell>
          <cell r="K137">
            <v>10.5</v>
          </cell>
          <cell r="L137">
            <v>11.549999999999999</v>
          </cell>
          <cell r="M137">
            <v>12.25</v>
          </cell>
        </row>
        <row r="142">
          <cell r="B142">
            <v>2.1543749999999999</v>
          </cell>
          <cell r="C142">
            <v>4.3087499999999999</v>
          </cell>
          <cell r="D142">
            <v>6.4631249999999998</v>
          </cell>
          <cell r="E142">
            <v>8.6174999999999997</v>
          </cell>
          <cell r="F142">
            <v>10.771875</v>
          </cell>
          <cell r="G142">
            <v>12.92625</v>
          </cell>
          <cell r="H142">
            <v>15.080625000000001</v>
          </cell>
          <cell r="I142">
            <v>17.234999999999999</v>
          </cell>
          <cell r="J142">
            <v>19.389375000000001</v>
          </cell>
          <cell r="K142">
            <v>21.543749999999999</v>
          </cell>
          <cell r="L142">
            <v>23.698124999999997</v>
          </cell>
          <cell r="M142">
            <v>25.134374999999999</v>
          </cell>
        </row>
        <row r="147">
          <cell r="B147">
            <v>9.9845999999999986</v>
          </cell>
          <cell r="C147">
            <v>12.793199999999999</v>
          </cell>
          <cell r="D147">
            <v>15.601800000000001</v>
          </cell>
          <cell r="E147">
            <v>18.410399999999999</v>
          </cell>
          <cell r="F147">
            <v>21.219000000000001</v>
          </cell>
          <cell r="G147">
            <v>24.0276</v>
          </cell>
          <cell r="H147">
            <v>26.836199999999998</v>
          </cell>
          <cell r="I147">
            <v>29.644799999999996</v>
          </cell>
          <cell r="J147">
            <v>32.453400000000002</v>
          </cell>
          <cell r="K147">
            <v>35.262</v>
          </cell>
          <cell r="L147">
            <v>38.070599999999999</v>
          </cell>
          <cell r="M147">
            <v>39.942999999999998</v>
          </cell>
        </row>
        <row r="151">
          <cell r="E151">
            <v>1.04</v>
          </cell>
        </row>
        <row r="170">
          <cell r="C170">
            <v>2.4855</v>
          </cell>
          <cell r="D170">
            <v>3.8760000000000003</v>
          </cell>
          <cell r="E170">
            <v>5.2665000000000006</v>
          </cell>
          <cell r="F170">
            <v>6.657</v>
          </cell>
          <cell r="G170">
            <v>8.0475000000000012</v>
          </cell>
          <cell r="H170">
            <v>9.4380000000000024</v>
          </cell>
          <cell r="I170">
            <v>10.828500000000002</v>
          </cell>
          <cell r="J170">
            <v>12.219000000000001</v>
          </cell>
          <cell r="K170">
            <v>13.609500000000004</v>
          </cell>
          <cell r="L170">
            <v>15.000000000000002</v>
          </cell>
          <cell r="M170">
            <v>16.390499999999999</v>
          </cell>
          <cell r="N170">
            <v>17.317500000000003</v>
          </cell>
          <cell r="O170">
            <v>19.171500000000002</v>
          </cell>
        </row>
        <row r="176">
          <cell r="C176">
            <v>7.6577999999999999</v>
          </cell>
          <cell r="D176">
            <v>10.132800000000001</v>
          </cell>
          <cell r="E176">
            <v>12.607800000000001</v>
          </cell>
          <cell r="F176">
            <v>15.082800000000001</v>
          </cell>
          <cell r="G176">
            <v>17.5578</v>
          </cell>
          <cell r="H176">
            <v>20.659200000000002</v>
          </cell>
          <cell r="I176">
            <v>23.1342</v>
          </cell>
          <cell r="J176">
            <v>25.609200000000001</v>
          </cell>
          <cell r="K176">
            <v>28.084200000000003</v>
          </cell>
          <cell r="L176">
            <v>30.559200000000001</v>
          </cell>
          <cell r="M176">
            <v>33.034199999999998</v>
          </cell>
          <cell r="N176">
            <v>34.684199999999997</v>
          </cell>
          <cell r="O176">
            <v>37.984199999999994</v>
          </cell>
        </row>
        <row r="185">
          <cell r="C185">
            <v>0.98085000000000011</v>
          </cell>
          <cell r="D185">
            <v>1.6617000000000002</v>
          </cell>
          <cell r="E185">
            <v>2.3425500000000001</v>
          </cell>
          <cell r="F185">
            <v>3.0234000000000005</v>
          </cell>
          <cell r="G185">
            <v>3.70425</v>
          </cell>
          <cell r="H185">
            <v>4.3851000000000004</v>
          </cell>
          <cell r="I185">
            <v>5.0659500000000008</v>
          </cell>
          <cell r="J185">
            <v>5.7468000000000004</v>
          </cell>
          <cell r="K185">
            <v>6.4276500000000008</v>
          </cell>
          <cell r="L185">
            <v>7.1085000000000003</v>
          </cell>
          <cell r="M185">
            <v>7.7893500000000007</v>
          </cell>
          <cell r="N185">
            <v>8.2432500000000015</v>
          </cell>
          <cell r="O185">
            <v>9.1510500000000015</v>
          </cell>
        </row>
        <row r="190">
          <cell r="C190">
            <v>4.1400000000000006</v>
          </cell>
          <cell r="D190">
            <v>6.48</v>
          </cell>
          <cell r="E190">
            <v>8.82</v>
          </cell>
          <cell r="F190">
            <v>11.16</v>
          </cell>
          <cell r="G190">
            <v>13.5</v>
          </cell>
          <cell r="H190">
            <v>16.260000000000002</v>
          </cell>
          <cell r="I190">
            <v>18.600000000000005</v>
          </cell>
          <cell r="J190">
            <v>20.940000000000005</v>
          </cell>
          <cell r="K190">
            <v>23.280000000000005</v>
          </cell>
          <cell r="L190">
            <v>25.620000000000005</v>
          </cell>
          <cell r="M190">
            <v>27.960000000000004</v>
          </cell>
          <cell r="N190">
            <v>29.520000000000007</v>
          </cell>
          <cell r="O190">
            <v>32.64</v>
          </cell>
        </row>
        <row r="192">
          <cell r="D192">
            <v>3</v>
          </cell>
        </row>
        <row r="193">
          <cell r="D193">
            <v>8.25</v>
          </cell>
        </row>
        <row r="194">
          <cell r="D194">
            <v>0.97500000000000009</v>
          </cell>
        </row>
        <row r="195">
          <cell r="D195">
            <v>1.125</v>
          </cell>
        </row>
        <row r="201">
          <cell r="C201">
            <v>2.6025</v>
          </cell>
          <cell r="D201">
            <v>3.84</v>
          </cell>
          <cell r="E201">
            <v>5.0774999999999997</v>
          </cell>
          <cell r="F201">
            <v>6.3149999999999995</v>
          </cell>
          <cell r="G201">
            <v>7.5525000000000002</v>
          </cell>
          <cell r="H201">
            <v>9.2099999999999991</v>
          </cell>
          <cell r="I201">
            <v>10.4475</v>
          </cell>
          <cell r="J201">
            <v>11.685</v>
          </cell>
          <cell r="K201">
            <v>12.922500000000001</v>
          </cell>
          <cell r="L201">
            <v>14.16</v>
          </cell>
          <cell r="M201">
            <v>15.397499999999999</v>
          </cell>
          <cell r="N201">
            <v>16.2225</v>
          </cell>
          <cell r="O201">
            <v>17.872499999999999</v>
          </cell>
        </row>
        <row r="207">
          <cell r="C207">
            <v>15.654999999999999</v>
          </cell>
          <cell r="D207">
            <v>18.759999999999998</v>
          </cell>
          <cell r="E207">
            <v>21.864999999999998</v>
          </cell>
          <cell r="F207">
            <v>24.97</v>
          </cell>
          <cell r="G207">
            <v>28.074999999999999</v>
          </cell>
          <cell r="H207">
            <v>31.18</v>
          </cell>
          <cell r="I207">
            <v>34.285000000000004</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eana Discounts"/>
      <sheetName val="Arena List Price"/>
      <sheetName val="Bev Cost"/>
      <sheetName val="Trade Price"/>
    </sheetNames>
    <sheetDataSet>
      <sheetData sheetId="0">
        <row r="2">
          <cell r="B2">
            <v>0.35</v>
          </cell>
        </row>
      </sheetData>
      <sheetData sheetId="1" refreshError="1"/>
      <sheetData sheetId="2">
        <row r="5">
          <cell r="C5">
            <v>28.800000000000004</v>
          </cell>
          <cell r="D5">
            <v>32.4</v>
          </cell>
          <cell r="E5">
            <v>34.4</v>
          </cell>
          <cell r="F5">
            <v>36</v>
          </cell>
          <cell r="G5">
            <v>38.400000000000006</v>
          </cell>
          <cell r="H5">
            <v>40.400000000000006</v>
          </cell>
          <cell r="I5">
            <v>42.400000000000006</v>
          </cell>
          <cell r="L5">
            <v>38.880000000000003</v>
          </cell>
          <cell r="M5">
            <v>43.739999999999995</v>
          </cell>
          <cell r="N5">
            <v>46.44</v>
          </cell>
          <cell r="O5">
            <v>48.6</v>
          </cell>
          <cell r="P5">
            <v>51.84</v>
          </cell>
          <cell r="Q5">
            <v>54.540000000000006</v>
          </cell>
          <cell r="R5">
            <v>57.240000000000009</v>
          </cell>
        </row>
        <row r="6">
          <cell r="C6">
            <v>32.4</v>
          </cell>
          <cell r="D6">
            <v>34</v>
          </cell>
          <cell r="E6">
            <v>36</v>
          </cell>
          <cell r="F6">
            <v>38.400000000000006</v>
          </cell>
          <cell r="G6">
            <v>40.400000000000006</v>
          </cell>
          <cell r="H6">
            <v>42.8</v>
          </cell>
          <cell r="I6">
            <v>44.400000000000006</v>
          </cell>
          <cell r="L6">
            <v>43.739999999999995</v>
          </cell>
          <cell r="M6">
            <v>45.9</v>
          </cell>
          <cell r="N6">
            <v>48.6</v>
          </cell>
          <cell r="O6">
            <v>51.84</v>
          </cell>
          <cell r="P6">
            <v>54.540000000000006</v>
          </cell>
          <cell r="Q6">
            <v>57.779999999999994</v>
          </cell>
          <cell r="R6">
            <v>59.940000000000005</v>
          </cell>
        </row>
        <row r="7">
          <cell r="C7">
            <v>34</v>
          </cell>
          <cell r="D7">
            <v>34.800000000000004</v>
          </cell>
          <cell r="E7">
            <v>37.6</v>
          </cell>
          <cell r="F7">
            <v>40.400000000000006</v>
          </cell>
          <cell r="G7">
            <v>42.8</v>
          </cell>
          <cell r="H7">
            <v>44.400000000000006</v>
          </cell>
          <cell r="I7">
            <v>46.8</v>
          </cell>
          <cell r="L7">
            <v>45.9</v>
          </cell>
          <cell r="M7">
            <v>46.980000000000004</v>
          </cell>
          <cell r="N7">
            <v>50.760000000000005</v>
          </cell>
          <cell r="O7">
            <v>54.540000000000006</v>
          </cell>
          <cell r="P7">
            <v>57.779999999999994</v>
          </cell>
          <cell r="Q7">
            <v>59.940000000000005</v>
          </cell>
          <cell r="R7">
            <v>63.179999999999993</v>
          </cell>
        </row>
        <row r="8">
          <cell r="C8">
            <v>34</v>
          </cell>
          <cell r="D8">
            <v>36.4</v>
          </cell>
          <cell r="E8">
            <v>38.800000000000004</v>
          </cell>
          <cell r="F8">
            <v>42.400000000000006</v>
          </cell>
          <cell r="G8">
            <v>44.400000000000006</v>
          </cell>
          <cell r="H8">
            <v>46.8</v>
          </cell>
          <cell r="I8">
            <v>50</v>
          </cell>
          <cell r="L8">
            <v>45.9</v>
          </cell>
          <cell r="M8">
            <v>49.14</v>
          </cell>
          <cell r="N8">
            <v>52.38</v>
          </cell>
          <cell r="O8">
            <v>57.240000000000009</v>
          </cell>
          <cell r="P8">
            <v>59.940000000000005</v>
          </cell>
          <cell r="Q8">
            <v>63.179999999999993</v>
          </cell>
          <cell r="R8">
            <v>67.5</v>
          </cell>
        </row>
        <row r="9">
          <cell r="C9">
            <v>34.800000000000004</v>
          </cell>
          <cell r="D9">
            <v>37.6</v>
          </cell>
          <cell r="E9">
            <v>41.6</v>
          </cell>
          <cell r="F9">
            <v>44</v>
          </cell>
          <cell r="G9">
            <v>46.8</v>
          </cell>
          <cell r="H9">
            <v>50</v>
          </cell>
          <cell r="I9">
            <v>52.8</v>
          </cell>
          <cell r="L9">
            <v>46.980000000000004</v>
          </cell>
          <cell r="M9">
            <v>50.760000000000005</v>
          </cell>
          <cell r="N9">
            <v>56.16</v>
          </cell>
          <cell r="O9">
            <v>59.4</v>
          </cell>
          <cell r="P9">
            <v>63.179999999999993</v>
          </cell>
          <cell r="Q9">
            <v>67.5</v>
          </cell>
          <cell r="R9">
            <v>71.28</v>
          </cell>
        </row>
        <row r="10">
          <cell r="C10">
            <v>36.4</v>
          </cell>
          <cell r="D10">
            <v>38.800000000000004</v>
          </cell>
          <cell r="E10">
            <v>42.8</v>
          </cell>
          <cell r="F10">
            <v>46.400000000000006</v>
          </cell>
          <cell r="G10">
            <v>48.8</v>
          </cell>
          <cell r="H10">
            <v>52.8</v>
          </cell>
          <cell r="I10">
            <v>56</v>
          </cell>
          <cell r="L10">
            <v>49.14</v>
          </cell>
          <cell r="M10">
            <v>52.38</v>
          </cell>
          <cell r="N10">
            <v>57.779999999999994</v>
          </cell>
          <cell r="O10">
            <v>62.640000000000008</v>
          </cell>
          <cell r="P10">
            <v>65.88</v>
          </cell>
          <cell r="Q10">
            <v>71.28</v>
          </cell>
          <cell r="R10">
            <v>75.599999999999994</v>
          </cell>
        </row>
        <row r="11">
          <cell r="C11">
            <v>37.6</v>
          </cell>
          <cell r="D11">
            <v>41.6</v>
          </cell>
          <cell r="E11">
            <v>45.600000000000009</v>
          </cell>
          <cell r="F11">
            <v>47.600000000000009</v>
          </cell>
          <cell r="G11">
            <v>51.600000000000009</v>
          </cell>
          <cell r="H11">
            <v>54</v>
          </cell>
          <cell r="I11">
            <v>58.400000000000006</v>
          </cell>
          <cell r="L11">
            <v>50.760000000000005</v>
          </cell>
          <cell r="M11">
            <v>56.16</v>
          </cell>
          <cell r="N11">
            <v>61.560000000000009</v>
          </cell>
          <cell r="O11">
            <v>64.260000000000019</v>
          </cell>
          <cell r="P11">
            <v>69.660000000000011</v>
          </cell>
          <cell r="Q11">
            <v>72.900000000000006</v>
          </cell>
          <cell r="R11">
            <v>78.84</v>
          </cell>
        </row>
        <row r="12">
          <cell r="C12">
            <v>38.800000000000004</v>
          </cell>
          <cell r="D12">
            <v>42.8</v>
          </cell>
          <cell r="E12">
            <v>46.8</v>
          </cell>
          <cell r="F12">
            <v>49.2</v>
          </cell>
          <cell r="G12">
            <v>53.600000000000009</v>
          </cell>
          <cell r="H12">
            <v>58</v>
          </cell>
          <cell r="I12">
            <v>61.2</v>
          </cell>
          <cell r="L12">
            <v>52.38</v>
          </cell>
          <cell r="M12">
            <v>57.779999999999994</v>
          </cell>
          <cell r="N12">
            <v>63.179999999999993</v>
          </cell>
          <cell r="O12">
            <v>66.42</v>
          </cell>
          <cell r="P12">
            <v>72.360000000000014</v>
          </cell>
          <cell r="Q12">
            <v>78.3</v>
          </cell>
          <cell r="R12">
            <v>82.62</v>
          </cell>
        </row>
        <row r="13">
          <cell r="C13">
            <v>40.400000000000006</v>
          </cell>
          <cell r="D13">
            <v>44.400000000000006</v>
          </cell>
          <cell r="E13">
            <v>48</v>
          </cell>
          <cell r="F13">
            <v>51.600000000000009</v>
          </cell>
          <cell r="G13">
            <v>56.400000000000006</v>
          </cell>
          <cell r="H13">
            <v>60</v>
          </cell>
          <cell r="L13">
            <v>54.540000000000006</v>
          </cell>
          <cell r="M13">
            <v>59.940000000000005</v>
          </cell>
          <cell r="N13">
            <v>64.8</v>
          </cell>
          <cell r="O13">
            <v>69.660000000000011</v>
          </cell>
          <cell r="P13">
            <v>76.140000000000015</v>
          </cell>
          <cell r="Q13">
            <v>81</v>
          </cell>
        </row>
        <row r="14">
          <cell r="C14">
            <v>42.8</v>
          </cell>
          <cell r="D14">
            <v>46.400000000000006</v>
          </cell>
          <cell r="E14">
            <v>50</v>
          </cell>
          <cell r="F14">
            <v>53.600000000000009</v>
          </cell>
          <cell r="G14">
            <v>58.400000000000006</v>
          </cell>
          <cell r="L14">
            <v>57.779999999999994</v>
          </cell>
          <cell r="M14">
            <v>62.640000000000008</v>
          </cell>
          <cell r="N14">
            <v>67.5</v>
          </cell>
          <cell r="O14">
            <v>72.360000000000014</v>
          </cell>
          <cell r="P14">
            <v>78.84</v>
          </cell>
        </row>
        <row r="20">
          <cell r="C20">
            <v>30.4</v>
          </cell>
          <cell r="D20">
            <v>34.800000000000004</v>
          </cell>
          <cell r="E20">
            <v>36</v>
          </cell>
          <cell r="F20">
            <v>40</v>
          </cell>
          <cell r="G20">
            <v>42.400000000000006</v>
          </cell>
          <cell r="H20">
            <v>44.400000000000006</v>
          </cell>
          <cell r="I20">
            <v>46.400000000000006</v>
          </cell>
        </row>
        <row r="21">
          <cell r="C21">
            <v>34</v>
          </cell>
          <cell r="D21">
            <v>36</v>
          </cell>
          <cell r="E21">
            <v>40</v>
          </cell>
          <cell r="F21">
            <v>42.400000000000006</v>
          </cell>
          <cell r="G21">
            <v>44.400000000000006</v>
          </cell>
          <cell r="H21">
            <v>48</v>
          </cell>
          <cell r="I21">
            <v>50</v>
          </cell>
        </row>
        <row r="22">
          <cell r="C22">
            <v>34.800000000000004</v>
          </cell>
          <cell r="D22">
            <v>37.6</v>
          </cell>
          <cell r="E22">
            <v>42.400000000000006</v>
          </cell>
          <cell r="F22">
            <v>44.400000000000006</v>
          </cell>
          <cell r="G22">
            <v>48</v>
          </cell>
          <cell r="H22">
            <v>51.2</v>
          </cell>
          <cell r="I22">
            <v>53.600000000000009</v>
          </cell>
        </row>
        <row r="23">
          <cell r="C23">
            <v>36.4</v>
          </cell>
          <cell r="D23">
            <v>41.6</v>
          </cell>
          <cell r="E23">
            <v>44</v>
          </cell>
          <cell r="F23">
            <v>48</v>
          </cell>
          <cell r="G23">
            <v>51.2</v>
          </cell>
          <cell r="H23">
            <v>53.600000000000009</v>
          </cell>
          <cell r="I23">
            <v>58.400000000000006</v>
          </cell>
        </row>
        <row r="24">
          <cell r="C24">
            <v>38.400000000000006</v>
          </cell>
          <cell r="D24">
            <v>42.8</v>
          </cell>
          <cell r="E24">
            <v>46.400000000000006</v>
          </cell>
          <cell r="F24">
            <v>50</v>
          </cell>
          <cell r="G24">
            <v>53.600000000000009</v>
          </cell>
          <cell r="H24">
            <v>58.400000000000006</v>
          </cell>
          <cell r="I24">
            <v>61.2</v>
          </cell>
        </row>
        <row r="25">
          <cell r="C25">
            <v>40.400000000000006</v>
          </cell>
          <cell r="D25">
            <v>44.400000000000006</v>
          </cell>
          <cell r="E25">
            <v>48</v>
          </cell>
          <cell r="F25">
            <v>52.8</v>
          </cell>
          <cell r="G25">
            <v>57.2</v>
          </cell>
          <cell r="H25">
            <v>60.8</v>
          </cell>
          <cell r="I25">
            <v>64.400000000000006</v>
          </cell>
        </row>
        <row r="26">
          <cell r="C26">
            <v>42.400000000000006</v>
          </cell>
          <cell r="D26">
            <v>46.8</v>
          </cell>
          <cell r="E26">
            <v>50</v>
          </cell>
          <cell r="F26">
            <v>56.400000000000006</v>
          </cell>
          <cell r="G26">
            <v>60</v>
          </cell>
          <cell r="H26">
            <v>64.400000000000006</v>
          </cell>
          <cell r="I26">
            <v>68.8</v>
          </cell>
        </row>
        <row r="27">
          <cell r="C27">
            <v>44</v>
          </cell>
          <cell r="D27">
            <v>48.8</v>
          </cell>
          <cell r="E27">
            <v>52.8</v>
          </cell>
          <cell r="F27">
            <v>58.400000000000006</v>
          </cell>
          <cell r="G27">
            <v>61.600000000000009</v>
          </cell>
          <cell r="H27">
            <v>66.8</v>
          </cell>
          <cell r="I27">
            <v>72.8</v>
          </cell>
        </row>
        <row r="28">
          <cell r="C28">
            <v>45.600000000000009</v>
          </cell>
          <cell r="D28">
            <v>50</v>
          </cell>
          <cell r="E28">
            <v>54</v>
          </cell>
          <cell r="F28">
            <v>60</v>
          </cell>
          <cell r="G28">
            <v>65.600000000000009</v>
          </cell>
          <cell r="H28">
            <v>71.2</v>
          </cell>
        </row>
        <row r="29">
          <cell r="C29">
            <v>46.8</v>
          </cell>
          <cell r="D29">
            <v>51.600000000000009</v>
          </cell>
          <cell r="E29">
            <v>58.400000000000006</v>
          </cell>
          <cell r="F29">
            <v>61.600000000000009</v>
          </cell>
          <cell r="G29">
            <v>68.8</v>
          </cell>
        </row>
      </sheetData>
      <sheetData sheetId="3">
        <row r="20">
          <cell r="L20">
            <v>55.403999999999996</v>
          </cell>
          <cell r="M20">
            <v>63.423000000000002</v>
          </cell>
          <cell r="N20">
            <v>65.61</v>
          </cell>
          <cell r="O20">
            <v>72.900000000000006</v>
          </cell>
          <cell r="P20">
            <v>77.274000000000015</v>
          </cell>
          <cell r="Q20">
            <v>80.919000000000011</v>
          </cell>
          <cell r="R20">
            <v>84.564000000000007</v>
          </cell>
        </row>
        <row r="21">
          <cell r="L21">
            <v>61.964999999999996</v>
          </cell>
          <cell r="M21">
            <v>65.61</v>
          </cell>
          <cell r="N21">
            <v>72.900000000000006</v>
          </cell>
          <cell r="O21">
            <v>77.274000000000015</v>
          </cell>
          <cell r="P21">
            <v>80.919000000000011</v>
          </cell>
          <cell r="Q21">
            <v>87.47999999999999</v>
          </cell>
          <cell r="R21">
            <v>91.125</v>
          </cell>
        </row>
        <row r="22">
          <cell r="L22">
            <v>63.423000000000002</v>
          </cell>
          <cell r="M22">
            <v>68.52600000000001</v>
          </cell>
          <cell r="N22">
            <v>77.274000000000015</v>
          </cell>
          <cell r="O22">
            <v>80.919000000000011</v>
          </cell>
          <cell r="P22">
            <v>87.47999999999999</v>
          </cell>
          <cell r="Q22">
            <v>93.312000000000012</v>
          </cell>
          <cell r="R22">
            <v>97.686000000000021</v>
          </cell>
        </row>
        <row r="23">
          <cell r="L23">
            <v>66.338999999999999</v>
          </cell>
          <cell r="M23">
            <v>75.816000000000003</v>
          </cell>
          <cell r="N23">
            <v>80.19</v>
          </cell>
          <cell r="O23">
            <v>87.47999999999999</v>
          </cell>
          <cell r="P23">
            <v>93.312000000000012</v>
          </cell>
          <cell r="Q23">
            <v>97.686000000000021</v>
          </cell>
          <cell r="R23">
            <v>106.434</v>
          </cell>
        </row>
        <row r="24">
          <cell r="L24">
            <v>69.984000000000009</v>
          </cell>
          <cell r="M24">
            <v>78.002999999999986</v>
          </cell>
          <cell r="N24">
            <v>84.564000000000007</v>
          </cell>
          <cell r="O24">
            <v>91.125</v>
          </cell>
          <cell r="P24">
            <v>97.686000000000021</v>
          </cell>
          <cell r="Q24">
            <v>106.434</v>
          </cell>
          <cell r="R24">
            <v>111.53700000000001</v>
          </cell>
        </row>
        <row r="25">
          <cell r="L25">
            <v>73.629000000000005</v>
          </cell>
          <cell r="M25">
            <v>80.919000000000011</v>
          </cell>
          <cell r="N25">
            <v>87.47999999999999</v>
          </cell>
          <cell r="O25">
            <v>96.228000000000009</v>
          </cell>
          <cell r="P25">
            <v>104.247</v>
          </cell>
          <cell r="Q25">
            <v>110.80799999999999</v>
          </cell>
          <cell r="R25">
            <v>117.369</v>
          </cell>
        </row>
        <row r="26">
          <cell r="L26">
            <v>77.274000000000015</v>
          </cell>
          <cell r="M26">
            <v>85.292999999999992</v>
          </cell>
          <cell r="N26">
            <v>91.125</v>
          </cell>
          <cell r="O26">
            <v>102.78900000000002</v>
          </cell>
          <cell r="P26">
            <v>109.35</v>
          </cell>
          <cell r="Q26">
            <v>117.369</v>
          </cell>
          <cell r="R26">
            <v>125.38799999999999</v>
          </cell>
        </row>
        <row r="27">
          <cell r="L27">
            <v>80.19</v>
          </cell>
          <cell r="M27">
            <v>88.937999999999988</v>
          </cell>
          <cell r="N27">
            <v>96.228000000000009</v>
          </cell>
          <cell r="O27">
            <v>106.434</v>
          </cell>
          <cell r="P27">
            <v>112.26600000000002</v>
          </cell>
          <cell r="Q27">
            <v>121.74299999999999</v>
          </cell>
          <cell r="R27">
            <v>132.678</v>
          </cell>
        </row>
        <row r="28">
          <cell r="L28">
            <v>83.106000000000009</v>
          </cell>
          <cell r="M28">
            <v>91.125</v>
          </cell>
          <cell r="N28">
            <v>98.415000000000006</v>
          </cell>
          <cell r="O28">
            <v>109.35</v>
          </cell>
          <cell r="P28">
            <v>119.556</v>
          </cell>
          <cell r="Q28">
            <v>129.762</v>
          </cell>
        </row>
        <row r="29">
          <cell r="L29">
            <v>85.292999999999992</v>
          </cell>
          <cell r="M29">
            <v>94.041000000000011</v>
          </cell>
          <cell r="N29">
            <v>106.434</v>
          </cell>
          <cell r="O29">
            <v>112.26600000000002</v>
          </cell>
          <cell r="P29">
            <v>125.38799999999999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SlimLine Costs"/>
      <sheetName val="SlimLine Vertical Trade Price"/>
    </sheetNames>
    <sheetDataSet>
      <sheetData sheetId="0">
        <row r="10">
          <cell r="O10">
            <v>0.4</v>
          </cell>
        </row>
        <row r="18">
          <cell r="C18">
            <v>1.926831</v>
          </cell>
        </row>
        <row r="26">
          <cell r="C26">
            <v>1.2799999999999998</v>
          </cell>
        </row>
        <row r="28">
          <cell r="C28">
            <v>5.5E-2</v>
          </cell>
        </row>
        <row r="32">
          <cell r="C32">
            <v>5.5E-2</v>
          </cell>
        </row>
        <row r="33">
          <cell r="C33">
            <v>5.21E-2</v>
          </cell>
        </row>
        <row r="35">
          <cell r="C35">
            <v>7.6999999999999999E-2</v>
          </cell>
        </row>
        <row r="36">
          <cell r="C36">
            <v>7.0000000000000007E-2</v>
          </cell>
        </row>
        <row r="37">
          <cell r="C37">
            <v>0.28000000000000003</v>
          </cell>
        </row>
        <row r="48">
          <cell r="C48">
            <v>3.5833333333333335</v>
          </cell>
        </row>
        <row r="49">
          <cell r="C49">
            <v>1.4333333333333333</v>
          </cell>
        </row>
        <row r="52">
          <cell r="C52">
            <v>0.15</v>
          </cell>
        </row>
        <row r="53">
          <cell r="C53">
            <v>0.22</v>
          </cell>
        </row>
        <row r="54">
          <cell r="C54">
            <v>0.28000000000000003</v>
          </cell>
        </row>
        <row r="55">
          <cell r="C55">
            <v>0.5</v>
          </cell>
        </row>
        <row r="58">
          <cell r="C58">
            <v>1.1000000000000001</v>
          </cell>
        </row>
        <row r="60">
          <cell r="C60">
            <v>95</v>
          </cell>
        </row>
        <row r="63">
          <cell r="C63">
            <v>1.1000000000000001</v>
          </cell>
        </row>
        <row r="70">
          <cell r="C70">
            <v>0.15</v>
          </cell>
        </row>
        <row r="72">
          <cell r="C72">
            <v>1</v>
          </cell>
        </row>
      </sheetData>
      <sheetData sheetId="1">
        <row r="4">
          <cell r="C4">
            <v>3.5209089220779219</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Vogue Costs"/>
      <sheetName val="Vogue Vertical"/>
    </sheetNames>
    <sheetDataSet>
      <sheetData sheetId="0">
        <row r="10">
          <cell r="S10">
            <v>0.4</v>
          </cell>
          <cell r="T10">
            <v>0.8</v>
          </cell>
          <cell r="U10">
            <v>1.2</v>
          </cell>
          <cell r="V10">
            <v>1.6</v>
          </cell>
          <cell r="W10">
            <v>2</v>
          </cell>
          <cell r="X10">
            <v>2.4</v>
          </cell>
          <cell r="Y10">
            <v>2.8</v>
          </cell>
          <cell r="Z10">
            <v>3.2</v>
          </cell>
          <cell r="AA10">
            <v>3.6</v>
          </cell>
          <cell r="AB10">
            <v>4</v>
          </cell>
          <cell r="AC10">
            <v>4.4000000000000004</v>
          </cell>
          <cell r="AD10">
            <v>4.8</v>
          </cell>
        </row>
        <row r="11">
          <cell r="S11">
            <v>15.748031496062993</v>
          </cell>
          <cell r="T11">
            <v>31.496062992125985</v>
          </cell>
          <cell r="U11">
            <v>47.244094488188978</v>
          </cell>
          <cell r="V11">
            <v>62.99212598425197</v>
          </cell>
          <cell r="W11">
            <v>78.740157480314963</v>
          </cell>
          <cell r="X11">
            <v>94.488188976377955</v>
          </cell>
          <cell r="Y11">
            <v>110.23622047244095</v>
          </cell>
          <cell r="Z11">
            <v>125.98425196850394</v>
          </cell>
          <cell r="AA11">
            <v>141.73228346456693</v>
          </cell>
          <cell r="AB11">
            <v>157.48031496062993</v>
          </cell>
          <cell r="AC11">
            <v>173.22834645669292</v>
          </cell>
          <cell r="AD11">
            <v>188.97637795275591</v>
          </cell>
        </row>
        <row r="12">
          <cell r="Q12">
            <v>0.4</v>
          </cell>
          <cell r="R12">
            <v>15.748031496062993</v>
          </cell>
        </row>
        <row r="13">
          <cell r="Q13">
            <v>0.8</v>
          </cell>
          <cell r="R13">
            <v>31.496062992125985</v>
          </cell>
        </row>
        <row r="14">
          <cell r="Q14">
            <v>1.2</v>
          </cell>
          <cell r="R14">
            <v>47.244094488188978</v>
          </cell>
        </row>
        <row r="15">
          <cell r="Q15">
            <v>1.6</v>
          </cell>
          <cell r="R15">
            <v>62.99212598425197</v>
          </cell>
        </row>
        <row r="16">
          <cell r="Q16">
            <v>2</v>
          </cell>
          <cell r="R16">
            <v>78.740157480314963</v>
          </cell>
        </row>
        <row r="17">
          <cell r="Q17">
            <v>2.4</v>
          </cell>
          <cell r="R17">
            <v>94.488188976377955</v>
          </cell>
        </row>
        <row r="18">
          <cell r="C18">
            <v>3.6229999999999998</v>
          </cell>
          <cell r="Q18">
            <v>2.8</v>
          </cell>
          <cell r="R18">
            <v>110.23622047244095</v>
          </cell>
        </row>
        <row r="19">
          <cell r="Q19">
            <v>3.2</v>
          </cell>
          <cell r="R19">
            <v>125.98425196850394</v>
          </cell>
        </row>
        <row r="20">
          <cell r="Q20">
            <v>3.6</v>
          </cell>
          <cell r="R20">
            <v>141.73228346456693</v>
          </cell>
        </row>
        <row r="21">
          <cell r="Q21">
            <v>4</v>
          </cell>
          <cell r="R21">
            <v>157.48031496062993</v>
          </cell>
        </row>
        <row r="26">
          <cell r="C26">
            <v>2.2698</v>
          </cell>
        </row>
        <row r="28">
          <cell r="C28">
            <v>0.14599999999999999</v>
          </cell>
        </row>
        <row r="32">
          <cell r="C32">
            <v>0.20600000000000002</v>
          </cell>
        </row>
        <row r="33">
          <cell r="C33"/>
        </row>
        <row r="35">
          <cell r="C35">
            <v>7.6999999999999999E-2</v>
          </cell>
        </row>
        <row r="36">
          <cell r="C36">
            <v>0.20730000000000001</v>
          </cell>
        </row>
        <row r="37">
          <cell r="C37">
            <v>0.66169999999999995</v>
          </cell>
        </row>
        <row r="48">
          <cell r="C48">
            <v>4.791666666666667</v>
          </cell>
        </row>
        <row r="49">
          <cell r="C49">
            <v>2.0833333333333335</v>
          </cell>
        </row>
        <row r="52">
          <cell r="C52">
            <v>0.16</v>
          </cell>
        </row>
        <row r="53">
          <cell r="C53">
            <v>0.27</v>
          </cell>
        </row>
        <row r="54">
          <cell r="C54">
            <v>0.36</v>
          </cell>
        </row>
        <row r="55">
          <cell r="C55">
            <v>0.49</v>
          </cell>
        </row>
        <row r="56">
          <cell r="C56">
            <v>0.7</v>
          </cell>
        </row>
        <row r="57">
          <cell r="C57">
            <v>0.85</v>
          </cell>
        </row>
        <row r="58">
          <cell r="C58">
            <v>1.54</v>
          </cell>
        </row>
        <row r="60">
          <cell r="C60">
            <v>95</v>
          </cell>
        </row>
        <row r="63">
          <cell r="C63">
            <v>1</v>
          </cell>
        </row>
        <row r="65">
          <cell r="C65"/>
        </row>
        <row r="66">
          <cell r="C66">
            <v>0.2</v>
          </cell>
        </row>
      </sheetData>
      <sheetData sheetId="1">
        <row r="4">
          <cell r="C4">
            <v>6.4270784415584412</v>
          </cell>
          <cell r="D4">
            <v>8.816556883116883</v>
          </cell>
          <cell r="E4">
            <v>11.206035324675325</v>
          </cell>
          <cell r="F4">
            <v>13.595513766233767</v>
          </cell>
          <cell r="G4">
            <v>16.853992207792206</v>
          </cell>
          <cell r="H4">
            <v>19.243470649350652</v>
          </cell>
          <cell r="I4">
            <v>21.632949090909086</v>
          </cell>
          <cell r="J4">
            <v>24.022427532467532</v>
          </cell>
          <cell r="K4">
            <v>26.411905974025977</v>
          </cell>
          <cell r="L4">
            <v>28.801384415584415</v>
          </cell>
          <cell r="M4">
            <v>31.190862857142857</v>
          </cell>
          <cell r="N4">
            <v>33.580341298701299</v>
          </cell>
        </row>
        <row r="5">
          <cell r="C5">
            <v>6.7595459740259738</v>
          </cell>
          <cell r="D5">
            <v>9.4814919480519482</v>
          </cell>
          <cell r="E5">
            <v>12.203437922077921</v>
          </cell>
          <cell r="F5">
            <v>14.925383896103897</v>
          </cell>
          <cell r="G5">
            <v>18.516329870129869</v>
          </cell>
          <cell r="H5">
            <v>21.238275844155844</v>
          </cell>
          <cell r="I5">
            <v>23.960221818181815</v>
          </cell>
          <cell r="J5">
            <v>26.682167792207792</v>
          </cell>
          <cell r="K5">
            <v>29.40411376623377</v>
          </cell>
          <cell r="L5">
            <v>32.126059740259741</v>
          </cell>
          <cell r="M5">
            <v>34.848005714285712</v>
          </cell>
          <cell r="N5">
            <v>37.56995168831169</v>
          </cell>
        </row>
        <row r="6">
          <cell r="C6">
            <v>7.0920135064935064</v>
          </cell>
          <cell r="D6">
            <v>10.146427012987013</v>
          </cell>
          <cell r="E6">
            <v>13.200840519480519</v>
          </cell>
          <cell r="F6">
            <v>16.255254025974025</v>
          </cell>
          <cell r="G6">
            <v>20.178667532467532</v>
          </cell>
          <cell r="H6">
            <v>23.233081038961039</v>
          </cell>
          <cell r="I6">
            <v>26.287494545454543</v>
          </cell>
          <cell r="J6">
            <v>29.34190805194805</v>
          </cell>
          <cell r="K6">
            <v>32.396321558441556</v>
          </cell>
          <cell r="L6">
            <v>35.450735064935067</v>
          </cell>
          <cell r="M6">
            <v>38.50514857142857</v>
          </cell>
          <cell r="N6">
            <v>41.559562077922081</v>
          </cell>
        </row>
        <row r="7">
          <cell r="C7">
            <v>7.4244810389610389</v>
          </cell>
          <cell r="D7">
            <v>10.811362077922078</v>
          </cell>
          <cell r="E7">
            <v>14.198243116883116</v>
          </cell>
          <cell r="F7">
            <v>17.585124155844156</v>
          </cell>
          <cell r="G7">
            <v>21.841005194805195</v>
          </cell>
          <cell r="H7">
            <v>25.227886233766235</v>
          </cell>
          <cell r="I7">
            <v>28.614767272727271</v>
          </cell>
          <cell r="J7">
            <v>32.001648311688314</v>
          </cell>
          <cell r="K7">
            <v>35.38852935064935</v>
          </cell>
          <cell r="L7">
            <v>38.775410389610393</v>
          </cell>
          <cell r="M7">
            <v>42.162291428571429</v>
          </cell>
          <cell r="N7">
            <v>45.549172467532472</v>
          </cell>
        </row>
        <row r="8">
          <cell r="C8">
            <v>7.7569485714285715</v>
          </cell>
          <cell r="D8">
            <v>11.476297142857144</v>
          </cell>
          <cell r="E8">
            <v>15.195645714285714</v>
          </cell>
          <cell r="F8">
            <v>18.914994285714286</v>
          </cell>
          <cell r="G8">
            <v>23.503342857142854</v>
          </cell>
          <cell r="H8">
            <v>27.22269142857143</v>
          </cell>
          <cell r="I8">
            <v>30.942039999999999</v>
          </cell>
          <cell r="J8">
            <v>34.661388571428574</v>
          </cell>
          <cell r="K8">
            <v>38.38073714285715</v>
          </cell>
          <cell r="L8">
            <v>42.100085714285711</v>
          </cell>
          <cell r="M8">
            <v>45.819434285714287</v>
          </cell>
          <cell r="N8">
            <v>49.538782857142863</v>
          </cell>
        </row>
        <row r="9">
          <cell r="C9">
            <v>8.0894161038961041</v>
          </cell>
          <cell r="D9">
            <v>12.141232207792209</v>
          </cell>
          <cell r="E9">
            <v>16.193048311688312</v>
          </cell>
          <cell r="F9">
            <v>20.244864415584416</v>
          </cell>
          <cell r="G9">
            <v>25.165680519480517</v>
          </cell>
          <cell r="H9">
            <v>29.217496623376626</v>
          </cell>
          <cell r="I9">
            <v>33.26931272727272</v>
          </cell>
          <cell r="J9">
            <v>37.321128831168835</v>
          </cell>
          <cell r="K9">
            <v>41.372944935064936</v>
          </cell>
          <cell r="L9">
            <v>45.424761038961037</v>
          </cell>
          <cell r="M9">
            <v>49.476577142857145</v>
          </cell>
          <cell r="N9">
            <v>53.528393246753254</v>
          </cell>
        </row>
        <row r="10">
          <cell r="C10">
            <v>8.4218836363636367</v>
          </cell>
          <cell r="D10">
            <v>12.806167272727274</v>
          </cell>
          <cell r="E10">
            <v>17.190450909090909</v>
          </cell>
          <cell r="F10">
            <v>21.574734545454547</v>
          </cell>
          <cell r="G10">
            <v>26.82801818181818</v>
          </cell>
          <cell r="H10">
            <v>31.212301818181821</v>
          </cell>
          <cell r="I10">
            <v>35.596585454545448</v>
          </cell>
          <cell r="J10">
            <v>39.980869090909096</v>
          </cell>
          <cell r="K10">
            <v>44.365152727272729</v>
          </cell>
          <cell r="L10">
            <v>48.749436363636363</v>
          </cell>
          <cell r="M10">
            <v>53.133720000000004</v>
          </cell>
          <cell r="N10">
            <v>57.518003636363638</v>
          </cell>
        </row>
        <row r="11">
          <cell r="C11">
            <v>8.7543511688311693</v>
          </cell>
          <cell r="D11">
            <v>13.471102337662339</v>
          </cell>
          <cell r="E11">
            <v>18.187853506493507</v>
          </cell>
          <cell r="F11">
            <v>22.904604675324677</v>
          </cell>
          <cell r="G11">
            <v>28.490355844155843</v>
          </cell>
          <cell r="H11">
            <v>33.207107012987017</v>
          </cell>
          <cell r="I11">
            <v>37.923858181818176</v>
          </cell>
          <cell r="J11">
            <v>42.640609350649356</v>
          </cell>
          <cell r="K11">
            <v>47.357360519480522</v>
          </cell>
          <cell r="L11">
            <v>52.074111688311689</v>
          </cell>
          <cell r="M11">
            <v>56.790862857142855</v>
          </cell>
          <cell r="N11">
            <v>61.507614025974036</v>
          </cell>
        </row>
        <row r="12">
          <cell r="C12">
            <v>9.0868187012987018</v>
          </cell>
          <cell r="D12">
            <v>14.136037402597402</v>
          </cell>
          <cell r="E12">
            <v>19.185256103896105</v>
          </cell>
          <cell r="F12">
            <v>24.234474805194807</v>
          </cell>
          <cell r="G12">
            <v>30.152693506493506</v>
          </cell>
          <cell r="H12">
            <v>35.201912207792212</v>
          </cell>
          <cell r="I12">
            <v>40.251130909090904</v>
          </cell>
          <cell r="J12">
            <v>45.30034961038961</v>
          </cell>
          <cell r="K12">
            <v>50.349568311688316</v>
          </cell>
          <cell r="L12">
            <v>55.398787012987015</v>
          </cell>
          <cell r="M12">
            <v>60.448005714285713</v>
          </cell>
          <cell r="N12">
            <v>65.497224415584427</v>
          </cell>
        </row>
        <row r="13">
          <cell r="C13">
            <v>9.4192862337662326</v>
          </cell>
          <cell r="D13">
            <v>14.800972467532468</v>
          </cell>
          <cell r="E13">
            <v>20.182658701298699</v>
          </cell>
          <cell r="F13">
            <v>25.564344935064934</v>
          </cell>
          <cell r="G13">
            <v>31.815031168831169</v>
          </cell>
          <cell r="H13">
            <v>37.1967174025974</v>
          </cell>
          <cell r="I13">
            <v>42.578403636363632</v>
          </cell>
          <cell r="J13">
            <v>47.960089870129863</v>
          </cell>
          <cell r="K13">
            <v>53.341776103896109</v>
          </cell>
          <cell r="L13">
            <v>58.72346233766234</v>
          </cell>
          <cell r="M13">
            <v>64.105148571428572</v>
          </cell>
          <cell r="N13">
            <v>69.486834805194803</v>
          </cell>
        </row>
        <row r="18">
          <cell r="C18">
            <v>6.7099355844155841</v>
          </cell>
          <cell r="D18">
            <v>9.3822711688311689</v>
          </cell>
          <cell r="E18">
            <v>12.054606753246754</v>
          </cell>
          <cell r="F18">
            <v>14.726942337662338</v>
          </cell>
          <cell r="G18">
            <v>18.268277922077921</v>
          </cell>
          <cell r="H18">
            <v>20.940613506493509</v>
          </cell>
          <cell r="I18">
            <v>23.612949090909087</v>
          </cell>
          <cell r="J18">
            <v>26.285284675324675</v>
          </cell>
          <cell r="K18">
            <v>28.957620259740263</v>
          </cell>
          <cell r="L18">
            <v>31.629955844155845</v>
          </cell>
          <cell r="M18">
            <v>34.302291428571429</v>
          </cell>
          <cell r="N18">
            <v>36.974627012987014</v>
          </cell>
        </row>
        <row r="19">
          <cell r="C19">
            <v>7.2709745454545462</v>
          </cell>
          <cell r="D19">
            <v>10.504349090909091</v>
          </cell>
          <cell r="E19">
            <v>13.737723636363636</v>
          </cell>
          <cell r="F19">
            <v>16.971098181818185</v>
          </cell>
          <cell r="G19">
            <v>21.073472727272726</v>
          </cell>
          <cell r="H19">
            <v>24.306847272727275</v>
          </cell>
          <cell r="I19">
            <v>27.540221818181813</v>
          </cell>
          <cell r="J19">
            <v>30.773596363636365</v>
          </cell>
          <cell r="K19">
            <v>34.00697090909091</v>
          </cell>
          <cell r="L19">
            <v>37.240345454545455</v>
          </cell>
          <cell r="M19">
            <v>40.47372</v>
          </cell>
          <cell r="N19">
            <v>43.707094545454545</v>
          </cell>
        </row>
        <row r="20">
          <cell r="C20">
            <v>7.8320135064935066</v>
          </cell>
          <cell r="D20">
            <v>11.626427012987014</v>
          </cell>
          <cell r="E20">
            <v>15.420840519480519</v>
          </cell>
          <cell r="F20">
            <v>19.215254025974026</v>
          </cell>
          <cell r="G20">
            <v>23.878667532467531</v>
          </cell>
          <cell r="H20">
            <v>27.67308103896104</v>
          </cell>
          <cell r="I20">
            <v>31.467494545454542</v>
          </cell>
          <cell r="J20">
            <v>35.261908051948055</v>
          </cell>
          <cell r="K20">
            <v>39.05632155844156</v>
          </cell>
          <cell r="L20">
            <v>42.850735064935066</v>
          </cell>
          <cell r="M20">
            <v>46.645148571428571</v>
          </cell>
          <cell r="N20">
            <v>50.439562077922076</v>
          </cell>
        </row>
        <row r="21">
          <cell r="C21">
            <v>8.3930524675324669</v>
          </cell>
          <cell r="D21">
            <v>12.748504935064936</v>
          </cell>
          <cell r="E21">
            <v>17.103957402597402</v>
          </cell>
          <cell r="F21">
            <v>21.459409870129871</v>
          </cell>
          <cell r="G21">
            <v>26.68386233766234</v>
          </cell>
          <cell r="H21">
            <v>31.039314805194806</v>
          </cell>
          <cell r="I21">
            <v>35.394767272727265</v>
          </cell>
          <cell r="J21">
            <v>39.750219740259737</v>
          </cell>
          <cell r="K21">
            <v>44.10567220779221</v>
          </cell>
          <cell r="L21">
            <v>48.461124675324683</v>
          </cell>
          <cell r="M21">
            <v>52.816577142857142</v>
          </cell>
          <cell r="N21">
            <v>57.172029610389615</v>
          </cell>
        </row>
        <row r="22">
          <cell r="C22">
            <v>8.954091428571429</v>
          </cell>
          <cell r="D22">
            <v>13.870582857142859</v>
          </cell>
          <cell r="E22">
            <v>18.787074285714287</v>
          </cell>
          <cell r="F22">
            <v>23.703565714285716</v>
          </cell>
          <cell r="G22">
            <v>29.489057142857142</v>
          </cell>
          <cell r="H22">
            <v>34.405548571428575</v>
          </cell>
          <cell r="I22">
            <v>39.322040000000001</v>
          </cell>
          <cell r="J22">
            <v>44.238531428571434</v>
          </cell>
          <cell r="K22">
            <v>49.155022857142868</v>
          </cell>
          <cell r="L22">
            <v>54.071514285714287</v>
          </cell>
          <cell r="M22">
            <v>58.98800571428572</v>
          </cell>
          <cell r="N22">
            <v>63.904497142857153</v>
          </cell>
        </row>
        <row r="23">
          <cell r="C23">
            <v>9.5151303896103894</v>
          </cell>
          <cell r="D23">
            <v>14.992660779220781</v>
          </cell>
          <cell r="E23">
            <v>20.470191168831171</v>
          </cell>
          <cell r="F23">
            <v>25.947721558441557</v>
          </cell>
          <cell r="G23">
            <v>32.294251948051951</v>
          </cell>
          <cell r="H23">
            <v>37.771782337662344</v>
          </cell>
          <cell r="I23">
            <v>43.249312727272724</v>
          </cell>
          <cell r="J23">
            <v>48.726843116883117</v>
          </cell>
          <cell r="K23">
            <v>54.204373506493511</v>
          </cell>
          <cell r="L23">
            <v>59.681903896103897</v>
          </cell>
          <cell r="M23">
            <v>65.159434285714298</v>
          </cell>
          <cell r="N23">
            <v>70.636964675324677</v>
          </cell>
        </row>
        <row r="24">
          <cell r="C24">
            <v>10.076169350649351</v>
          </cell>
          <cell r="D24">
            <v>16.114738701298705</v>
          </cell>
          <cell r="E24">
            <v>22.153308051948052</v>
          </cell>
          <cell r="F24">
            <v>28.191877402597406</v>
          </cell>
          <cell r="G24">
            <v>35.099446753246752</v>
          </cell>
          <cell r="H24">
            <v>41.138016103896106</v>
          </cell>
          <cell r="I24">
            <v>47.176585454545446</v>
          </cell>
          <cell r="J24">
            <v>53.215154805194814</v>
          </cell>
          <cell r="K24">
            <v>59.253724155844154</v>
          </cell>
          <cell r="L24">
            <v>65.292293506493507</v>
          </cell>
          <cell r="M24">
            <v>71.330862857142861</v>
          </cell>
          <cell r="N24">
            <v>77.369432207792215</v>
          </cell>
        </row>
        <row r="25">
          <cell r="C25">
            <v>10.637208311688312</v>
          </cell>
          <cell r="D25">
            <v>17.236816623376626</v>
          </cell>
          <cell r="E25">
            <v>23.836424935064937</v>
          </cell>
          <cell r="F25">
            <v>30.436033246753251</v>
          </cell>
          <cell r="G25">
            <v>37.904641558441561</v>
          </cell>
          <cell r="H25">
            <v>44.504249870129875</v>
          </cell>
          <cell r="I25">
            <v>51.103858181818183</v>
          </cell>
          <cell r="J25">
            <v>57.703466493506497</v>
          </cell>
          <cell r="K25">
            <v>64.303074805194811</v>
          </cell>
          <cell r="L25">
            <v>70.902683116883125</v>
          </cell>
          <cell r="M25">
            <v>77.502291428571439</v>
          </cell>
          <cell r="N25">
            <v>84.101899740259753</v>
          </cell>
        </row>
        <row r="26">
          <cell r="C26">
            <v>11.198247272727272</v>
          </cell>
          <cell r="D26">
            <v>18.358894545454547</v>
          </cell>
          <cell r="E26">
            <v>25.519541818181821</v>
          </cell>
          <cell r="F26">
            <v>32.680189090909096</v>
          </cell>
          <cell r="G26">
            <v>40.70983636363637</v>
          </cell>
          <cell r="H26">
            <v>47.870483636363645</v>
          </cell>
          <cell r="I26">
            <v>55.031130909090905</v>
          </cell>
          <cell r="J26">
            <v>62.191778181818179</v>
          </cell>
          <cell r="K26">
            <v>69.352425454545468</v>
          </cell>
          <cell r="L26">
            <v>76.513072727272743</v>
          </cell>
          <cell r="M26">
            <v>83.673720000000003</v>
          </cell>
          <cell r="N26">
            <v>90.834367272727278</v>
          </cell>
        </row>
        <row r="27">
          <cell r="C27">
            <v>11.759286233766232</v>
          </cell>
          <cell r="D27">
            <v>19.480972467532467</v>
          </cell>
          <cell r="E27">
            <v>27.202658701298702</v>
          </cell>
          <cell r="F27">
            <v>34.924344935064937</v>
          </cell>
          <cell r="G27">
            <v>43.515031168831172</v>
          </cell>
          <cell r="H27">
            <v>51.236717402597407</v>
          </cell>
          <cell r="I27">
            <v>58.958403636363627</v>
          </cell>
          <cell r="J27">
            <v>66.680089870129862</v>
          </cell>
          <cell r="K27">
            <v>74.401776103896111</v>
          </cell>
          <cell r="L27">
            <v>82.123462337662346</v>
          </cell>
          <cell r="M27">
            <v>89.845148571428581</v>
          </cell>
          <cell r="N27">
            <v>97.566834805194802</v>
          </cell>
        </row>
        <row r="32">
          <cell r="C32">
            <v>6.9413641558441554</v>
          </cell>
          <cell r="D32">
            <v>9.8451283116883115</v>
          </cell>
          <cell r="E32">
            <v>12.748892467532468</v>
          </cell>
          <cell r="F32">
            <v>15.652656623376624</v>
          </cell>
          <cell r="G32">
            <v>19.425420779220779</v>
          </cell>
          <cell r="H32">
            <v>22.329184935064937</v>
          </cell>
          <cell r="I32">
            <v>25.232949090909088</v>
          </cell>
          <cell r="J32">
            <v>28.136713246753246</v>
          </cell>
          <cell r="K32">
            <v>31.040477402597404</v>
          </cell>
          <cell r="L32">
            <v>33.944241558441561</v>
          </cell>
          <cell r="M32">
            <v>36.848005714285712</v>
          </cell>
          <cell r="N32">
            <v>39.75176987012987</v>
          </cell>
        </row>
        <row r="33">
          <cell r="C33">
            <v>7.6894161038961037</v>
          </cell>
          <cell r="D33">
            <v>11.341232207792208</v>
          </cell>
          <cell r="E33">
            <v>14.993048311688311</v>
          </cell>
          <cell r="F33">
            <v>18.644864415584415</v>
          </cell>
          <cell r="G33">
            <v>23.165680519480517</v>
          </cell>
          <cell r="H33">
            <v>26.817496623376623</v>
          </cell>
          <cell r="I33">
            <v>30.469312727272722</v>
          </cell>
          <cell r="J33">
            <v>34.121128831168832</v>
          </cell>
          <cell r="K33">
            <v>37.772944935064942</v>
          </cell>
          <cell r="L33">
            <v>41.424761038961037</v>
          </cell>
          <cell r="M33">
            <v>45.076577142857147</v>
          </cell>
          <cell r="N33">
            <v>48.728393246753242</v>
          </cell>
        </row>
        <row r="34">
          <cell r="C34">
            <v>8.4374680519480521</v>
          </cell>
          <cell r="D34">
            <v>12.837336103896103</v>
          </cell>
          <cell r="E34">
            <v>17.237204155844154</v>
          </cell>
          <cell r="F34">
            <v>21.637072207792208</v>
          </cell>
          <cell r="G34">
            <v>26.905940259740255</v>
          </cell>
          <cell r="H34">
            <v>31.30580831168831</v>
          </cell>
          <cell r="I34">
            <v>35.705676363636357</v>
          </cell>
          <cell r="J34">
            <v>40.105544415584411</v>
          </cell>
          <cell r="K34">
            <v>44.505412467532466</v>
          </cell>
          <cell r="L34">
            <v>48.905280519480513</v>
          </cell>
          <cell r="M34">
            <v>53.305148571428575</v>
          </cell>
          <cell r="N34">
            <v>57.705016623376622</v>
          </cell>
        </row>
        <row r="35">
          <cell r="C35">
            <v>9.1855200000000004</v>
          </cell>
          <cell r="D35">
            <v>14.33344</v>
          </cell>
          <cell r="E35">
            <v>19.481359999999999</v>
          </cell>
          <cell r="F35">
            <v>24.629280000000001</v>
          </cell>
          <cell r="G35">
            <v>30.6462</v>
          </cell>
          <cell r="H35">
            <v>35.794119999999999</v>
          </cell>
          <cell r="I35">
            <v>40.942039999999992</v>
          </cell>
          <cell r="J35">
            <v>46.089959999999998</v>
          </cell>
          <cell r="K35">
            <v>51.237880000000004</v>
          </cell>
          <cell r="L35">
            <v>56.385800000000003</v>
          </cell>
          <cell r="M35">
            <v>61.533720000000002</v>
          </cell>
          <cell r="N35">
            <v>66.681640000000002</v>
          </cell>
        </row>
        <row r="36">
          <cell r="C36">
            <v>9.9335719480519487</v>
          </cell>
          <cell r="D36">
            <v>15.829543896103896</v>
          </cell>
          <cell r="E36">
            <v>21.725515844155844</v>
          </cell>
          <cell r="F36">
            <v>27.621487792207795</v>
          </cell>
          <cell r="G36">
            <v>34.386459740259738</v>
          </cell>
          <cell r="H36">
            <v>40.282431688311689</v>
          </cell>
          <cell r="I36">
            <v>46.178403636363633</v>
          </cell>
          <cell r="J36">
            <v>52.074375584415584</v>
          </cell>
          <cell r="K36">
            <v>57.970347532467542</v>
          </cell>
          <cell r="L36">
            <v>63.866319480519479</v>
          </cell>
          <cell r="M36">
            <v>69.76229142857143</v>
          </cell>
          <cell r="N36">
            <v>75.658263376623381</v>
          </cell>
        </row>
        <row r="37">
          <cell r="C37">
            <v>10.681623896103897</v>
          </cell>
          <cell r="D37">
            <v>17.325647792207793</v>
          </cell>
          <cell r="E37">
            <v>23.969671688311688</v>
          </cell>
          <cell r="F37">
            <v>30.613695584415584</v>
          </cell>
          <cell r="G37">
            <v>38.126719480519476</v>
          </cell>
          <cell r="H37">
            <v>44.770743376623379</v>
          </cell>
          <cell r="I37">
            <v>51.414767272727261</v>
          </cell>
          <cell r="J37">
            <v>58.058791168831164</v>
          </cell>
          <cell r="K37">
            <v>64.702815064935066</v>
          </cell>
          <cell r="L37">
            <v>71.346838961038955</v>
          </cell>
          <cell r="M37">
            <v>77.990862857142858</v>
          </cell>
          <cell r="N37">
            <v>84.634886753246761</v>
          </cell>
        </row>
        <row r="38">
          <cell r="C38">
            <v>11.429675844155845</v>
          </cell>
          <cell r="D38">
            <v>18.821751688311689</v>
          </cell>
          <cell r="E38">
            <v>26.213827532467533</v>
          </cell>
          <cell r="F38">
            <v>33.605903376623374</v>
          </cell>
          <cell r="G38">
            <v>41.866979220779221</v>
          </cell>
          <cell r="H38">
            <v>49.259055064935069</v>
          </cell>
          <cell r="I38">
            <v>56.651130909090895</v>
          </cell>
          <cell r="J38">
            <v>64.04320675324675</v>
          </cell>
          <cell r="K38">
            <v>71.43528259740259</v>
          </cell>
          <cell r="L38">
            <v>78.827358441558445</v>
          </cell>
          <cell r="M38">
            <v>86.219434285714286</v>
          </cell>
          <cell r="N38">
            <v>93.611510129870126</v>
          </cell>
        </row>
        <row r="39">
          <cell r="C39">
            <v>12.177727792207794</v>
          </cell>
          <cell r="D39">
            <v>20.317855584415586</v>
          </cell>
          <cell r="E39">
            <v>28.457983376623375</v>
          </cell>
          <cell r="F39">
            <v>36.598111168831167</v>
          </cell>
          <cell r="G39">
            <v>45.607238961038959</v>
          </cell>
          <cell r="H39">
            <v>53.747366753246752</v>
          </cell>
          <cell r="I39">
            <v>61.887494545454544</v>
          </cell>
          <cell r="J39">
            <v>70.027622337662336</v>
          </cell>
          <cell r="K39">
            <v>78.167750129870143</v>
          </cell>
          <cell r="L39">
            <v>86.307877922077921</v>
          </cell>
          <cell r="M39">
            <v>94.448005714285728</v>
          </cell>
          <cell r="N39">
            <v>102.58813350649351</v>
          </cell>
        </row>
        <row r="40">
          <cell r="C40">
            <v>12.92577974025974</v>
          </cell>
          <cell r="D40">
            <v>21.813959480519479</v>
          </cell>
          <cell r="E40">
            <v>30.702139220779223</v>
          </cell>
          <cell r="F40">
            <v>39.59031896103896</v>
          </cell>
          <cell r="G40">
            <v>49.347498701298704</v>
          </cell>
          <cell r="H40">
            <v>58.235678441558449</v>
          </cell>
          <cell r="I40">
            <v>67.123858181818164</v>
          </cell>
          <cell r="J40">
            <v>76.012037922077923</v>
          </cell>
          <cell r="K40">
            <v>84.900217662337667</v>
          </cell>
          <cell r="L40">
            <v>93.788397402597411</v>
          </cell>
          <cell r="M40">
            <v>102.67657714285716</v>
          </cell>
          <cell r="N40">
            <v>111.56475688311689</v>
          </cell>
        </row>
        <row r="41">
          <cell r="C41">
            <v>13.673831688311687</v>
          </cell>
          <cell r="D41">
            <v>23.310063376623376</v>
          </cell>
          <cell r="E41">
            <v>32.946295064935065</v>
          </cell>
          <cell r="F41">
            <v>42.582526753246746</v>
          </cell>
          <cell r="G41">
            <v>53.087758441558435</v>
          </cell>
          <cell r="H41">
            <v>62.723990129870131</v>
          </cell>
          <cell r="I41">
            <v>72.360221818181799</v>
          </cell>
          <cell r="J41">
            <v>81.996453506493495</v>
          </cell>
          <cell r="K41">
            <v>91.632685194805191</v>
          </cell>
          <cell r="L41">
            <v>101.26891688311687</v>
          </cell>
          <cell r="M41">
            <v>110.90514857142857</v>
          </cell>
          <cell r="N41">
            <v>120.54138025974025</v>
          </cell>
        </row>
        <row r="46">
          <cell r="C46">
            <v>7.27564987012987</v>
          </cell>
          <cell r="D46">
            <v>10.513699740259741</v>
          </cell>
          <cell r="E46">
            <v>13.751749610389609</v>
          </cell>
          <cell r="F46">
            <v>16.98979948051948</v>
          </cell>
          <cell r="G46">
            <v>21.09684935064935</v>
          </cell>
          <cell r="H46">
            <v>24.334899220779221</v>
          </cell>
          <cell r="I46">
            <v>27.572949090909084</v>
          </cell>
          <cell r="J46">
            <v>30.810998961038958</v>
          </cell>
          <cell r="K46">
            <v>34.049048831168832</v>
          </cell>
          <cell r="L46">
            <v>37.287098701298703</v>
          </cell>
          <cell r="M46">
            <v>40.525148571428574</v>
          </cell>
          <cell r="N46">
            <v>43.763198441558444</v>
          </cell>
        </row>
        <row r="47">
          <cell r="C47">
            <v>8.2938316883116876</v>
          </cell>
          <cell r="D47">
            <v>12.550063376623378</v>
          </cell>
          <cell r="E47">
            <v>16.806295064935064</v>
          </cell>
          <cell r="F47">
            <v>21.062526753246754</v>
          </cell>
          <cell r="G47">
            <v>26.18775844155844</v>
          </cell>
          <cell r="H47">
            <v>30.44399012987013</v>
          </cell>
          <cell r="I47">
            <v>34.700221818181809</v>
          </cell>
          <cell r="J47">
            <v>38.956453506493503</v>
          </cell>
          <cell r="K47">
            <v>43.212685194805204</v>
          </cell>
          <cell r="L47">
            <v>47.468916883116883</v>
          </cell>
          <cell r="M47">
            <v>51.725148571428576</v>
          </cell>
          <cell r="N47">
            <v>55.981380259740263</v>
          </cell>
        </row>
        <row r="48">
          <cell r="C48">
            <v>9.312013506493507</v>
          </cell>
          <cell r="D48">
            <v>14.586427012987013</v>
          </cell>
          <cell r="E48">
            <v>19.860840519480519</v>
          </cell>
          <cell r="F48">
            <v>25.135254025974024</v>
          </cell>
          <cell r="G48">
            <v>31.27866753246753</v>
          </cell>
          <cell r="H48">
            <v>36.553081038961039</v>
          </cell>
          <cell r="I48">
            <v>41.827494545454542</v>
          </cell>
          <cell r="J48">
            <v>47.101908051948044</v>
          </cell>
          <cell r="K48">
            <v>52.37632155844156</v>
          </cell>
          <cell r="L48">
            <v>57.650735064935063</v>
          </cell>
          <cell r="M48">
            <v>62.925148571428565</v>
          </cell>
          <cell r="N48">
            <v>68.199562077922081</v>
          </cell>
        </row>
        <row r="49">
          <cell r="C49">
            <v>10.330195324675325</v>
          </cell>
          <cell r="D49">
            <v>16.622790649350648</v>
          </cell>
          <cell r="E49">
            <v>22.915385974025973</v>
          </cell>
          <cell r="F49">
            <v>29.207981298701299</v>
          </cell>
          <cell r="G49">
            <v>36.369576623376624</v>
          </cell>
          <cell r="H49">
            <v>42.662171948051949</v>
          </cell>
          <cell r="I49">
            <v>48.954767272727267</v>
          </cell>
          <cell r="J49">
            <v>55.247362597402599</v>
          </cell>
          <cell r="K49">
            <v>61.539957922077932</v>
          </cell>
          <cell r="L49">
            <v>67.83255324675325</v>
          </cell>
          <cell r="M49">
            <v>74.125148571428568</v>
          </cell>
          <cell r="N49">
            <v>80.4177438961039</v>
          </cell>
        </row>
        <row r="50">
          <cell r="C50">
            <v>11.348377142857142</v>
          </cell>
          <cell r="D50">
            <v>18.659154285714287</v>
          </cell>
          <cell r="E50">
            <v>25.969931428571428</v>
          </cell>
          <cell r="F50">
            <v>33.280708571428576</v>
          </cell>
          <cell r="G50">
            <v>41.46048571428571</v>
          </cell>
          <cell r="H50">
            <v>48.771262857142858</v>
          </cell>
          <cell r="I50">
            <v>56.082039999999992</v>
          </cell>
          <cell r="J50">
            <v>63.39281714285714</v>
          </cell>
          <cell r="K50">
            <v>70.703594285714303</v>
          </cell>
          <cell r="L50">
            <v>78.014371428571422</v>
          </cell>
          <cell r="M50">
            <v>85.325148571428585</v>
          </cell>
          <cell r="N50">
            <v>92.635925714285719</v>
          </cell>
        </row>
        <row r="51">
          <cell r="C51">
            <v>12.366558961038962</v>
          </cell>
          <cell r="D51">
            <v>20.695517922077922</v>
          </cell>
          <cell r="E51">
            <v>29.024476883116883</v>
          </cell>
          <cell r="F51">
            <v>37.35343584415584</v>
          </cell>
          <cell r="G51">
            <v>46.551394805194803</v>
          </cell>
          <cell r="H51">
            <v>54.880353766233767</v>
          </cell>
          <cell r="I51">
            <v>63.209312727272717</v>
          </cell>
          <cell r="J51">
            <v>71.538271688311681</v>
          </cell>
          <cell r="K51">
            <v>79.86723064935066</v>
          </cell>
          <cell r="L51">
            <v>88.196189610389609</v>
          </cell>
          <cell r="M51">
            <v>96.525148571428574</v>
          </cell>
          <cell r="N51">
            <v>104.85410753246754</v>
          </cell>
        </row>
        <row r="52">
          <cell r="C52">
            <v>13.384740779220779</v>
          </cell>
          <cell r="D52">
            <v>22.731881558441557</v>
          </cell>
          <cell r="E52">
            <v>32.079022337662337</v>
          </cell>
          <cell r="F52">
            <v>41.426163116883117</v>
          </cell>
          <cell r="G52">
            <v>51.642303896103897</v>
          </cell>
          <cell r="H52">
            <v>60.989444675324677</v>
          </cell>
          <cell r="I52">
            <v>70.336585454545443</v>
          </cell>
          <cell r="J52">
            <v>79.683726233766237</v>
          </cell>
          <cell r="K52">
            <v>89.030867012987002</v>
          </cell>
          <cell r="L52">
            <v>98.378007792207796</v>
          </cell>
          <cell r="M52">
            <v>107.72514857142858</v>
          </cell>
          <cell r="N52">
            <v>117.07228935064934</v>
          </cell>
        </row>
        <row r="53">
          <cell r="C53">
            <v>14.402922597402599</v>
          </cell>
          <cell r="D53">
            <v>24.768245194805196</v>
          </cell>
          <cell r="E53">
            <v>35.133567792207792</v>
          </cell>
          <cell r="F53">
            <v>45.498890389610395</v>
          </cell>
          <cell r="G53">
            <v>56.73321298701299</v>
          </cell>
          <cell r="H53">
            <v>67.098535584415586</v>
          </cell>
          <cell r="I53">
            <v>77.463858181818168</v>
          </cell>
          <cell r="J53">
            <v>87.829180779220792</v>
          </cell>
          <cell r="K53">
            <v>98.194503376623388</v>
          </cell>
          <cell r="L53">
            <v>108.55982597402598</v>
          </cell>
          <cell r="M53">
            <v>118.92514857142858</v>
          </cell>
          <cell r="N53">
            <v>129.29047116883117</v>
          </cell>
        </row>
        <row r="54">
          <cell r="C54">
            <v>15.421104415584415</v>
          </cell>
          <cell r="D54">
            <v>26.804608831168828</v>
          </cell>
          <cell r="E54">
            <v>38.188113246753247</v>
          </cell>
          <cell r="F54">
            <v>49.571617662337658</v>
          </cell>
          <cell r="G54">
            <v>61.824122077922084</v>
          </cell>
          <cell r="H54">
            <v>73.207626493506496</v>
          </cell>
          <cell r="I54">
            <v>84.591130909090893</v>
          </cell>
          <cell r="J54">
            <v>95.974635324675319</v>
          </cell>
          <cell r="K54">
            <v>107.35813974025974</v>
          </cell>
          <cell r="L54">
            <v>118.74164415584417</v>
          </cell>
          <cell r="M54">
            <v>130.12514857142858</v>
          </cell>
          <cell r="N54">
            <v>141.50865298701299</v>
          </cell>
        </row>
        <row r="55">
          <cell r="C55">
            <v>16.439286233766232</v>
          </cell>
          <cell r="D55">
            <v>28.840972467532467</v>
          </cell>
          <cell r="E55">
            <v>41.242658701298694</v>
          </cell>
          <cell r="F55">
            <v>53.644344935064929</v>
          </cell>
          <cell r="G55">
            <v>66.915031168831163</v>
          </cell>
          <cell r="H55">
            <v>79.316717402597391</v>
          </cell>
          <cell r="I55">
            <v>91.718403636363618</v>
          </cell>
          <cell r="J55">
            <v>104.12008987012986</v>
          </cell>
          <cell r="K55">
            <v>116.5217761038961</v>
          </cell>
          <cell r="L55">
            <v>128.92346233766233</v>
          </cell>
          <cell r="M55">
            <v>141.32514857142857</v>
          </cell>
          <cell r="N55">
            <v>153.72683480519478</v>
          </cell>
        </row>
        <row r="60">
          <cell r="C60">
            <v>7.81564987012987</v>
          </cell>
          <cell r="D60">
            <v>11.593699740259741</v>
          </cell>
          <cell r="E60">
            <v>15.37174961038961</v>
          </cell>
          <cell r="F60">
            <v>19.14979948051948</v>
          </cell>
          <cell r="G60">
            <v>23.796849350649349</v>
          </cell>
          <cell r="H60">
            <v>27.574899220779223</v>
          </cell>
          <cell r="I60">
            <v>31.352949090909085</v>
          </cell>
          <cell r="J60">
            <v>35.130998961038955</v>
          </cell>
          <cell r="K60">
            <v>38.909048831168832</v>
          </cell>
          <cell r="L60">
            <v>42.687098701298702</v>
          </cell>
          <cell r="M60">
            <v>46.465148571428571</v>
          </cell>
          <cell r="N60">
            <v>50.243198441558441</v>
          </cell>
        </row>
        <row r="61">
          <cell r="C61">
            <v>9.2701953246753241</v>
          </cell>
          <cell r="D61">
            <v>14.502790649350651</v>
          </cell>
          <cell r="E61">
            <v>19.735385974025974</v>
          </cell>
          <cell r="F61">
            <v>24.9679812987013</v>
          </cell>
          <cell r="G61">
            <v>31.069576623376623</v>
          </cell>
          <cell r="H61">
            <v>36.302171948051949</v>
          </cell>
          <cell r="I61">
            <v>41.534767272727265</v>
          </cell>
          <cell r="J61">
            <v>46.767362597402595</v>
          </cell>
          <cell r="K61">
            <v>51.999957922077925</v>
          </cell>
          <cell r="L61">
            <v>57.232553246753248</v>
          </cell>
          <cell r="M61">
            <v>62.465148571428571</v>
          </cell>
          <cell r="N61">
            <v>67.697743896103887</v>
          </cell>
        </row>
        <row r="62">
          <cell r="C62">
            <v>10.724740779220777</v>
          </cell>
          <cell r="D62">
            <v>17.411881558441557</v>
          </cell>
          <cell r="E62">
            <v>24.099022337662333</v>
          </cell>
          <cell r="F62">
            <v>30.786163116883113</v>
          </cell>
          <cell r="G62">
            <v>38.342303896103893</v>
          </cell>
          <cell r="H62">
            <v>45.029444675324669</v>
          </cell>
          <cell r="I62">
            <v>51.716585454545452</v>
          </cell>
          <cell r="J62">
            <v>58.403726233766221</v>
          </cell>
          <cell r="K62">
            <v>65.090867012987019</v>
          </cell>
          <cell r="L62">
            <v>71.778007792207788</v>
          </cell>
          <cell r="M62">
            <v>78.465148571428571</v>
          </cell>
          <cell r="N62">
            <v>85.15228935064934</v>
          </cell>
        </row>
        <row r="63">
          <cell r="C63">
            <v>12.179286233766234</v>
          </cell>
          <cell r="D63">
            <v>20.320972467532467</v>
          </cell>
          <cell r="E63">
            <v>28.4626587012987</v>
          </cell>
          <cell r="F63">
            <v>36.60434493506493</v>
          </cell>
          <cell r="G63">
            <v>45.615031168831166</v>
          </cell>
          <cell r="H63">
            <v>53.756717402597403</v>
          </cell>
          <cell r="I63">
            <v>61.898403636363625</v>
          </cell>
          <cell r="J63">
            <v>70.040089870129862</v>
          </cell>
          <cell r="K63">
            <v>78.181776103896112</v>
          </cell>
          <cell r="L63">
            <v>86.323462337662335</v>
          </cell>
          <cell r="M63">
            <v>94.465148571428571</v>
          </cell>
          <cell r="N63">
            <v>102.60683480519479</v>
          </cell>
        </row>
        <row r="64">
          <cell r="C64">
            <v>13.633831688311687</v>
          </cell>
          <cell r="D64">
            <v>23.230063376623377</v>
          </cell>
          <cell r="E64">
            <v>32.826295064935067</v>
          </cell>
          <cell r="F64">
            <v>42.422526753246757</v>
          </cell>
          <cell r="G64">
            <v>52.887758441558447</v>
          </cell>
          <cell r="H64">
            <v>62.483990129870136</v>
          </cell>
          <cell r="I64">
            <v>72.080221818181812</v>
          </cell>
          <cell r="J64">
            <v>81.676453506493502</v>
          </cell>
          <cell r="K64">
            <v>91.272685194805206</v>
          </cell>
          <cell r="L64">
            <v>100.8689168831169</v>
          </cell>
          <cell r="M64">
            <v>110.46514857142859</v>
          </cell>
          <cell r="N64">
            <v>120.06138025974026</v>
          </cell>
        </row>
        <row r="65">
          <cell r="C65">
            <v>15.088377142857142</v>
          </cell>
          <cell r="D65">
            <v>26.139154285714284</v>
          </cell>
          <cell r="E65">
            <v>37.189931428571427</v>
          </cell>
          <cell r="F65">
            <v>48.24070857142857</v>
          </cell>
          <cell r="G65">
            <v>60.160485714285713</v>
          </cell>
          <cell r="H65">
            <v>71.211262857142856</v>
          </cell>
          <cell r="I65">
            <v>82.262039999999985</v>
          </cell>
          <cell r="J65">
            <v>93.312817142857142</v>
          </cell>
          <cell r="K65">
            <v>104.36359428571429</v>
          </cell>
          <cell r="L65">
            <v>115.41437142857143</v>
          </cell>
          <cell r="M65">
            <v>126.46514857142857</v>
          </cell>
          <cell r="N65">
            <v>137.51592571428571</v>
          </cell>
        </row>
        <row r="66">
          <cell r="C66">
            <v>16.542922597402598</v>
          </cell>
          <cell r="D66">
            <v>29.048245194805197</v>
          </cell>
          <cell r="E66">
            <v>41.553567792207787</v>
          </cell>
          <cell r="F66">
            <v>54.05889038961039</v>
          </cell>
          <cell r="G66">
            <v>67.433212987012979</v>
          </cell>
          <cell r="H66">
            <v>79.938535584415575</v>
          </cell>
          <cell r="I66">
            <v>92.443858181818172</v>
          </cell>
          <cell r="J66">
            <v>104.94918077922078</v>
          </cell>
          <cell r="K66">
            <v>117.45450337662336</v>
          </cell>
          <cell r="L66">
            <v>129.95982597402596</v>
          </cell>
          <cell r="M66">
            <v>142.46514857142856</v>
          </cell>
          <cell r="N66">
            <v>154.97047116883115</v>
          </cell>
        </row>
        <row r="67">
          <cell r="C67">
            <v>17.997468051948054</v>
          </cell>
          <cell r="D67">
            <v>31.957336103896104</v>
          </cell>
          <cell r="E67">
            <v>45.917204155844153</v>
          </cell>
          <cell r="F67">
            <v>59.87707220779221</v>
          </cell>
          <cell r="G67">
            <v>74.70594025974026</v>
          </cell>
          <cell r="H67">
            <v>88.665808311688309</v>
          </cell>
          <cell r="I67">
            <v>102.62567636363634</v>
          </cell>
          <cell r="J67">
            <v>116.58554441558442</v>
          </cell>
          <cell r="K67">
            <v>130.54541246753249</v>
          </cell>
          <cell r="L67">
            <v>144.50528051948052</v>
          </cell>
          <cell r="M67">
            <v>158.46514857142859</v>
          </cell>
          <cell r="N67">
            <v>172.42501662337662</v>
          </cell>
        </row>
        <row r="68">
          <cell r="C68">
            <v>19.452013506493508</v>
          </cell>
          <cell r="D68">
            <v>34.86642701298701</v>
          </cell>
          <cell r="E68">
            <v>50.28084051948052</v>
          </cell>
          <cell r="F68">
            <v>65.695254025974023</v>
          </cell>
          <cell r="G68">
            <v>81.97866753246754</v>
          </cell>
          <cell r="H68">
            <v>97.393081038961043</v>
          </cell>
          <cell r="I68">
            <v>112.80749454545452</v>
          </cell>
          <cell r="J68">
            <v>128.22190805194805</v>
          </cell>
          <cell r="K68">
            <v>143.63632155844158</v>
          </cell>
          <cell r="L68">
            <v>159.05073506493508</v>
          </cell>
          <cell r="M68">
            <v>174.46514857142859</v>
          </cell>
          <cell r="N68">
            <v>189.87956207792209</v>
          </cell>
        </row>
        <row r="69">
          <cell r="C69">
            <v>20.906558961038957</v>
          </cell>
          <cell r="D69">
            <v>37.775517922077917</v>
          </cell>
          <cell r="E69">
            <v>54.644476883116873</v>
          </cell>
          <cell r="F69">
            <v>71.513435844155822</v>
          </cell>
          <cell r="G69">
            <v>89.251394805194806</v>
          </cell>
          <cell r="H69">
            <v>106.12035376623375</v>
          </cell>
          <cell r="I69">
            <v>122.98931272727269</v>
          </cell>
          <cell r="J69">
            <v>139.85827168831165</v>
          </cell>
          <cell r="K69">
            <v>156.72723064935067</v>
          </cell>
          <cell r="L69">
            <v>173.59618961038962</v>
          </cell>
          <cell r="M69">
            <v>190.46514857142856</v>
          </cell>
          <cell r="N69">
            <v>207.3341075324675</v>
          </cell>
        </row>
        <row r="74">
          <cell r="C74">
            <v>8.2013641558441552</v>
          </cell>
          <cell r="D74">
            <v>12.365128311688313</v>
          </cell>
          <cell r="E74">
            <v>16.528892467532465</v>
          </cell>
          <cell r="F74">
            <v>20.692656623376621</v>
          </cell>
          <cell r="G74">
            <v>25.725420779220777</v>
          </cell>
          <cell r="H74">
            <v>29.889184935064936</v>
          </cell>
          <cell r="I74">
            <v>34.052949090909081</v>
          </cell>
          <cell r="J74">
            <v>38.216713246753244</v>
          </cell>
          <cell r="K74">
            <v>42.380477402597407</v>
          </cell>
          <cell r="L74">
            <v>46.544241558441556</v>
          </cell>
          <cell r="M74">
            <v>50.708005714285719</v>
          </cell>
          <cell r="N74">
            <v>54.871769870129867</v>
          </cell>
        </row>
        <row r="75">
          <cell r="C75">
            <v>9.9675979220779229</v>
          </cell>
          <cell r="D75">
            <v>15.897595844155845</v>
          </cell>
          <cell r="E75">
            <v>21.827593766233765</v>
          </cell>
          <cell r="F75">
            <v>27.757591688311692</v>
          </cell>
          <cell r="G75">
            <v>34.556589610389608</v>
          </cell>
          <cell r="H75">
            <v>40.486587532467532</v>
          </cell>
          <cell r="I75">
            <v>46.416585454545441</v>
          </cell>
          <cell r="J75">
            <v>52.346583376623379</v>
          </cell>
          <cell r="K75">
            <v>58.276581298701302</v>
          </cell>
          <cell r="L75">
            <v>64.206579220779219</v>
          </cell>
          <cell r="M75">
            <v>70.136577142857149</v>
          </cell>
          <cell r="N75">
            <v>76.066575064935066</v>
          </cell>
        </row>
        <row r="76">
          <cell r="C76">
            <v>11.733831688311689</v>
          </cell>
          <cell r="D76">
            <v>19.430063376623377</v>
          </cell>
          <cell r="E76">
            <v>27.126295064935064</v>
          </cell>
          <cell r="F76">
            <v>34.822526753246748</v>
          </cell>
          <cell r="G76">
            <v>43.387758441558432</v>
          </cell>
          <cell r="H76">
            <v>51.083990129870131</v>
          </cell>
          <cell r="I76">
            <v>58.780221818181815</v>
          </cell>
          <cell r="J76">
            <v>66.476453506493499</v>
          </cell>
          <cell r="K76">
            <v>74.172685194805197</v>
          </cell>
          <cell r="L76">
            <v>81.868916883116867</v>
          </cell>
          <cell r="M76">
            <v>89.565148571428566</v>
          </cell>
          <cell r="N76">
            <v>97.26138025974025</v>
          </cell>
        </row>
        <row r="77">
          <cell r="C77">
            <v>13.500065454545455</v>
          </cell>
          <cell r="D77">
            <v>22.962530909090908</v>
          </cell>
          <cell r="E77">
            <v>32.42499636363636</v>
          </cell>
          <cell r="F77">
            <v>41.887461818181819</v>
          </cell>
          <cell r="G77">
            <v>52.218927272727271</v>
          </cell>
          <cell r="H77">
            <v>61.681392727272723</v>
          </cell>
          <cell r="I77">
            <v>71.143858181818175</v>
          </cell>
          <cell r="J77">
            <v>80.606323636363641</v>
          </cell>
          <cell r="K77">
            <v>90.068789090909092</v>
          </cell>
          <cell r="L77">
            <v>99.531254545454544</v>
          </cell>
          <cell r="M77">
            <v>108.99372000000001</v>
          </cell>
          <cell r="N77">
            <v>118.45618545454545</v>
          </cell>
        </row>
        <row r="78">
          <cell r="C78">
            <v>15.266299220779221</v>
          </cell>
          <cell r="D78">
            <v>26.494998441558444</v>
          </cell>
          <cell r="E78">
            <v>37.723697662337663</v>
          </cell>
          <cell r="F78">
            <v>48.952396883116883</v>
          </cell>
          <cell r="G78">
            <v>61.050096103896109</v>
          </cell>
          <cell r="H78">
            <v>72.278795324675329</v>
          </cell>
          <cell r="I78">
            <v>83.507494545454534</v>
          </cell>
          <cell r="J78">
            <v>94.736193766233768</v>
          </cell>
          <cell r="K78">
            <v>105.964892987013</v>
          </cell>
          <cell r="L78">
            <v>117.19359220779222</v>
          </cell>
          <cell r="M78">
            <v>128.42229142857144</v>
          </cell>
          <cell r="N78">
            <v>139.65099064935066</v>
          </cell>
        </row>
        <row r="79">
          <cell r="C79">
            <v>17.032532987012985</v>
          </cell>
          <cell r="D79">
            <v>30.027465974025972</v>
          </cell>
          <cell r="E79">
            <v>43.022398961038959</v>
          </cell>
          <cell r="F79">
            <v>56.017331948051947</v>
          </cell>
          <cell r="G79">
            <v>69.881264935064934</v>
          </cell>
          <cell r="H79">
            <v>82.876197922077921</v>
          </cell>
          <cell r="I79">
            <v>95.871130909090894</v>
          </cell>
          <cell r="J79">
            <v>108.8660638961039</v>
          </cell>
          <cell r="K79">
            <v>121.8609968831169</v>
          </cell>
          <cell r="L79">
            <v>134.85592987012987</v>
          </cell>
          <cell r="M79">
            <v>147.85086285714286</v>
          </cell>
          <cell r="N79">
            <v>160.84579584415584</v>
          </cell>
        </row>
        <row r="80">
          <cell r="C80">
            <v>18.798766753246753</v>
          </cell>
          <cell r="D80">
            <v>33.559933506493508</v>
          </cell>
          <cell r="E80">
            <v>48.321100259740255</v>
          </cell>
          <cell r="F80">
            <v>63.08226701298701</v>
          </cell>
          <cell r="G80">
            <v>78.712433766233772</v>
          </cell>
          <cell r="H80">
            <v>93.473600519480513</v>
          </cell>
          <cell r="I80">
            <v>108.23476727272725</v>
          </cell>
          <cell r="J80">
            <v>122.99593402597402</v>
          </cell>
          <cell r="K80">
            <v>137.75710077922079</v>
          </cell>
          <cell r="L80">
            <v>152.51826753246755</v>
          </cell>
          <cell r="M80">
            <v>167.2794342857143</v>
          </cell>
          <cell r="N80">
            <v>182.04060103896103</v>
          </cell>
        </row>
        <row r="81">
          <cell r="C81">
            <v>20.56500051948052</v>
          </cell>
          <cell r="D81">
            <v>37.092401038961043</v>
          </cell>
          <cell r="E81">
            <v>53.619801558441559</v>
          </cell>
          <cell r="F81">
            <v>70.147202077922088</v>
          </cell>
          <cell r="G81">
            <v>87.543602597402611</v>
          </cell>
          <cell r="H81">
            <v>104.07100311688312</v>
          </cell>
          <cell r="I81">
            <v>120.59840363636363</v>
          </cell>
          <cell r="J81">
            <v>137.12580415584418</v>
          </cell>
          <cell r="K81">
            <v>153.6532046753247</v>
          </cell>
          <cell r="L81">
            <v>170.18060519480522</v>
          </cell>
          <cell r="M81">
            <v>186.70800571428572</v>
          </cell>
          <cell r="N81">
            <v>203.23540623376624</v>
          </cell>
        </row>
        <row r="82">
          <cell r="C82">
            <v>22.331234285714284</v>
          </cell>
          <cell r="D82">
            <v>40.624868571428571</v>
          </cell>
          <cell r="E82">
            <v>58.918502857142855</v>
          </cell>
          <cell r="F82">
            <v>77.212137142857131</v>
          </cell>
          <cell r="G82">
            <v>96.374771428571435</v>
          </cell>
          <cell r="H82">
            <v>114.66840571428571</v>
          </cell>
          <cell r="I82">
            <v>132.96203999999997</v>
          </cell>
          <cell r="J82">
            <v>151.25567428571426</v>
          </cell>
          <cell r="K82">
            <v>169.54930857142858</v>
          </cell>
          <cell r="L82">
            <v>187.84294285714287</v>
          </cell>
          <cell r="M82">
            <v>206.13657714285716</v>
          </cell>
          <cell r="N82">
            <v>224.43021142857143</v>
          </cell>
        </row>
        <row r="83">
          <cell r="C83">
            <v>24.097468051948049</v>
          </cell>
          <cell r="D83">
            <v>44.1573361038961</v>
          </cell>
          <cell r="E83">
            <v>64.217204155844158</v>
          </cell>
          <cell r="F83">
            <v>84.277072207792202</v>
          </cell>
          <cell r="G83">
            <v>105.20594025974026</v>
          </cell>
          <cell r="H83">
            <v>125.2658083116883</v>
          </cell>
          <cell r="I83">
            <v>145.32567636363635</v>
          </cell>
          <cell r="J83">
            <v>165.38554441558438</v>
          </cell>
          <cell r="K83">
            <v>185.44541246753249</v>
          </cell>
          <cell r="L83">
            <v>205.50528051948052</v>
          </cell>
          <cell r="M83">
            <v>225.56514857142858</v>
          </cell>
          <cell r="N83">
            <v>245.62501662337661</v>
          </cell>
        </row>
        <row r="88">
          <cell r="C88">
            <v>9.9756498701298693</v>
          </cell>
          <cell r="D88">
            <v>15.913699740259741</v>
          </cell>
          <cell r="E88">
            <v>21.851749610389611</v>
          </cell>
          <cell r="F88">
            <v>27.789799480519477</v>
          </cell>
          <cell r="G88">
            <v>34.59684935064935</v>
          </cell>
          <cell r="H88">
            <v>40.534899220779224</v>
          </cell>
          <cell r="I88">
            <v>46.472949090909083</v>
          </cell>
          <cell r="J88">
            <v>52.410998961038956</v>
          </cell>
          <cell r="K88">
            <v>58.349048831168844</v>
          </cell>
          <cell r="L88">
            <v>64.287098701298703</v>
          </cell>
          <cell r="M88">
            <v>70.225148571428576</v>
          </cell>
          <cell r="N88">
            <v>76.16319844155845</v>
          </cell>
        </row>
        <row r="89">
          <cell r="C89">
            <v>13.17564987012987</v>
          </cell>
          <cell r="D89">
            <v>22.313699740259743</v>
          </cell>
          <cell r="E89">
            <v>31.451749610389612</v>
          </cell>
          <cell r="F89">
            <v>40.589799480519488</v>
          </cell>
          <cell r="G89">
            <v>50.59684935064935</v>
          </cell>
          <cell r="H89">
            <v>59.734899220779226</v>
          </cell>
          <cell r="I89">
            <v>68.872949090909074</v>
          </cell>
          <cell r="J89">
            <v>78.010998961038965</v>
          </cell>
          <cell r="K89">
            <v>87.149048831168841</v>
          </cell>
          <cell r="L89">
            <v>96.287098701298703</v>
          </cell>
          <cell r="M89">
            <v>105.42514857142858</v>
          </cell>
          <cell r="N89">
            <v>114.56319844155844</v>
          </cell>
        </row>
        <row r="90">
          <cell r="C90">
            <v>16.37564987012987</v>
          </cell>
          <cell r="D90">
            <v>28.713699740259742</v>
          </cell>
          <cell r="E90">
            <v>41.051749610389606</v>
          </cell>
          <cell r="F90">
            <v>53.389799480519478</v>
          </cell>
          <cell r="G90">
            <v>66.59684935064935</v>
          </cell>
          <cell r="H90">
            <v>78.934899220779215</v>
          </cell>
          <cell r="I90">
            <v>91.27294909090908</v>
          </cell>
          <cell r="J90">
            <v>103.61099896103896</v>
          </cell>
          <cell r="K90">
            <v>115.94904883116884</v>
          </cell>
          <cell r="L90">
            <v>128.2870987012987</v>
          </cell>
          <cell r="M90">
            <v>140.62514857142858</v>
          </cell>
          <cell r="N90">
            <v>152.96319844155843</v>
          </cell>
        </row>
        <row r="91">
          <cell r="C91">
            <v>19.575649870129872</v>
          </cell>
          <cell r="D91">
            <v>35.11369974025974</v>
          </cell>
          <cell r="E91">
            <v>50.651749610389608</v>
          </cell>
          <cell r="F91">
            <v>66.189799480519483</v>
          </cell>
          <cell r="G91">
            <v>82.596849350649364</v>
          </cell>
          <cell r="H91">
            <v>98.134899220779218</v>
          </cell>
          <cell r="I91">
            <v>113.67294909090909</v>
          </cell>
          <cell r="J91">
            <v>129.21099896103897</v>
          </cell>
          <cell r="K91">
            <v>144.74904883116886</v>
          </cell>
          <cell r="L91">
            <v>160.28709870129873</v>
          </cell>
          <cell r="M91">
            <v>175.82514857142857</v>
          </cell>
          <cell r="N91">
            <v>191.36319844155844</v>
          </cell>
        </row>
        <row r="92">
          <cell r="C92">
            <v>22.775649870129872</v>
          </cell>
          <cell r="D92">
            <v>41.513699740259746</v>
          </cell>
          <cell r="E92">
            <v>60.251749610389609</v>
          </cell>
          <cell r="F92">
            <v>78.98979948051948</v>
          </cell>
          <cell r="G92">
            <v>98.596849350649364</v>
          </cell>
          <cell r="H92">
            <v>117.33489922077922</v>
          </cell>
          <cell r="I92">
            <v>136.07294909090911</v>
          </cell>
          <cell r="J92">
            <v>154.81099896103896</v>
          </cell>
          <cell r="K92">
            <v>173.54904883116888</v>
          </cell>
          <cell r="L92">
            <v>192.28709870129873</v>
          </cell>
          <cell r="M92">
            <v>211.02514857142862</v>
          </cell>
          <cell r="N92">
            <v>229.76319844155844</v>
          </cell>
        </row>
        <row r="93">
          <cell r="C93">
            <v>25.975649870129871</v>
          </cell>
          <cell r="D93">
            <v>47.913699740259744</v>
          </cell>
          <cell r="E93">
            <v>69.851749610389618</v>
          </cell>
          <cell r="F93">
            <v>91.789799480519491</v>
          </cell>
          <cell r="G93">
            <v>114.59684935064935</v>
          </cell>
          <cell r="H93">
            <v>136.53489922077924</v>
          </cell>
          <cell r="I93">
            <v>158.47294909090908</v>
          </cell>
          <cell r="J93">
            <v>180.41099896103896</v>
          </cell>
          <cell r="K93">
            <v>202.34904883116889</v>
          </cell>
          <cell r="L93">
            <v>224.2870987012987</v>
          </cell>
          <cell r="M93">
            <v>246.2251485714286</v>
          </cell>
          <cell r="N93">
            <v>268.16319844155845</v>
          </cell>
        </row>
        <row r="94">
          <cell r="C94">
            <v>29.17564987012987</v>
          </cell>
          <cell r="D94">
            <v>54.313699740259743</v>
          </cell>
          <cell r="E94">
            <v>79.451749610389612</v>
          </cell>
          <cell r="F94">
            <v>104.58979948051947</v>
          </cell>
          <cell r="G94">
            <v>130.59684935064936</v>
          </cell>
          <cell r="H94">
            <v>155.73489922077923</v>
          </cell>
          <cell r="I94">
            <v>180.87294909090909</v>
          </cell>
          <cell r="J94">
            <v>206.01099896103895</v>
          </cell>
          <cell r="K94">
            <v>231.14904883116884</v>
          </cell>
          <cell r="L94">
            <v>256.2870987012987</v>
          </cell>
          <cell r="M94">
            <v>281.42514857142856</v>
          </cell>
          <cell r="N94">
            <v>306.56319844155848</v>
          </cell>
        </row>
        <row r="95">
          <cell r="C95">
            <v>32.375649870129877</v>
          </cell>
          <cell r="D95">
            <v>60.713699740259756</v>
          </cell>
          <cell r="E95">
            <v>89.051749610389621</v>
          </cell>
          <cell r="F95">
            <v>117.38979948051951</v>
          </cell>
          <cell r="G95">
            <v>146.59684935064936</v>
          </cell>
          <cell r="H95">
            <v>174.93489922077924</v>
          </cell>
          <cell r="I95">
            <v>203.27294909090909</v>
          </cell>
          <cell r="J95">
            <v>231.610998961039</v>
          </cell>
          <cell r="K95">
            <v>259.94904883116885</v>
          </cell>
          <cell r="L95">
            <v>288.2870987012987</v>
          </cell>
          <cell r="M95">
            <v>316.62514857142861</v>
          </cell>
          <cell r="N95">
            <v>344.96319844155852</v>
          </cell>
        </row>
        <row r="96">
          <cell r="C96">
            <v>35.575649870129872</v>
          </cell>
          <cell r="D96">
            <v>67.113699740259747</v>
          </cell>
          <cell r="E96">
            <v>98.651749610389615</v>
          </cell>
          <cell r="F96">
            <v>130.1897994805195</v>
          </cell>
          <cell r="G96">
            <v>162.59684935064936</v>
          </cell>
          <cell r="H96">
            <v>194.13489922077923</v>
          </cell>
          <cell r="I96">
            <v>225.67294909090907</v>
          </cell>
          <cell r="J96">
            <v>257.21099896103897</v>
          </cell>
          <cell r="K96">
            <v>288.74904883116886</v>
          </cell>
          <cell r="L96">
            <v>320.2870987012987</v>
          </cell>
          <cell r="M96">
            <v>351.8251485714286</v>
          </cell>
          <cell r="N96">
            <v>383.3631984415585</v>
          </cell>
        </row>
        <row r="97">
          <cell r="C97">
            <v>38.775649870129868</v>
          </cell>
          <cell r="D97">
            <v>73.513699740259739</v>
          </cell>
          <cell r="E97">
            <v>108.25174961038961</v>
          </cell>
          <cell r="F97">
            <v>142.98979948051948</v>
          </cell>
          <cell r="G97">
            <v>178.59684935064936</v>
          </cell>
          <cell r="H97">
            <v>213.33489922077922</v>
          </cell>
          <cell r="I97">
            <v>248.07294909090905</v>
          </cell>
          <cell r="J97">
            <v>282.81099896103893</v>
          </cell>
          <cell r="K97">
            <v>317.54904883116888</v>
          </cell>
          <cell r="L97">
            <v>352.2870987012987</v>
          </cell>
          <cell r="M97">
            <v>387.02514857142859</v>
          </cell>
          <cell r="N97">
            <v>421.76319844155847</v>
          </cell>
        </row>
        <row r="102">
          <cell r="C102">
            <v>5.6367615584415587</v>
          </cell>
          <cell r="D102">
            <v>7.2359231168831162</v>
          </cell>
          <cell r="E102">
            <v>8.8350846753246746</v>
          </cell>
          <cell r="F102">
            <v>10.434246233766233</v>
          </cell>
          <cell r="G102">
            <v>12.902407792207791</v>
          </cell>
          <cell r="H102">
            <v>14.501569350649349</v>
          </cell>
          <cell r="I102">
            <v>16.10073090909091</v>
          </cell>
          <cell r="J102">
            <v>17.699892467532464</v>
          </cell>
          <cell r="K102">
            <v>19.299054025974026</v>
          </cell>
          <cell r="L102">
            <v>20.898215584415585</v>
          </cell>
          <cell r="M102">
            <v>22.497377142857143</v>
          </cell>
          <cell r="N102">
            <v>24.096538701298702</v>
          </cell>
        </row>
        <row r="114">
          <cell r="I114">
            <v>5.63</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SlimLine Costs"/>
      <sheetName val="SlimLine Vertical Trade Price"/>
    </sheetNames>
    <sheetDataSet>
      <sheetData sheetId="0">
        <row r="10">
          <cell r="O10">
            <v>0.4</v>
          </cell>
          <cell r="P10">
            <v>0.8</v>
          </cell>
          <cell r="Q10">
            <v>1.2</v>
          </cell>
          <cell r="R10">
            <v>1.6</v>
          </cell>
          <cell r="S10">
            <v>2</v>
          </cell>
          <cell r="T10">
            <v>2.4</v>
          </cell>
          <cell r="U10">
            <v>2.8</v>
          </cell>
          <cell r="V10">
            <v>3.2</v>
          </cell>
          <cell r="W10">
            <v>3.6</v>
          </cell>
          <cell r="X10">
            <v>4</v>
          </cell>
          <cell r="Y10">
            <v>4.4000000000000004</v>
          </cell>
          <cell r="Z10">
            <v>4.8</v>
          </cell>
        </row>
        <row r="11">
          <cell r="O11">
            <v>15.748031496062993</v>
          </cell>
          <cell r="P11">
            <v>31.496062992125985</v>
          </cell>
          <cell r="Q11">
            <v>47.244094488188978</v>
          </cell>
          <cell r="R11">
            <v>62.99212598425197</v>
          </cell>
          <cell r="S11">
            <v>78.740157480314963</v>
          </cell>
          <cell r="T11">
            <v>94.488188976377955</v>
          </cell>
          <cell r="U11">
            <v>110.23622047244095</v>
          </cell>
          <cell r="V11">
            <v>125.98425196850394</v>
          </cell>
          <cell r="W11">
            <v>141.73228346456693</v>
          </cell>
          <cell r="X11">
            <v>157.48031496062993</v>
          </cell>
          <cell r="Y11">
            <v>173.22834645669292</v>
          </cell>
          <cell r="Z11">
            <v>188.97637795275591</v>
          </cell>
        </row>
        <row r="12">
          <cell r="M12">
            <v>0.4</v>
          </cell>
          <cell r="N12">
            <v>15.748031496062993</v>
          </cell>
        </row>
        <row r="13">
          <cell r="M13">
            <v>0.8</v>
          </cell>
          <cell r="N13">
            <v>31.496062992125985</v>
          </cell>
        </row>
        <row r="14">
          <cell r="M14">
            <v>1.2</v>
          </cell>
          <cell r="N14">
            <v>47.244094488188978</v>
          </cell>
        </row>
        <row r="15">
          <cell r="M15">
            <v>1.6</v>
          </cell>
          <cell r="N15">
            <v>62.99212598425197</v>
          </cell>
        </row>
        <row r="16">
          <cell r="M16">
            <v>2</v>
          </cell>
          <cell r="N16">
            <v>78.740157480314963</v>
          </cell>
        </row>
        <row r="17">
          <cell r="M17">
            <v>2.4</v>
          </cell>
          <cell r="N17">
            <v>94.488188976377955</v>
          </cell>
        </row>
        <row r="18">
          <cell r="M18">
            <v>2.8</v>
          </cell>
          <cell r="N18">
            <v>110.23622047244095</v>
          </cell>
        </row>
        <row r="19">
          <cell r="M19">
            <v>3.2</v>
          </cell>
          <cell r="N19">
            <v>125.98425196850394</v>
          </cell>
        </row>
        <row r="20">
          <cell r="M20">
            <v>3.6</v>
          </cell>
          <cell r="N20">
            <v>141.73228346456693</v>
          </cell>
        </row>
        <row r="21">
          <cell r="M21">
            <v>4</v>
          </cell>
          <cell r="N21">
            <v>157.48031496062993</v>
          </cell>
        </row>
        <row r="23">
          <cell r="C23">
            <v>1.1299999999999999</v>
          </cell>
        </row>
        <row r="24">
          <cell r="C24">
            <v>0.16800000000000001</v>
          </cell>
        </row>
        <row r="26">
          <cell r="C26">
            <v>1.3509999999999998</v>
          </cell>
        </row>
        <row r="32">
          <cell r="C32"/>
        </row>
        <row r="33">
          <cell r="C33">
            <v>0.06</v>
          </cell>
        </row>
        <row r="35">
          <cell r="C35">
            <v>7.6999999999999999E-2</v>
          </cell>
        </row>
        <row r="36">
          <cell r="C36">
            <v>7.2800000000000004E-2</v>
          </cell>
        </row>
        <row r="37">
          <cell r="C37">
            <v>0.49099999999999999</v>
          </cell>
        </row>
        <row r="48">
          <cell r="C48">
            <v>4.791666666666667</v>
          </cell>
        </row>
        <row r="49">
          <cell r="C49">
            <v>1.6666666666666667</v>
          </cell>
        </row>
        <row r="52">
          <cell r="C52">
            <v>0.16</v>
          </cell>
        </row>
        <row r="53">
          <cell r="C53">
            <v>0.27</v>
          </cell>
        </row>
        <row r="54">
          <cell r="C54">
            <v>0.36</v>
          </cell>
        </row>
        <row r="55">
          <cell r="C55">
            <v>0.49</v>
          </cell>
        </row>
        <row r="56">
          <cell r="C56">
            <v>0.7</v>
          </cell>
        </row>
        <row r="57">
          <cell r="C57">
            <v>0.85</v>
          </cell>
        </row>
        <row r="58">
          <cell r="C58">
            <v>1.54</v>
          </cell>
        </row>
        <row r="60">
          <cell r="C60">
            <v>95</v>
          </cell>
        </row>
        <row r="63">
          <cell r="C63">
            <v>0.95</v>
          </cell>
        </row>
      </sheetData>
      <sheetData sheetId="1">
        <row r="4">
          <cell r="C4">
            <v>3.292583116883117</v>
          </cell>
          <cell r="D4">
            <v>4.7898662337662339</v>
          </cell>
          <cell r="E4">
            <v>6.2871493506493508</v>
          </cell>
          <cell r="F4">
            <v>7.7844324675324668</v>
          </cell>
          <cell r="G4">
            <v>9.8455155844155833</v>
          </cell>
          <cell r="H4">
            <v>11.342798701298701</v>
          </cell>
          <cell r="I4">
            <v>12.840081818181815</v>
          </cell>
          <cell r="J4">
            <v>14.337364935064933</v>
          </cell>
          <cell r="K4">
            <v>15.834648051948051</v>
          </cell>
          <cell r="L4">
            <v>17.331931168831169</v>
          </cell>
          <cell r="M4">
            <v>18.829214285714286</v>
          </cell>
          <cell r="N4">
            <v>20.326497402597404</v>
          </cell>
        </row>
        <row r="5">
          <cell r="C5">
            <v>3.6250506493506496</v>
          </cell>
          <cell r="D5">
            <v>5.454801298701299</v>
          </cell>
          <cell r="E5">
            <v>7.2845519480519476</v>
          </cell>
          <cell r="F5">
            <v>9.1143025974025971</v>
          </cell>
          <cell r="G5">
            <v>11.507853246753246</v>
          </cell>
          <cell r="H5">
            <v>13.337603896103895</v>
          </cell>
          <cell r="I5">
            <v>15.167354545454543</v>
          </cell>
          <cell r="J5">
            <v>16.997105194805194</v>
          </cell>
          <cell r="K5">
            <v>18.826855844155844</v>
          </cell>
          <cell r="L5">
            <v>20.656606493506494</v>
          </cell>
          <cell r="M5">
            <v>22.486357142857145</v>
          </cell>
          <cell r="N5">
            <v>24.316107792207792</v>
          </cell>
        </row>
        <row r="6">
          <cell r="C6">
            <v>3.9575181818181817</v>
          </cell>
          <cell r="D6">
            <v>6.1197363636363633</v>
          </cell>
          <cell r="E6">
            <v>8.2819545454545445</v>
          </cell>
          <cell r="F6">
            <v>10.444172727272726</v>
          </cell>
          <cell r="G6">
            <v>13.170190909090909</v>
          </cell>
          <cell r="H6">
            <v>15.332409090909088</v>
          </cell>
          <cell r="I6">
            <v>17.494627272727271</v>
          </cell>
          <cell r="J6">
            <v>19.656845454545451</v>
          </cell>
          <cell r="K6">
            <v>21.819063636363637</v>
          </cell>
          <cell r="L6">
            <v>23.981281818181817</v>
          </cell>
          <cell r="M6">
            <v>26.1435</v>
          </cell>
          <cell r="N6">
            <v>28.305718181818179</v>
          </cell>
        </row>
        <row r="7">
          <cell r="C7">
            <v>4.2899857142857147</v>
          </cell>
          <cell r="D7">
            <v>6.7846714285714285</v>
          </cell>
          <cell r="E7">
            <v>9.2793571428571422</v>
          </cell>
          <cell r="F7">
            <v>11.774042857142856</v>
          </cell>
          <cell r="G7">
            <v>14.832528571428572</v>
          </cell>
          <cell r="H7">
            <v>17.327214285714284</v>
          </cell>
          <cell r="I7">
            <v>19.821899999999999</v>
          </cell>
          <cell r="J7">
            <v>22.316585714285711</v>
          </cell>
          <cell r="K7">
            <v>24.81127142857143</v>
          </cell>
          <cell r="L7">
            <v>27.305957142857142</v>
          </cell>
          <cell r="M7">
            <v>29.800642857142858</v>
          </cell>
          <cell r="N7">
            <v>32.29532857142857</v>
          </cell>
        </row>
        <row r="8">
          <cell r="C8">
            <v>4.6224532467532473</v>
          </cell>
          <cell r="D8">
            <v>7.4496064935064936</v>
          </cell>
          <cell r="E8">
            <v>10.27675974025974</v>
          </cell>
          <cell r="F8">
            <v>13.103912987012986</v>
          </cell>
          <cell r="G8">
            <v>16.494866233766231</v>
          </cell>
          <cell r="H8">
            <v>19.322019480519479</v>
          </cell>
          <cell r="I8">
            <v>22.149172727272727</v>
          </cell>
          <cell r="J8">
            <v>24.976325974025972</v>
          </cell>
          <cell r="K8">
            <v>27.803479220779224</v>
          </cell>
          <cell r="L8">
            <v>30.630632467532465</v>
          </cell>
          <cell r="M8">
            <v>33.45778571428572</v>
          </cell>
          <cell r="N8">
            <v>36.284938961038961</v>
          </cell>
        </row>
        <row r="9">
          <cell r="C9">
            <v>4.9549207792207799</v>
          </cell>
          <cell r="D9">
            <v>8.1145415584415588</v>
          </cell>
          <cell r="E9">
            <v>11.274162337662338</v>
          </cell>
          <cell r="F9">
            <v>14.433783116883117</v>
          </cell>
          <cell r="G9">
            <v>18.157203896103894</v>
          </cell>
          <cell r="H9">
            <v>21.316824675324675</v>
          </cell>
          <cell r="I9">
            <v>24.476445454545452</v>
          </cell>
          <cell r="J9">
            <v>27.636066233766233</v>
          </cell>
          <cell r="K9">
            <v>30.795687012987017</v>
          </cell>
          <cell r="L9">
            <v>33.95530779220779</v>
          </cell>
          <cell r="M9">
            <v>37.114928571428578</v>
          </cell>
          <cell r="N9">
            <v>40.274549350649352</v>
          </cell>
        </row>
        <row r="10">
          <cell r="C10">
            <v>5.2873883116883125</v>
          </cell>
          <cell r="D10">
            <v>8.7794766233766239</v>
          </cell>
          <cell r="E10">
            <v>12.271564935064934</v>
          </cell>
          <cell r="F10">
            <v>15.763653246753247</v>
          </cell>
          <cell r="G10">
            <v>19.819541558441557</v>
          </cell>
          <cell r="H10">
            <v>23.31162987012987</v>
          </cell>
          <cell r="I10">
            <v>26.80371818181818</v>
          </cell>
          <cell r="J10">
            <v>30.295806493506493</v>
          </cell>
          <cell r="K10">
            <v>33.787894805194803</v>
          </cell>
          <cell r="L10">
            <v>37.279983116883116</v>
          </cell>
          <cell r="M10">
            <v>40.772071428571437</v>
          </cell>
          <cell r="N10">
            <v>44.264159740259743</v>
          </cell>
        </row>
        <row r="11">
          <cell r="C11">
            <v>5.619855844155845</v>
          </cell>
          <cell r="D11">
            <v>9.4444116883116891</v>
          </cell>
          <cell r="E11">
            <v>13.268967532467533</v>
          </cell>
          <cell r="F11">
            <v>17.093523376623377</v>
          </cell>
          <cell r="G11">
            <v>21.48187922077922</v>
          </cell>
          <cell r="H11">
            <v>25.306435064935066</v>
          </cell>
          <cell r="I11">
            <v>29.130990909090908</v>
          </cell>
          <cell r="J11">
            <v>32.95554675324675</v>
          </cell>
          <cell r="K11">
            <v>36.780102597402603</v>
          </cell>
          <cell r="L11">
            <v>40.604658441558442</v>
          </cell>
          <cell r="M11">
            <v>44.429214285714288</v>
          </cell>
          <cell r="N11">
            <v>48.253770129870134</v>
          </cell>
        </row>
        <row r="12">
          <cell r="C12">
            <v>5.9523233766233767</v>
          </cell>
          <cell r="D12">
            <v>10.109346753246754</v>
          </cell>
          <cell r="E12">
            <v>14.266370129870131</v>
          </cell>
          <cell r="F12">
            <v>18.423393506493504</v>
          </cell>
          <cell r="G12">
            <v>23.144216883116883</v>
          </cell>
          <cell r="H12">
            <v>27.301240259740261</v>
          </cell>
          <cell r="I12">
            <v>31.458263636363633</v>
          </cell>
          <cell r="J12">
            <v>35.615287012987011</v>
          </cell>
          <cell r="K12">
            <v>39.772310389610389</v>
          </cell>
          <cell r="L12">
            <v>43.929333766233768</v>
          </cell>
          <cell r="M12">
            <v>48.086357142857146</v>
          </cell>
          <cell r="N12">
            <v>52.243380519480525</v>
          </cell>
        </row>
        <row r="13">
          <cell r="C13">
            <v>6.2847909090909084</v>
          </cell>
          <cell r="D13">
            <v>10.774281818181818</v>
          </cell>
          <cell r="E13">
            <v>15.263772727272727</v>
          </cell>
          <cell r="F13">
            <v>19.753263636363634</v>
          </cell>
          <cell r="G13">
            <v>24.806554545454546</v>
          </cell>
          <cell r="H13">
            <v>29.296045454545453</v>
          </cell>
          <cell r="I13">
            <v>33.785536363636353</v>
          </cell>
          <cell r="J13">
            <v>38.275027272727272</v>
          </cell>
          <cell r="K13">
            <v>42.764518181818183</v>
          </cell>
          <cell r="L13">
            <v>47.254009090909094</v>
          </cell>
          <cell r="M13">
            <v>51.743499999999997</v>
          </cell>
          <cell r="N13">
            <v>56.232990909090908</v>
          </cell>
        </row>
        <row r="18">
          <cell r="C18">
            <v>3.5754402597402599</v>
          </cell>
          <cell r="D18">
            <v>5.3555805194805197</v>
          </cell>
          <cell r="E18">
            <v>7.1357207792207795</v>
          </cell>
          <cell r="F18">
            <v>8.9158610389610384</v>
          </cell>
          <cell r="G18">
            <v>11.259801298701298</v>
          </cell>
          <cell r="H18">
            <v>13.039941558441559</v>
          </cell>
          <cell r="I18">
            <v>14.820081818181816</v>
          </cell>
          <cell r="J18">
            <v>16.600222077922076</v>
          </cell>
          <cell r="K18">
            <v>18.380362337662337</v>
          </cell>
          <cell r="L18">
            <v>20.160502597402598</v>
          </cell>
          <cell r="M18">
            <v>21.940642857142858</v>
          </cell>
          <cell r="N18">
            <v>23.720783116883119</v>
          </cell>
        </row>
        <row r="19">
          <cell r="C19">
            <v>4.1364792207792211</v>
          </cell>
          <cell r="D19">
            <v>6.4776584415584422</v>
          </cell>
          <cell r="E19">
            <v>8.8188376623376623</v>
          </cell>
          <cell r="F19">
            <v>11.160016883116883</v>
          </cell>
          <cell r="G19">
            <v>14.064996103896103</v>
          </cell>
          <cell r="H19">
            <v>16.406175324675324</v>
          </cell>
          <cell r="I19">
            <v>18.747354545454542</v>
          </cell>
          <cell r="J19">
            <v>21.088533766233766</v>
          </cell>
          <cell r="K19">
            <v>23.429712987012991</v>
          </cell>
          <cell r="L19">
            <v>25.770892207792208</v>
          </cell>
          <cell r="M19">
            <v>28.112071428571429</v>
          </cell>
          <cell r="N19">
            <v>30.45325064935065</v>
          </cell>
        </row>
        <row r="20">
          <cell r="C20">
            <v>4.6975181818181824</v>
          </cell>
          <cell r="D20">
            <v>7.5997363636363637</v>
          </cell>
          <cell r="E20">
            <v>10.501954545454545</v>
          </cell>
          <cell r="F20">
            <v>13.404172727272726</v>
          </cell>
          <cell r="G20">
            <v>16.870190909090908</v>
          </cell>
          <cell r="H20">
            <v>19.77240909090909</v>
          </cell>
          <cell r="I20">
            <v>22.674627272727271</v>
          </cell>
          <cell r="J20">
            <v>25.576845454545452</v>
          </cell>
          <cell r="K20">
            <v>28.479063636363634</v>
          </cell>
          <cell r="L20">
            <v>31.381281818181819</v>
          </cell>
          <cell r="M20">
            <v>34.283500000000004</v>
          </cell>
          <cell r="N20">
            <v>37.185718181818181</v>
          </cell>
        </row>
        <row r="21">
          <cell r="C21">
            <v>5.2585571428571427</v>
          </cell>
          <cell r="D21">
            <v>8.7218142857142862</v>
          </cell>
          <cell r="E21">
            <v>12.18507142857143</v>
          </cell>
          <cell r="F21">
            <v>15.648328571428571</v>
          </cell>
          <cell r="G21">
            <v>19.675385714285717</v>
          </cell>
          <cell r="H21">
            <v>23.138642857142855</v>
          </cell>
          <cell r="I21">
            <v>26.601899999999997</v>
          </cell>
          <cell r="J21">
            <v>30.065157142857142</v>
          </cell>
          <cell r="K21">
            <v>33.528414285714291</v>
          </cell>
          <cell r="L21">
            <v>36.991671428571429</v>
          </cell>
          <cell r="M21">
            <v>40.454928571428574</v>
          </cell>
          <cell r="N21">
            <v>43.918185714285713</v>
          </cell>
        </row>
        <row r="22">
          <cell r="C22">
            <v>5.8195961038961048</v>
          </cell>
          <cell r="D22">
            <v>9.8438922077922086</v>
          </cell>
          <cell r="E22">
            <v>13.868188311688312</v>
          </cell>
          <cell r="F22">
            <v>17.892484415584416</v>
          </cell>
          <cell r="G22">
            <v>22.480580519480519</v>
          </cell>
          <cell r="H22">
            <v>26.504876623376624</v>
          </cell>
          <cell r="I22">
            <v>30.529172727272726</v>
          </cell>
          <cell r="J22">
            <v>34.553468831168829</v>
          </cell>
          <cell r="K22">
            <v>38.577764935064941</v>
          </cell>
          <cell r="L22">
            <v>42.60206103896104</v>
          </cell>
          <cell r="M22">
            <v>46.626357142857152</v>
          </cell>
          <cell r="N22">
            <v>50.650653246753251</v>
          </cell>
        </row>
        <row r="23">
          <cell r="C23">
            <v>6.3806350649350652</v>
          </cell>
          <cell r="D23">
            <v>10.965970129870129</v>
          </cell>
          <cell r="E23">
            <v>15.551305194805195</v>
          </cell>
          <cell r="F23">
            <v>20.136640259740261</v>
          </cell>
          <cell r="G23">
            <v>25.285775324675324</v>
          </cell>
          <cell r="H23">
            <v>29.87111038961039</v>
          </cell>
          <cell r="I23">
            <v>34.456445454545452</v>
          </cell>
          <cell r="J23">
            <v>39.041780519480518</v>
          </cell>
          <cell r="K23">
            <v>43.627115584415591</v>
          </cell>
          <cell r="L23">
            <v>48.21245064935065</v>
          </cell>
          <cell r="M23">
            <v>52.797785714285723</v>
          </cell>
          <cell r="N23">
            <v>57.383120779220782</v>
          </cell>
        </row>
        <row r="24">
          <cell r="C24">
            <v>6.9416740259740273</v>
          </cell>
          <cell r="D24">
            <v>12.088048051948054</v>
          </cell>
          <cell r="E24">
            <v>17.234422077922076</v>
          </cell>
          <cell r="F24">
            <v>22.380796103896106</v>
          </cell>
          <cell r="G24">
            <v>28.090970129870133</v>
          </cell>
          <cell r="H24">
            <v>33.237344155844156</v>
          </cell>
          <cell r="I24">
            <v>38.383718181818182</v>
          </cell>
          <cell r="J24">
            <v>43.530092207792208</v>
          </cell>
          <cell r="K24">
            <v>48.676466233766234</v>
          </cell>
          <cell r="L24">
            <v>53.822840259740268</v>
          </cell>
          <cell r="M24">
            <v>58.969214285714294</v>
          </cell>
          <cell r="N24">
            <v>64.115588311688313</v>
          </cell>
        </row>
        <row r="25">
          <cell r="C25">
            <v>7.5027129870129876</v>
          </cell>
          <cell r="D25">
            <v>13.210125974025976</v>
          </cell>
          <cell r="E25">
            <v>18.917538961038964</v>
          </cell>
          <cell r="F25">
            <v>24.624951948051951</v>
          </cell>
          <cell r="G25">
            <v>30.896164935064938</v>
          </cell>
          <cell r="H25">
            <v>36.603577922077925</v>
          </cell>
          <cell r="I25">
            <v>42.310990909090904</v>
          </cell>
          <cell r="J25">
            <v>48.018403896103905</v>
          </cell>
          <cell r="K25">
            <v>53.725816883116892</v>
          </cell>
          <cell r="L25">
            <v>59.433229870129878</v>
          </cell>
          <cell r="M25">
            <v>65.140642857142865</v>
          </cell>
          <cell r="N25">
            <v>70.848055844155851</v>
          </cell>
        </row>
        <row r="26">
          <cell r="C26">
            <v>8.0637519480519479</v>
          </cell>
          <cell r="D26">
            <v>14.332203896103897</v>
          </cell>
          <cell r="E26">
            <v>20.600655844155845</v>
          </cell>
          <cell r="F26">
            <v>26.869107792207792</v>
          </cell>
          <cell r="G26">
            <v>33.701359740259747</v>
          </cell>
          <cell r="H26">
            <v>39.969811688311694</v>
          </cell>
          <cell r="I26">
            <v>46.238263636363627</v>
          </cell>
          <cell r="J26">
            <v>52.506715584415588</v>
          </cell>
          <cell r="K26">
            <v>58.775167532467542</v>
          </cell>
          <cell r="L26">
            <v>65.043619480519482</v>
          </cell>
          <cell r="M26">
            <v>71.312071428571443</v>
          </cell>
          <cell r="N26">
            <v>77.580523376623375</v>
          </cell>
        </row>
        <row r="27">
          <cell r="C27">
            <v>8.6247909090909083</v>
          </cell>
          <cell r="D27">
            <v>15.454281818181817</v>
          </cell>
          <cell r="E27">
            <v>22.283772727272726</v>
          </cell>
          <cell r="F27">
            <v>29.113263636363634</v>
          </cell>
          <cell r="G27">
            <v>36.506554545454549</v>
          </cell>
          <cell r="H27">
            <v>43.336045454545456</v>
          </cell>
          <cell r="I27">
            <v>50.165536363636349</v>
          </cell>
          <cell r="J27">
            <v>56.99502727272727</v>
          </cell>
          <cell r="K27">
            <v>63.824518181818192</v>
          </cell>
          <cell r="L27">
            <v>70.654009090909085</v>
          </cell>
          <cell r="M27">
            <v>77.483500000000006</v>
          </cell>
          <cell r="N27">
            <v>84.3129909090909</v>
          </cell>
        </row>
        <row r="32">
          <cell r="C32">
            <v>3.8068688311688312</v>
          </cell>
          <cell r="D32">
            <v>5.8184376623376624</v>
          </cell>
          <cell r="E32">
            <v>7.8300064935064935</v>
          </cell>
          <cell r="F32">
            <v>9.8415753246753237</v>
          </cell>
          <cell r="G32">
            <v>12.416944155844156</v>
          </cell>
          <cell r="H32">
            <v>14.428512987012986</v>
          </cell>
          <cell r="I32">
            <v>16.440081818181817</v>
          </cell>
          <cell r="J32">
            <v>18.451650649350647</v>
          </cell>
          <cell r="K32">
            <v>20.463219480519481</v>
          </cell>
          <cell r="L32">
            <v>22.474788311688311</v>
          </cell>
          <cell r="M32">
            <v>24.486357142857145</v>
          </cell>
          <cell r="N32">
            <v>26.497925974025975</v>
          </cell>
        </row>
        <row r="33">
          <cell r="C33">
            <v>4.5549207792207795</v>
          </cell>
          <cell r="D33">
            <v>7.3145415584415581</v>
          </cell>
          <cell r="E33">
            <v>10.074162337662337</v>
          </cell>
          <cell r="F33">
            <v>12.833783116883115</v>
          </cell>
          <cell r="G33">
            <v>16.157203896103894</v>
          </cell>
          <cell r="H33">
            <v>18.916824675324673</v>
          </cell>
          <cell r="I33">
            <v>21.676445454545451</v>
          </cell>
          <cell r="J33">
            <v>24.436066233766233</v>
          </cell>
          <cell r="K33">
            <v>27.195687012987015</v>
          </cell>
          <cell r="L33">
            <v>29.95530779220779</v>
          </cell>
          <cell r="M33">
            <v>32.714928571428572</v>
          </cell>
          <cell r="N33">
            <v>35.474549350649347</v>
          </cell>
        </row>
        <row r="34">
          <cell r="C34">
            <v>5.3029727272727269</v>
          </cell>
          <cell r="D34">
            <v>8.8106454545454547</v>
          </cell>
          <cell r="E34">
            <v>12.318318181818182</v>
          </cell>
          <cell r="F34">
            <v>15.825990909090907</v>
          </cell>
          <cell r="G34">
            <v>19.897463636363632</v>
          </cell>
          <cell r="H34">
            <v>23.405136363636359</v>
          </cell>
          <cell r="I34">
            <v>26.912809090909086</v>
          </cell>
          <cell r="J34">
            <v>30.420481818181813</v>
          </cell>
          <cell r="K34">
            <v>33.928154545454547</v>
          </cell>
          <cell r="L34">
            <v>37.435827272727266</v>
          </cell>
          <cell r="M34">
            <v>40.9435</v>
          </cell>
          <cell r="N34">
            <v>44.45117272727272</v>
          </cell>
        </row>
        <row r="35">
          <cell r="C35">
            <v>6.0510246753246753</v>
          </cell>
          <cell r="D35">
            <v>10.306749350649351</v>
          </cell>
          <cell r="E35">
            <v>14.562474025974025</v>
          </cell>
          <cell r="F35">
            <v>18.818198701298698</v>
          </cell>
          <cell r="G35">
            <v>23.637723376623377</v>
          </cell>
          <cell r="H35">
            <v>27.893448051948049</v>
          </cell>
          <cell r="I35">
            <v>32.149172727272727</v>
          </cell>
          <cell r="J35">
            <v>36.404897402597399</v>
          </cell>
          <cell r="K35">
            <v>40.660622077922078</v>
          </cell>
          <cell r="L35">
            <v>44.916346753246756</v>
          </cell>
          <cell r="M35">
            <v>49.172071428571428</v>
          </cell>
          <cell r="N35">
            <v>53.4277961038961</v>
          </cell>
        </row>
        <row r="36">
          <cell r="C36">
            <v>6.7990766233766236</v>
          </cell>
          <cell r="D36">
            <v>11.802853246753248</v>
          </cell>
          <cell r="E36">
            <v>16.806629870129868</v>
          </cell>
          <cell r="F36">
            <v>21.810406493506491</v>
          </cell>
          <cell r="G36">
            <v>27.377983116883115</v>
          </cell>
          <cell r="H36">
            <v>32.381759740259739</v>
          </cell>
          <cell r="I36">
            <v>37.385536363636362</v>
          </cell>
          <cell r="J36">
            <v>42.389312987012985</v>
          </cell>
          <cell r="K36">
            <v>47.393089610389616</v>
          </cell>
          <cell r="L36">
            <v>52.396866233766232</v>
          </cell>
          <cell r="M36">
            <v>57.400642857142863</v>
          </cell>
          <cell r="N36">
            <v>62.404419480519479</v>
          </cell>
        </row>
        <row r="37">
          <cell r="C37">
            <v>7.547128571428571</v>
          </cell>
          <cell r="D37">
            <v>13.298957142857143</v>
          </cell>
          <cell r="E37">
            <v>19.050785714285716</v>
          </cell>
          <cell r="F37">
            <v>24.802614285714284</v>
          </cell>
          <cell r="G37">
            <v>31.118242857142853</v>
          </cell>
          <cell r="H37">
            <v>36.870071428571428</v>
          </cell>
          <cell r="I37">
            <v>42.621899999999997</v>
          </cell>
          <cell r="J37">
            <v>48.373728571428572</v>
          </cell>
          <cell r="K37">
            <v>54.125557142857147</v>
          </cell>
          <cell r="L37">
            <v>59.877385714285708</v>
          </cell>
          <cell r="M37">
            <v>65.629214285714284</v>
          </cell>
          <cell r="N37">
            <v>71.381042857142859</v>
          </cell>
        </row>
        <row r="38">
          <cell r="C38">
            <v>8.2951805194805193</v>
          </cell>
          <cell r="D38">
            <v>14.795061038961039</v>
          </cell>
          <cell r="E38">
            <v>21.294941558441558</v>
          </cell>
          <cell r="F38">
            <v>27.794822077922078</v>
          </cell>
          <cell r="G38">
            <v>34.858502597402598</v>
          </cell>
          <cell r="H38">
            <v>41.358383116883118</v>
          </cell>
          <cell r="I38">
            <v>47.858263636363631</v>
          </cell>
          <cell r="J38">
            <v>54.358144155844158</v>
          </cell>
          <cell r="K38">
            <v>60.858024675324671</v>
          </cell>
          <cell r="L38">
            <v>67.357905194805198</v>
          </cell>
          <cell r="M38">
            <v>73.857785714285711</v>
          </cell>
          <cell r="N38">
            <v>80.357666233766224</v>
          </cell>
        </row>
        <row r="39">
          <cell r="C39">
            <v>9.0432324675324676</v>
          </cell>
          <cell r="D39">
            <v>16.291164935064934</v>
          </cell>
          <cell r="E39">
            <v>23.539097402597402</v>
          </cell>
          <cell r="F39">
            <v>30.787029870129871</v>
          </cell>
          <cell r="G39">
            <v>38.598762337662336</v>
          </cell>
          <cell r="H39">
            <v>45.846694805194801</v>
          </cell>
          <cell r="I39">
            <v>53.094627272727266</v>
          </cell>
          <cell r="J39">
            <v>60.342559740259745</v>
          </cell>
          <cell r="K39">
            <v>67.590492207792209</v>
          </cell>
          <cell r="L39">
            <v>74.838424675324674</v>
          </cell>
          <cell r="M39">
            <v>82.086357142857153</v>
          </cell>
          <cell r="N39">
            <v>89.334289610389618</v>
          </cell>
        </row>
        <row r="40">
          <cell r="C40">
            <v>9.7912844155844159</v>
          </cell>
          <cell r="D40">
            <v>17.787268831168831</v>
          </cell>
          <cell r="E40">
            <v>25.783253246753247</v>
          </cell>
          <cell r="F40">
            <v>33.779237662337664</v>
          </cell>
          <cell r="G40">
            <v>42.339022077922081</v>
          </cell>
          <cell r="H40">
            <v>50.335006493506498</v>
          </cell>
          <cell r="I40">
            <v>58.3309909090909</v>
          </cell>
          <cell r="J40">
            <v>66.326975324675317</v>
          </cell>
          <cell r="K40">
            <v>74.322959740259748</v>
          </cell>
          <cell r="L40">
            <v>82.31894415584415</v>
          </cell>
          <cell r="M40">
            <v>90.314928571428581</v>
          </cell>
          <cell r="N40">
            <v>98.310912987012983</v>
          </cell>
        </row>
        <row r="41">
          <cell r="C41">
            <v>10.539336363636362</v>
          </cell>
          <cell r="D41">
            <v>19.283372727272724</v>
          </cell>
          <cell r="E41">
            <v>28.027409090909089</v>
          </cell>
          <cell r="F41">
            <v>36.771445454545443</v>
          </cell>
          <cell r="G41">
            <v>46.079281818181812</v>
          </cell>
          <cell r="H41">
            <v>54.823318181818181</v>
          </cell>
          <cell r="I41">
            <v>63.567354545454535</v>
          </cell>
          <cell r="J41">
            <v>72.311390909090889</v>
          </cell>
          <cell r="K41">
            <v>81.055427272727272</v>
          </cell>
          <cell r="L41">
            <v>89.799463636363626</v>
          </cell>
          <cell r="M41">
            <v>98.543499999999995</v>
          </cell>
          <cell r="N41">
            <v>107.28753636363635</v>
          </cell>
        </row>
        <row r="46">
          <cell r="C46">
            <v>4.1411545454545458</v>
          </cell>
          <cell r="D46">
            <v>6.4870090909090905</v>
          </cell>
          <cell r="E46">
            <v>8.8328636363636353</v>
          </cell>
          <cell r="F46">
            <v>11.17871818181818</v>
          </cell>
          <cell r="G46">
            <v>14.088372727272727</v>
          </cell>
          <cell r="H46">
            <v>16.43422727272727</v>
          </cell>
          <cell r="I46">
            <v>18.780081818181813</v>
          </cell>
          <cell r="J46">
            <v>21.12593636363636</v>
          </cell>
          <cell r="K46">
            <v>23.47179090909091</v>
          </cell>
          <cell r="L46">
            <v>25.817645454545453</v>
          </cell>
          <cell r="M46">
            <v>28.163499999999999</v>
          </cell>
          <cell r="N46">
            <v>30.509354545454542</v>
          </cell>
        </row>
        <row r="47">
          <cell r="C47">
            <v>5.1593363636363634</v>
          </cell>
          <cell r="D47">
            <v>8.5233727272727275</v>
          </cell>
          <cell r="E47">
            <v>11.88740909090909</v>
          </cell>
          <cell r="F47">
            <v>15.251445454545454</v>
          </cell>
          <cell r="G47">
            <v>19.179281818181817</v>
          </cell>
          <cell r="H47">
            <v>22.543318181818179</v>
          </cell>
          <cell r="I47">
            <v>25.907354545454538</v>
          </cell>
          <cell r="J47">
            <v>29.271390909090908</v>
          </cell>
          <cell r="K47">
            <v>32.635427272727277</v>
          </cell>
          <cell r="L47">
            <v>35.999463636363636</v>
          </cell>
          <cell r="M47">
            <v>39.363500000000002</v>
          </cell>
          <cell r="N47">
            <v>42.727536363636361</v>
          </cell>
        </row>
        <row r="48">
          <cell r="C48">
            <v>6.177518181818181</v>
          </cell>
          <cell r="D48">
            <v>10.559736363636363</v>
          </cell>
          <cell r="E48">
            <v>14.941954545454545</v>
          </cell>
          <cell r="F48">
            <v>19.324172727272725</v>
          </cell>
          <cell r="G48">
            <v>24.270190909090907</v>
          </cell>
          <cell r="H48">
            <v>28.652409090909089</v>
          </cell>
          <cell r="I48">
            <v>33.034627272727263</v>
          </cell>
          <cell r="J48">
            <v>37.416845454545452</v>
          </cell>
          <cell r="K48">
            <v>41.799063636363634</v>
          </cell>
          <cell r="L48">
            <v>46.181281818181816</v>
          </cell>
          <cell r="M48">
            <v>50.563499999999998</v>
          </cell>
          <cell r="N48">
            <v>54.945718181818179</v>
          </cell>
        </row>
        <row r="49">
          <cell r="C49">
            <v>7.1957000000000004</v>
          </cell>
          <cell r="D49">
            <v>12.5961</v>
          </cell>
          <cell r="E49">
            <v>17.996499999999997</v>
          </cell>
          <cell r="F49">
            <v>23.396899999999999</v>
          </cell>
          <cell r="G49">
            <v>29.3611</v>
          </cell>
          <cell r="H49">
            <v>34.761499999999998</v>
          </cell>
          <cell r="I49">
            <v>40.161899999999996</v>
          </cell>
          <cell r="J49">
            <v>45.562299999999993</v>
          </cell>
          <cell r="K49">
            <v>50.962700000000005</v>
          </cell>
          <cell r="L49">
            <v>56.363100000000003</v>
          </cell>
          <cell r="M49">
            <v>61.763500000000001</v>
          </cell>
          <cell r="N49">
            <v>67.163899999999998</v>
          </cell>
        </row>
        <row r="50">
          <cell r="C50">
            <v>8.2138818181818181</v>
          </cell>
          <cell r="D50">
            <v>14.632463636363637</v>
          </cell>
          <cell r="E50">
            <v>21.051045454545456</v>
          </cell>
          <cell r="F50">
            <v>27.469627272727273</v>
          </cell>
          <cell r="G50">
            <v>34.452009090909087</v>
          </cell>
          <cell r="H50">
            <v>40.870590909090907</v>
          </cell>
          <cell r="I50">
            <v>47.289172727272728</v>
          </cell>
          <cell r="J50">
            <v>53.707754545454549</v>
          </cell>
          <cell r="K50">
            <v>60.126336363636376</v>
          </cell>
          <cell r="L50">
            <v>66.544918181818176</v>
          </cell>
          <cell r="M50">
            <v>72.96350000000001</v>
          </cell>
          <cell r="N50">
            <v>79.382081818181831</v>
          </cell>
        </row>
        <row r="51">
          <cell r="C51">
            <v>9.2320636363636357</v>
          </cell>
          <cell r="D51">
            <v>16.66882727272727</v>
          </cell>
          <cell r="E51">
            <v>24.10559090909091</v>
          </cell>
          <cell r="F51">
            <v>31.542354545454543</v>
          </cell>
          <cell r="G51">
            <v>39.54291818181818</v>
          </cell>
          <cell r="H51">
            <v>46.979681818181817</v>
          </cell>
          <cell r="I51">
            <v>54.416445454545453</v>
          </cell>
          <cell r="J51">
            <v>61.85320909090909</v>
          </cell>
          <cell r="K51">
            <v>69.289972727272726</v>
          </cell>
          <cell r="L51">
            <v>76.726736363636363</v>
          </cell>
          <cell r="M51">
            <v>84.163499999999999</v>
          </cell>
          <cell r="N51">
            <v>91.60026363636365</v>
          </cell>
        </row>
        <row r="52">
          <cell r="C52">
            <v>10.250245454545455</v>
          </cell>
          <cell r="D52">
            <v>18.705190909090909</v>
          </cell>
          <cell r="E52">
            <v>27.160136363636362</v>
          </cell>
          <cell r="F52">
            <v>35.615081818181821</v>
          </cell>
          <cell r="G52">
            <v>44.633827272727274</v>
          </cell>
          <cell r="H52">
            <v>53.088772727272726</v>
          </cell>
          <cell r="I52">
            <v>61.543718181818178</v>
          </cell>
          <cell r="J52">
            <v>69.998663636363631</v>
          </cell>
          <cell r="K52">
            <v>78.453609090909083</v>
          </cell>
          <cell r="L52">
            <v>86.908554545454535</v>
          </cell>
          <cell r="M52">
            <v>95.363500000000002</v>
          </cell>
          <cell r="N52">
            <v>103.81844545454544</v>
          </cell>
        </row>
        <row r="53">
          <cell r="C53">
            <v>11.268427272727275</v>
          </cell>
          <cell r="D53">
            <v>20.741554545454548</v>
          </cell>
          <cell r="E53">
            <v>30.21468181818182</v>
          </cell>
          <cell r="F53">
            <v>39.687809090909099</v>
          </cell>
          <cell r="G53">
            <v>49.724736363636367</v>
          </cell>
          <cell r="H53">
            <v>59.197863636363635</v>
          </cell>
          <cell r="I53">
            <v>68.670990909090904</v>
          </cell>
          <cell r="J53">
            <v>78.144118181818186</v>
          </cell>
          <cell r="K53">
            <v>87.617245454545468</v>
          </cell>
          <cell r="L53">
            <v>97.090372727272722</v>
          </cell>
          <cell r="M53">
            <v>106.5635</v>
          </cell>
          <cell r="N53">
            <v>116.03662727272729</v>
          </cell>
        </row>
        <row r="54">
          <cell r="C54">
            <v>12.28660909090909</v>
          </cell>
          <cell r="D54">
            <v>22.77791818181818</v>
          </cell>
          <cell r="E54">
            <v>33.269227272727278</v>
          </cell>
          <cell r="F54">
            <v>43.760536363636362</v>
          </cell>
          <cell r="G54">
            <v>54.815645454545461</v>
          </cell>
          <cell r="H54">
            <v>65.306954545454545</v>
          </cell>
          <cell r="I54">
            <v>75.798263636363629</v>
          </cell>
          <cell r="J54">
            <v>86.289572727272713</v>
          </cell>
          <cell r="K54">
            <v>96.780881818181825</v>
          </cell>
          <cell r="L54">
            <v>107.27219090909091</v>
          </cell>
          <cell r="M54">
            <v>117.76350000000001</v>
          </cell>
          <cell r="N54">
            <v>128.25480909090911</v>
          </cell>
        </row>
        <row r="55">
          <cell r="C55">
            <v>13.304790909090908</v>
          </cell>
          <cell r="D55">
            <v>24.814281818181815</v>
          </cell>
          <cell r="E55">
            <v>36.323772727272726</v>
          </cell>
          <cell r="F55">
            <v>47.833263636363625</v>
          </cell>
          <cell r="G55">
            <v>59.90655454545454</v>
          </cell>
          <cell r="H55">
            <v>71.41604545454544</v>
          </cell>
          <cell r="I55">
            <v>82.925536363636354</v>
          </cell>
          <cell r="J55">
            <v>94.435027272727254</v>
          </cell>
          <cell r="K55">
            <v>105.94451818181818</v>
          </cell>
          <cell r="L55">
            <v>117.45400909090908</v>
          </cell>
          <cell r="M55">
            <v>128.96350000000001</v>
          </cell>
          <cell r="N55">
            <v>140.4729909090909</v>
          </cell>
        </row>
        <row r="60">
          <cell r="C60">
            <v>4.6811545454545449</v>
          </cell>
          <cell r="D60">
            <v>7.5670090909090906</v>
          </cell>
          <cell r="E60">
            <v>10.452863636363634</v>
          </cell>
          <cell r="F60">
            <v>13.33871818181818</v>
          </cell>
          <cell r="G60">
            <v>16.788372727272726</v>
          </cell>
          <cell r="H60">
            <v>19.674227272727272</v>
          </cell>
          <cell r="I60">
            <v>22.560081818181814</v>
          </cell>
          <cell r="J60">
            <v>25.445936363636356</v>
          </cell>
          <cell r="K60">
            <v>28.331790909090913</v>
          </cell>
          <cell r="L60">
            <v>31.217645454545455</v>
          </cell>
          <cell r="M60">
            <v>34.103499999999997</v>
          </cell>
          <cell r="N60">
            <v>36.989354545454546</v>
          </cell>
        </row>
        <row r="61">
          <cell r="C61">
            <v>6.1356999999999999</v>
          </cell>
          <cell r="D61">
            <v>10.476100000000001</v>
          </cell>
          <cell r="E61">
            <v>14.816499999999998</v>
          </cell>
          <cell r="F61">
            <v>19.1569</v>
          </cell>
          <cell r="G61">
            <v>24.0611</v>
          </cell>
          <cell r="H61">
            <v>28.401499999999995</v>
          </cell>
          <cell r="I61">
            <v>32.741899999999994</v>
          </cell>
          <cell r="J61">
            <v>37.082300000000004</v>
          </cell>
          <cell r="K61">
            <v>41.422699999999999</v>
          </cell>
          <cell r="L61">
            <v>45.763100000000001</v>
          </cell>
          <cell r="M61">
            <v>50.103499999999997</v>
          </cell>
          <cell r="N61">
            <v>54.443899999999992</v>
          </cell>
        </row>
        <row r="62">
          <cell r="C62">
            <v>7.5902454545454532</v>
          </cell>
          <cell r="D62">
            <v>13.385190909090907</v>
          </cell>
          <cell r="E62">
            <v>19.180136363636361</v>
          </cell>
          <cell r="F62">
            <v>24.975081818181813</v>
          </cell>
          <cell r="G62">
            <v>31.33382727272727</v>
          </cell>
          <cell r="H62">
            <v>37.128772727272718</v>
          </cell>
          <cell r="I62">
            <v>42.923718181818174</v>
          </cell>
          <cell r="J62">
            <v>48.71866363636363</v>
          </cell>
          <cell r="K62">
            <v>54.513609090909092</v>
          </cell>
          <cell r="L62">
            <v>60.308554545454541</v>
          </cell>
          <cell r="M62">
            <v>66.103499999999997</v>
          </cell>
          <cell r="N62">
            <v>71.898445454545453</v>
          </cell>
        </row>
        <row r="63">
          <cell r="C63">
            <v>9.0447909090909082</v>
          </cell>
          <cell r="D63">
            <v>16.294281818181815</v>
          </cell>
          <cell r="E63">
            <v>23.543772727272724</v>
          </cell>
          <cell r="F63">
            <v>30.793263636363633</v>
          </cell>
          <cell r="G63">
            <v>38.606554545454543</v>
          </cell>
          <cell r="H63">
            <v>45.856045454545452</v>
          </cell>
          <cell r="I63">
            <v>53.105536363636361</v>
          </cell>
          <cell r="J63">
            <v>60.35502727272727</v>
          </cell>
          <cell r="K63">
            <v>67.604518181818179</v>
          </cell>
          <cell r="L63">
            <v>74.854009090909088</v>
          </cell>
          <cell r="M63">
            <v>82.103499999999997</v>
          </cell>
          <cell r="N63">
            <v>89.352990909090892</v>
          </cell>
        </row>
        <row r="64">
          <cell r="C64">
            <v>10.499336363636363</v>
          </cell>
          <cell r="D64">
            <v>19.203372727272729</v>
          </cell>
          <cell r="E64">
            <v>27.907409090909091</v>
          </cell>
          <cell r="F64">
            <v>36.611445454545454</v>
          </cell>
          <cell r="G64">
            <v>45.879281818181823</v>
          </cell>
          <cell r="H64">
            <v>54.583318181818186</v>
          </cell>
          <cell r="I64">
            <v>63.287354545454548</v>
          </cell>
          <cell r="J64">
            <v>71.99139090909091</v>
          </cell>
          <cell r="K64">
            <v>80.695427272727287</v>
          </cell>
          <cell r="L64">
            <v>89.399463636363635</v>
          </cell>
          <cell r="M64">
            <v>98.103500000000011</v>
          </cell>
          <cell r="N64">
            <v>106.80753636363636</v>
          </cell>
        </row>
        <row r="65">
          <cell r="C65">
            <v>11.953881818181818</v>
          </cell>
          <cell r="D65">
            <v>22.112463636363636</v>
          </cell>
          <cell r="E65">
            <v>32.271045454545458</v>
          </cell>
          <cell r="F65">
            <v>42.429627272727274</v>
          </cell>
          <cell r="G65">
            <v>53.15200909090909</v>
          </cell>
          <cell r="H65">
            <v>63.310590909090905</v>
          </cell>
          <cell r="I65">
            <v>73.469172727272721</v>
          </cell>
          <cell r="J65">
            <v>83.627754545454536</v>
          </cell>
          <cell r="K65">
            <v>93.786336363636366</v>
          </cell>
          <cell r="L65">
            <v>103.94491818181817</v>
          </cell>
          <cell r="M65">
            <v>114.1035</v>
          </cell>
          <cell r="N65">
            <v>124.26208181818183</v>
          </cell>
        </row>
        <row r="66">
          <cell r="C66">
            <v>13.408427272727273</v>
          </cell>
          <cell r="D66">
            <v>25.021554545454546</v>
          </cell>
          <cell r="E66">
            <v>36.634681818181818</v>
          </cell>
          <cell r="F66">
            <v>48.247809090909087</v>
          </cell>
          <cell r="G66">
            <v>60.424736363636356</v>
          </cell>
          <cell r="H66">
            <v>72.037863636363625</v>
          </cell>
          <cell r="I66">
            <v>83.650990909090908</v>
          </cell>
          <cell r="J66">
            <v>95.264118181818176</v>
          </cell>
          <cell r="K66">
            <v>106.87724545454545</v>
          </cell>
          <cell r="L66">
            <v>118.49037272727271</v>
          </cell>
          <cell r="M66">
            <v>130.1035</v>
          </cell>
          <cell r="N66">
            <v>141.71662727272727</v>
          </cell>
        </row>
        <row r="67">
          <cell r="C67">
            <v>14.862972727272728</v>
          </cell>
          <cell r="D67">
            <v>27.930645454545456</v>
          </cell>
          <cell r="E67">
            <v>40.998318181818178</v>
          </cell>
          <cell r="F67">
            <v>54.065990909090914</v>
          </cell>
          <cell r="G67">
            <v>67.697463636363636</v>
          </cell>
          <cell r="H67">
            <v>80.765136363636358</v>
          </cell>
          <cell r="I67">
            <v>93.83280909090908</v>
          </cell>
          <cell r="J67">
            <v>106.90048181818182</v>
          </cell>
          <cell r="K67">
            <v>119.96815454545455</v>
          </cell>
          <cell r="L67">
            <v>133.03582727272729</v>
          </cell>
          <cell r="M67">
            <v>146.1035</v>
          </cell>
          <cell r="N67">
            <v>159.17117272727273</v>
          </cell>
        </row>
        <row r="68">
          <cell r="C68">
            <v>16.31751818181818</v>
          </cell>
          <cell r="D68">
            <v>30.839736363636362</v>
          </cell>
          <cell r="E68">
            <v>45.361954545454552</v>
          </cell>
          <cell r="F68">
            <v>59.884172727272727</v>
          </cell>
          <cell r="G68">
            <v>74.970190909090917</v>
          </cell>
          <cell r="H68">
            <v>89.492409090909092</v>
          </cell>
          <cell r="I68">
            <v>104.01462727272725</v>
          </cell>
          <cell r="J68">
            <v>118.53684545454544</v>
          </cell>
          <cell r="K68">
            <v>133.05906363636365</v>
          </cell>
          <cell r="L68">
            <v>147.58128181818182</v>
          </cell>
          <cell r="M68">
            <v>162.1035</v>
          </cell>
          <cell r="N68">
            <v>176.6257181818182</v>
          </cell>
        </row>
        <row r="69">
          <cell r="C69">
            <v>17.772063636363633</v>
          </cell>
          <cell r="D69">
            <v>33.748827272727269</v>
          </cell>
          <cell r="E69">
            <v>49.725590909090897</v>
          </cell>
          <cell r="F69">
            <v>65.702354545454526</v>
          </cell>
          <cell r="G69">
            <v>82.242918181818183</v>
          </cell>
          <cell r="H69">
            <v>98.219681818181797</v>
          </cell>
          <cell r="I69">
            <v>114.19644545454543</v>
          </cell>
          <cell r="J69">
            <v>130.17320909090907</v>
          </cell>
          <cell r="K69">
            <v>146.14997272727274</v>
          </cell>
          <cell r="L69">
            <v>162.12673636363635</v>
          </cell>
          <cell r="M69">
            <v>178.1035</v>
          </cell>
          <cell r="N69">
            <v>194.08026363636361</v>
          </cell>
        </row>
        <row r="74">
          <cell r="C74">
            <v>5.066868831168831</v>
          </cell>
          <cell r="D74">
            <v>8.338437662337661</v>
          </cell>
          <cell r="E74">
            <v>11.610006493506493</v>
          </cell>
          <cell r="F74">
            <v>14.881575324675323</v>
          </cell>
          <cell r="G74">
            <v>18.716944155844153</v>
          </cell>
          <cell r="H74">
            <v>21.988512987012985</v>
          </cell>
          <cell r="I74">
            <v>25.260081818181813</v>
          </cell>
          <cell r="J74">
            <v>28.531650649350645</v>
          </cell>
          <cell r="K74">
            <v>31.803219480519481</v>
          </cell>
          <cell r="L74">
            <v>35.074788311688309</v>
          </cell>
          <cell r="M74">
            <v>38.346357142857144</v>
          </cell>
          <cell r="N74">
            <v>41.617925974025972</v>
          </cell>
        </row>
        <row r="75">
          <cell r="C75">
            <v>6.8331025974025978</v>
          </cell>
          <cell r="D75">
            <v>11.870905194805196</v>
          </cell>
          <cell r="E75">
            <v>16.908707792207792</v>
          </cell>
          <cell r="F75">
            <v>21.946510389610388</v>
          </cell>
          <cell r="G75">
            <v>27.548112987012985</v>
          </cell>
          <cell r="H75">
            <v>32.585915584415581</v>
          </cell>
          <cell r="I75">
            <v>37.623718181818177</v>
          </cell>
          <cell r="J75">
            <v>42.66152077922078</v>
          </cell>
          <cell r="K75">
            <v>47.699323376623383</v>
          </cell>
          <cell r="L75">
            <v>52.737125974025972</v>
          </cell>
          <cell r="M75">
            <v>57.774928571428575</v>
          </cell>
          <cell r="N75">
            <v>62.812731168831164</v>
          </cell>
        </row>
        <row r="76">
          <cell r="C76">
            <v>8.5993363636363629</v>
          </cell>
          <cell r="D76">
            <v>15.403372727272727</v>
          </cell>
          <cell r="E76">
            <v>22.207409090909088</v>
          </cell>
          <cell r="F76">
            <v>29.011445454545452</v>
          </cell>
          <cell r="G76">
            <v>36.379281818181809</v>
          </cell>
          <cell r="H76">
            <v>43.18331818181818</v>
          </cell>
          <cell r="I76">
            <v>49.987354545454536</v>
          </cell>
          <cell r="J76">
            <v>56.791390909090907</v>
          </cell>
          <cell r="K76">
            <v>63.595427272727271</v>
          </cell>
          <cell r="L76">
            <v>70.39946363636362</v>
          </cell>
          <cell r="M76">
            <v>77.203499999999991</v>
          </cell>
          <cell r="N76">
            <v>84.007536363636348</v>
          </cell>
        </row>
        <row r="77">
          <cell r="C77">
            <v>10.365570129870131</v>
          </cell>
          <cell r="D77">
            <v>18.93584025974026</v>
          </cell>
          <cell r="E77">
            <v>27.506110389610388</v>
          </cell>
          <cell r="F77">
            <v>36.076380519480523</v>
          </cell>
          <cell r="G77">
            <v>45.210450649350648</v>
          </cell>
          <cell r="H77">
            <v>53.780720779220772</v>
          </cell>
          <cell r="I77">
            <v>62.350990909090896</v>
          </cell>
          <cell r="J77">
            <v>70.921261038961035</v>
          </cell>
          <cell r="K77">
            <v>79.491531168831173</v>
          </cell>
          <cell r="L77">
            <v>88.061801298701297</v>
          </cell>
          <cell r="M77">
            <v>96.632071428571436</v>
          </cell>
          <cell r="N77">
            <v>105.20234155844156</v>
          </cell>
        </row>
        <row r="78">
          <cell r="C78">
            <v>12.131803896103897</v>
          </cell>
          <cell r="D78">
            <v>22.468307792207792</v>
          </cell>
          <cell r="E78">
            <v>32.804811688311688</v>
          </cell>
          <cell r="F78">
            <v>43.14131558441558</v>
          </cell>
          <cell r="G78">
            <v>54.041619480519486</v>
          </cell>
          <cell r="H78">
            <v>64.378123376623378</v>
          </cell>
          <cell r="I78">
            <v>74.71462727272727</v>
          </cell>
          <cell r="J78">
            <v>85.051131168831162</v>
          </cell>
          <cell r="K78">
            <v>95.387635064935083</v>
          </cell>
          <cell r="L78">
            <v>105.72413896103896</v>
          </cell>
          <cell r="M78">
            <v>116.06064285714287</v>
          </cell>
          <cell r="N78">
            <v>126.39714675324674</v>
          </cell>
        </row>
        <row r="79">
          <cell r="C79">
            <v>13.898037662337662</v>
          </cell>
          <cell r="D79">
            <v>26.000775324675324</v>
          </cell>
          <cell r="E79">
            <v>38.103512987012991</v>
          </cell>
          <cell r="F79">
            <v>50.20625064935065</v>
          </cell>
          <cell r="G79">
            <v>62.872788311688311</v>
          </cell>
          <cell r="H79">
            <v>74.97552597402597</v>
          </cell>
          <cell r="I79">
            <v>87.07826363636363</v>
          </cell>
          <cell r="J79">
            <v>99.18100129870129</v>
          </cell>
          <cell r="K79">
            <v>111.28373896103898</v>
          </cell>
          <cell r="L79">
            <v>123.38647662337661</v>
          </cell>
          <cell r="M79">
            <v>135.4892142857143</v>
          </cell>
          <cell r="N79">
            <v>147.59195194805196</v>
          </cell>
        </row>
        <row r="80">
          <cell r="C80">
            <v>15.664271428571428</v>
          </cell>
          <cell r="D80">
            <v>29.533242857142856</v>
          </cell>
          <cell r="E80">
            <v>43.40221428571428</v>
          </cell>
          <cell r="F80">
            <v>57.271185714285707</v>
          </cell>
          <cell r="G80">
            <v>71.703957142857149</v>
          </cell>
          <cell r="H80">
            <v>85.572928571428562</v>
          </cell>
          <cell r="I80">
            <v>99.44189999999999</v>
          </cell>
          <cell r="J80">
            <v>113.31087142857142</v>
          </cell>
          <cell r="K80">
            <v>127.17984285714286</v>
          </cell>
          <cell r="L80">
            <v>141.04881428571429</v>
          </cell>
          <cell r="M80">
            <v>154.91778571428574</v>
          </cell>
          <cell r="N80">
            <v>168.78675714285714</v>
          </cell>
        </row>
        <row r="81">
          <cell r="C81">
            <v>17.430505194805196</v>
          </cell>
          <cell r="D81">
            <v>33.065710389610395</v>
          </cell>
          <cell r="E81">
            <v>48.700915584415583</v>
          </cell>
          <cell r="F81">
            <v>64.336120779220792</v>
          </cell>
          <cell r="G81">
            <v>80.535125974025988</v>
          </cell>
          <cell r="H81">
            <v>96.170331168831169</v>
          </cell>
          <cell r="I81">
            <v>111.80553636363636</v>
          </cell>
          <cell r="J81">
            <v>127.44074155844157</v>
          </cell>
          <cell r="K81">
            <v>143.07594675324677</v>
          </cell>
          <cell r="L81">
            <v>158.71115194805196</v>
          </cell>
          <cell r="M81">
            <v>174.34635714285713</v>
          </cell>
          <cell r="N81">
            <v>189.98156233766235</v>
          </cell>
        </row>
        <row r="82">
          <cell r="C82">
            <v>19.19673896103896</v>
          </cell>
          <cell r="D82">
            <v>36.598177922077923</v>
          </cell>
          <cell r="E82">
            <v>53.999616883116886</v>
          </cell>
          <cell r="F82">
            <v>71.401055844155835</v>
          </cell>
          <cell r="G82">
            <v>89.366294805194812</v>
          </cell>
          <cell r="H82">
            <v>106.76773376623376</v>
          </cell>
          <cell r="I82">
            <v>124.16917272727271</v>
          </cell>
          <cell r="J82">
            <v>141.57061168831169</v>
          </cell>
          <cell r="K82">
            <v>158.97205064935065</v>
          </cell>
          <cell r="L82">
            <v>176.37348961038961</v>
          </cell>
          <cell r="M82">
            <v>193.77492857142857</v>
          </cell>
          <cell r="N82">
            <v>211.17636753246754</v>
          </cell>
        </row>
        <row r="83">
          <cell r="C83">
            <v>20.962972727272724</v>
          </cell>
          <cell r="D83">
            <v>40.130645454545444</v>
          </cell>
          <cell r="E83">
            <v>59.298318181818175</v>
          </cell>
          <cell r="F83">
            <v>78.465990909090891</v>
          </cell>
          <cell r="G83">
            <v>98.197463636363636</v>
          </cell>
          <cell r="H83">
            <v>117.36513636363635</v>
          </cell>
          <cell r="I83">
            <v>136.53280909090907</v>
          </cell>
          <cell r="J83">
            <v>155.7004818181818</v>
          </cell>
          <cell r="K83">
            <v>174.86815454545456</v>
          </cell>
          <cell r="L83">
            <v>194.03582727272726</v>
          </cell>
          <cell r="M83">
            <v>213.20350000000002</v>
          </cell>
          <cell r="N83">
            <v>232.37117272727272</v>
          </cell>
        </row>
        <row r="88">
          <cell r="C88">
            <v>6.841154545454545</v>
          </cell>
          <cell r="D88">
            <v>11.887009090909089</v>
          </cell>
          <cell r="E88">
            <v>16.932863636363635</v>
          </cell>
          <cell r="F88">
            <v>21.978718181818181</v>
          </cell>
          <cell r="G88">
            <v>27.588372727272727</v>
          </cell>
          <cell r="H88">
            <v>32.634227272727273</v>
          </cell>
          <cell r="I88">
            <v>37.680081818181812</v>
          </cell>
          <cell r="J88">
            <v>42.725936363636357</v>
          </cell>
          <cell r="K88">
            <v>47.771790909090917</v>
          </cell>
          <cell r="L88">
            <v>52.817645454545456</v>
          </cell>
          <cell r="M88">
            <v>57.863500000000002</v>
          </cell>
          <cell r="N88">
            <v>62.909354545454548</v>
          </cell>
        </row>
        <row r="89">
          <cell r="C89">
            <v>10.041154545454546</v>
          </cell>
          <cell r="D89">
            <v>18.287009090909095</v>
          </cell>
          <cell r="E89">
            <v>26.532863636363636</v>
          </cell>
          <cell r="F89">
            <v>34.778718181818185</v>
          </cell>
          <cell r="G89">
            <v>43.588372727272727</v>
          </cell>
          <cell r="H89">
            <v>51.834227272727276</v>
          </cell>
          <cell r="I89">
            <v>60.08008181818181</v>
          </cell>
          <cell r="J89">
            <v>68.325936363636373</v>
          </cell>
          <cell r="K89">
            <v>76.571790909090922</v>
          </cell>
          <cell r="L89">
            <v>84.817645454545456</v>
          </cell>
          <cell r="M89">
            <v>93.063500000000005</v>
          </cell>
          <cell r="N89">
            <v>101.30935454545454</v>
          </cell>
        </row>
        <row r="90">
          <cell r="C90">
            <v>13.241154545454545</v>
          </cell>
          <cell r="D90">
            <v>24.68700909090909</v>
          </cell>
          <cell r="E90">
            <v>36.132863636363638</v>
          </cell>
          <cell r="F90">
            <v>47.578718181818175</v>
          </cell>
          <cell r="G90">
            <v>59.588372727272727</v>
          </cell>
          <cell r="H90">
            <v>71.034227272727264</v>
          </cell>
          <cell r="I90">
            <v>82.480081818181816</v>
          </cell>
          <cell r="J90">
            <v>93.925936363636353</v>
          </cell>
          <cell r="K90">
            <v>105.37179090909092</v>
          </cell>
          <cell r="L90">
            <v>116.81764545454544</v>
          </cell>
          <cell r="M90">
            <v>128.26350000000002</v>
          </cell>
          <cell r="N90">
            <v>139.70935454545454</v>
          </cell>
        </row>
        <row r="91">
          <cell r="C91">
            <v>16.441154545454545</v>
          </cell>
          <cell r="D91">
            <v>31.087009090909092</v>
          </cell>
          <cell r="E91">
            <v>45.732863636363632</v>
          </cell>
          <cell r="F91">
            <v>60.378718181818186</v>
          </cell>
          <cell r="G91">
            <v>75.588372727272741</v>
          </cell>
          <cell r="H91">
            <v>90.234227272727267</v>
          </cell>
          <cell r="I91">
            <v>104.88008181818182</v>
          </cell>
          <cell r="J91">
            <v>119.52593636363636</v>
          </cell>
          <cell r="K91">
            <v>134.17179090909093</v>
          </cell>
          <cell r="L91">
            <v>148.81764545454547</v>
          </cell>
          <cell r="M91">
            <v>163.46350000000001</v>
          </cell>
          <cell r="N91">
            <v>178.10935454545455</v>
          </cell>
        </row>
        <row r="92">
          <cell r="C92">
            <v>19.641154545454548</v>
          </cell>
          <cell r="D92">
            <v>37.487009090909098</v>
          </cell>
          <cell r="E92">
            <v>55.332863636363641</v>
          </cell>
          <cell r="F92">
            <v>73.178718181818184</v>
          </cell>
          <cell r="G92">
            <v>91.588372727272741</v>
          </cell>
          <cell r="H92">
            <v>109.43422727272727</v>
          </cell>
          <cell r="I92">
            <v>127.28008181818183</v>
          </cell>
          <cell r="J92">
            <v>145.12593636363638</v>
          </cell>
          <cell r="K92">
            <v>162.97179090909094</v>
          </cell>
          <cell r="L92">
            <v>180.81764545454547</v>
          </cell>
          <cell r="M92">
            <v>198.66350000000006</v>
          </cell>
          <cell r="N92">
            <v>216.50935454545456</v>
          </cell>
        </row>
        <row r="93">
          <cell r="C93">
            <v>22.841154545454547</v>
          </cell>
          <cell r="D93">
            <v>43.887009090909089</v>
          </cell>
          <cell r="E93">
            <v>64.932863636363635</v>
          </cell>
          <cell r="F93">
            <v>85.978718181818181</v>
          </cell>
          <cell r="G93">
            <v>107.58837272727273</v>
          </cell>
          <cell r="H93">
            <v>128.63422727272729</v>
          </cell>
          <cell r="I93">
            <v>149.6800818181818</v>
          </cell>
          <cell r="J93">
            <v>170.72593636363638</v>
          </cell>
          <cell r="K93">
            <v>191.77179090909095</v>
          </cell>
          <cell r="L93">
            <v>212.81764545454544</v>
          </cell>
          <cell r="M93">
            <v>233.86350000000004</v>
          </cell>
          <cell r="N93">
            <v>254.90935454545456</v>
          </cell>
        </row>
        <row r="94">
          <cell r="C94">
            <v>26.041154545454546</v>
          </cell>
          <cell r="D94">
            <v>50.287009090909095</v>
          </cell>
          <cell r="E94">
            <v>74.532863636363643</v>
          </cell>
          <cell r="F94">
            <v>98.778718181818178</v>
          </cell>
          <cell r="G94">
            <v>123.58837272727274</v>
          </cell>
          <cell r="H94">
            <v>147.83422727272728</v>
          </cell>
          <cell r="I94">
            <v>172.08008181818181</v>
          </cell>
          <cell r="J94">
            <v>196.32593636363637</v>
          </cell>
          <cell r="K94">
            <v>220.57179090909091</v>
          </cell>
          <cell r="L94">
            <v>244.81764545454547</v>
          </cell>
          <cell r="M94">
            <v>269.06350000000003</v>
          </cell>
          <cell r="N94">
            <v>293.30935454545454</v>
          </cell>
        </row>
        <row r="95">
          <cell r="C95">
            <v>29.241154545454553</v>
          </cell>
          <cell r="D95">
            <v>56.6870090909091</v>
          </cell>
          <cell r="E95">
            <v>84.132863636363652</v>
          </cell>
          <cell r="F95">
            <v>111.5787181818182</v>
          </cell>
          <cell r="G95">
            <v>139.58837272727274</v>
          </cell>
          <cell r="H95">
            <v>167.03422727272729</v>
          </cell>
          <cell r="I95">
            <v>194.48008181818182</v>
          </cell>
          <cell r="J95">
            <v>221.92593636363642</v>
          </cell>
          <cell r="K95">
            <v>249.37179090909095</v>
          </cell>
          <cell r="L95">
            <v>276.81764545454547</v>
          </cell>
          <cell r="M95">
            <v>304.26350000000002</v>
          </cell>
          <cell r="N95">
            <v>331.70935454545457</v>
          </cell>
        </row>
        <row r="96">
          <cell r="C96">
            <v>32.441154545454545</v>
          </cell>
          <cell r="D96">
            <v>63.087009090909092</v>
          </cell>
          <cell r="E96">
            <v>93.732863636363646</v>
          </cell>
          <cell r="F96">
            <v>124.37871818181819</v>
          </cell>
          <cell r="G96">
            <v>155.58837272727274</v>
          </cell>
          <cell r="H96">
            <v>186.23422727272728</v>
          </cell>
          <cell r="I96">
            <v>216.88008181818179</v>
          </cell>
          <cell r="J96">
            <v>247.52593636363639</v>
          </cell>
          <cell r="K96">
            <v>278.17179090909093</v>
          </cell>
          <cell r="L96">
            <v>308.81764545454547</v>
          </cell>
          <cell r="M96">
            <v>339.46350000000001</v>
          </cell>
          <cell r="N96">
            <v>370.10935454545455</v>
          </cell>
        </row>
        <row r="97">
          <cell r="C97">
            <v>35.64115454545454</v>
          </cell>
          <cell r="D97">
            <v>69.487009090909083</v>
          </cell>
          <cell r="E97">
            <v>103.33286363636364</v>
          </cell>
          <cell r="F97">
            <v>137.17871818181817</v>
          </cell>
          <cell r="G97">
            <v>171.58837272727274</v>
          </cell>
          <cell r="H97">
            <v>205.43422727272727</v>
          </cell>
          <cell r="I97">
            <v>239.28008181818177</v>
          </cell>
          <cell r="J97">
            <v>273.12593636363636</v>
          </cell>
          <cell r="K97">
            <v>306.97179090909094</v>
          </cell>
          <cell r="L97">
            <v>340.81764545454547</v>
          </cell>
          <cell r="M97">
            <v>374.6635</v>
          </cell>
          <cell r="N97">
            <v>408.50935454545453</v>
          </cell>
        </row>
        <row r="104">
          <cell r="C104">
            <v>2.5022662337662336</v>
          </cell>
          <cell r="D104">
            <v>3.2092324675324679</v>
          </cell>
          <cell r="E104">
            <v>3.9161987012987014</v>
          </cell>
          <cell r="F104">
            <v>4.6231649350649358</v>
          </cell>
          <cell r="G104">
            <v>5.893931168831168</v>
          </cell>
          <cell r="H104">
            <v>6.6008974025974023</v>
          </cell>
          <cell r="I104">
            <v>7.3078636363636349</v>
          </cell>
          <cell r="J104">
            <v>8.0148298701298692</v>
          </cell>
          <cell r="K104">
            <v>8.7217961038961036</v>
          </cell>
          <cell r="L104">
            <v>9.428762337662338</v>
          </cell>
          <cell r="M104">
            <v>10.135728571428572</v>
          </cell>
          <cell r="N104">
            <v>10.842694805194805</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Material Cost"/>
      <sheetName val="PF Roller Std Trade Price"/>
      <sheetName val="PF Roller Special Trade Price"/>
    </sheetNames>
    <sheetDataSet>
      <sheetData sheetId="0">
        <row r="3">
          <cell r="W3">
            <v>0.61</v>
          </cell>
          <cell r="X3">
            <v>0.76200000000000001</v>
          </cell>
          <cell r="Y3">
            <v>0.91400000000000003</v>
          </cell>
          <cell r="Z3">
            <v>1.0669999999999999</v>
          </cell>
          <cell r="AA3">
            <v>1.2190000000000001</v>
          </cell>
          <cell r="AB3">
            <v>1.4</v>
          </cell>
        </row>
        <row r="4">
          <cell r="D4">
            <v>2.0739999999999998</v>
          </cell>
          <cell r="W4">
            <v>24.015748031496063</v>
          </cell>
          <cell r="X4">
            <v>30</v>
          </cell>
          <cell r="Y4">
            <v>35.984251968503933</v>
          </cell>
          <cell r="Z4">
            <v>42.00787401574803</v>
          </cell>
          <cell r="AA4">
            <v>47.99212598425197</v>
          </cell>
          <cell r="AB4">
            <v>55.118110236220474</v>
          </cell>
        </row>
        <row r="5">
          <cell r="D5">
            <v>4.3360000000000003</v>
          </cell>
          <cell r="R5">
            <v>2.14</v>
          </cell>
          <cell r="U5">
            <v>0.61</v>
          </cell>
          <cell r="V5">
            <v>24.015748031496063</v>
          </cell>
        </row>
        <row r="6">
          <cell r="D6">
            <v>5.516</v>
          </cell>
          <cell r="M6">
            <v>6.3650000000000002</v>
          </cell>
          <cell r="R6">
            <v>3.62</v>
          </cell>
          <cell r="U6">
            <v>0.76200000000000001</v>
          </cell>
          <cell r="V6">
            <v>30</v>
          </cell>
        </row>
        <row r="7">
          <cell r="D7">
            <v>2.1675</v>
          </cell>
          <cell r="R7">
            <v>5.28</v>
          </cell>
          <cell r="U7">
            <v>0.91400000000000003</v>
          </cell>
          <cell r="V7">
            <v>35.984251968503933</v>
          </cell>
        </row>
        <row r="8">
          <cell r="M8">
            <v>11.452500000000001</v>
          </cell>
          <cell r="R8">
            <v>7.69</v>
          </cell>
          <cell r="U8">
            <v>1.0669999999999999</v>
          </cell>
          <cell r="V8">
            <v>42.00787401574803</v>
          </cell>
        </row>
        <row r="9">
          <cell r="M9">
            <v>4.3360000000000003</v>
          </cell>
          <cell r="R9">
            <v>8.5500000000000007</v>
          </cell>
          <cell r="U9">
            <v>1.2190000000000001</v>
          </cell>
          <cell r="V9">
            <v>47.99212598425197</v>
          </cell>
        </row>
        <row r="10">
          <cell r="D10">
            <v>3.0680000000000001</v>
          </cell>
          <cell r="R10">
            <v>11.5</v>
          </cell>
          <cell r="U10">
            <v>1.524</v>
          </cell>
          <cell r="V10">
            <v>60</v>
          </cell>
        </row>
        <row r="11">
          <cell r="D11">
            <v>0.52980000000000005</v>
          </cell>
          <cell r="U11">
            <v>1.8</v>
          </cell>
          <cell r="V11">
            <v>70.866141732283467</v>
          </cell>
        </row>
        <row r="12">
          <cell r="M12">
            <v>12.5</v>
          </cell>
        </row>
        <row r="14">
          <cell r="D14">
            <v>0.78200000000000003</v>
          </cell>
          <cell r="M14">
            <v>3.5</v>
          </cell>
        </row>
        <row r="15">
          <cell r="D15">
            <v>0.24</v>
          </cell>
        </row>
        <row r="16">
          <cell r="D16">
            <v>1</v>
          </cell>
        </row>
        <row r="18">
          <cell r="D18">
            <v>0.60819999999999996</v>
          </cell>
        </row>
        <row r="22">
          <cell r="D22">
            <v>0.74099999999999999</v>
          </cell>
        </row>
        <row r="23">
          <cell r="D23">
            <v>0.34</v>
          </cell>
          <cell r="M23">
            <v>1.1000000000000001</v>
          </cell>
        </row>
        <row r="24">
          <cell r="D24">
            <v>0.224</v>
          </cell>
        </row>
        <row r="25">
          <cell r="D25">
            <v>0.13700000000000001</v>
          </cell>
        </row>
        <row r="28">
          <cell r="D28">
            <v>0.39</v>
          </cell>
        </row>
        <row r="31">
          <cell r="C31">
            <v>2.2200000000000002</v>
          </cell>
        </row>
        <row r="32">
          <cell r="C32">
            <v>0.5</v>
          </cell>
        </row>
        <row r="33">
          <cell r="C33">
            <v>0.56999999999999995</v>
          </cell>
        </row>
        <row r="34">
          <cell r="C34">
            <v>0.21</v>
          </cell>
        </row>
        <row r="35">
          <cell r="C35">
            <v>0.1</v>
          </cell>
        </row>
        <row r="37">
          <cell r="B37">
            <v>0.35</v>
          </cell>
        </row>
        <row r="39">
          <cell r="B39">
            <v>0.3</v>
          </cell>
        </row>
        <row r="43">
          <cell r="B43">
            <v>0.2</v>
          </cell>
        </row>
        <row r="44">
          <cell r="B44">
            <v>0.2</v>
          </cell>
          <cell r="D44">
            <v>0.6</v>
          </cell>
        </row>
        <row r="45">
          <cell r="B45">
            <v>0.3</v>
          </cell>
          <cell r="D45">
            <v>1.2</v>
          </cell>
        </row>
        <row r="46">
          <cell r="B46">
            <v>0.4</v>
          </cell>
        </row>
      </sheetData>
      <sheetData sheetId="1">
        <row r="5">
          <cell r="D5">
            <v>17.578129799999999</v>
          </cell>
          <cell r="E5">
            <v>19.71314916</v>
          </cell>
          <cell r="F5">
            <v>21.848168520000002</v>
          </cell>
          <cell r="G5">
            <v>23.99723406</v>
          </cell>
          <cell r="H5">
            <v>26.914851420000002</v>
          </cell>
          <cell r="I5">
            <v>29.573412000000001</v>
          </cell>
        </row>
        <row r="6">
          <cell r="D6">
            <v>18.475306759999999</v>
          </cell>
          <cell r="E6">
            <v>20.669657191999999</v>
          </cell>
          <cell r="F6">
            <v>22.864007624000003</v>
          </cell>
          <cell r="G6">
            <v>25.072794571999999</v>
          </cell>
          <cell r="H6">
            <v>28.049743004</v>
          </cell>
          <cell r="I6">
            <v>30.7789544</v>
          </cell>
        </row>
        <row r="7">
          <cell r="D7">
            <v>19.372483720000002</v>
          </cell>
          <cell r="E7">
            <v>21.626165224000001</v>
          </cell>
          <cell r="F7">
            <v>23.879846728000004</v>
          </cell>
          <cell r="G7">
            <v>26.148355084000002</v>
          </cell>
          <cell r="H7">
            <v>29.184634588000002</v>
          </cell>
          <cell r="I7">
            <v>31.984496800000002</v>
          </cell>
        </row>
        <row r="8">
          <cell r="D8">
            <v>20.275563159999997</v>
          </cell>
          <cell r="E8">
            <v>22.588966071999998</v>
          </cell>
          <cell r="F8">
            <v>24.902368983999999</v>
          </cell>
          <cell r="G8">
            <v>27.230991651999997</v>
          </cell>
          <cell r="H8">
            <v>30.326992564000001</v>
          </cell>
          <cell r="I8">
            <v>33.197970399999996</v>
          </cell>
        </row>
        <row r="9">
          <cell r="D9">
            <v>21.17274012</v>
          </cell>
          <cell r="E9">
            <v>23.545474104</v>
          </cell>
          <cell r="F9">
            <v>25.918208088000004</v>
          </cell>
          <cell r="G9">
            <v>28.306552163999999</v>
          </cell>
          <cell r="H9">
            <v>31.461884148000003</v>
          </cell>
          <cell r="I9">
            <v>34.403512800000001</v>
          </cell>
        </row>
        <row r="10">
          <cell r="D10">
            <v>22.972996519999999</v>
          </cell>
          <cell r="E10">
            <v>25.464782983999999</v>
          </cell>
          <cell r="F10">
            <v>27.956569448</v>
          </cell>
          <cell r="G10">
            <v>30.464749243999997</v>
          </cell>
          <cell r="H10">
            <v>33.739133708000004</v>
          </cell>
          <cell r="I10">
            <v>36.822528800000001</v>
          </cell>
        </row>
        <row r="11">
          <cell r="D11">
            <v>24.602081000000002</v>
          </cell>
          <cell r="E11">
            <v>27.201600200000001</v>
          </cell>
          <cell r="F11">
            <v>29.801119400000001</v>
          </cell>
          <cell r="G11">
            <v>32.417740700000003</v>
          </cell>
          <cell r="H11">
            <v>35.799857899999999</v>
          </cell>
          <cell r="I11">
            <v>39.011540000000004</v>
          </cell>
        </row>
        <row r="17">
          <cell r="D17">
            <v>18.6723234</v>
          </cell>
          <cell r="E17">
            <v>21.079994280000001</v>
          </cell>
          <cell r="F17">
            <v>23.487665160000002</v>
          </cell>
          <cell r="G17">
            <v>25.911175979999999</v>
          </cell>
          <cell r="H17">
            <v>29.642680860000002</v>
          </cell>
          <cell r="I17">
            <v>32.706276000000003</v>
          </cell>
        </row>
        <row r="18">
          <cell r="D18">
            <v>19.734171079999999</v>
          </cell>
          <cell r="E18">
            <v>22.242205735999999</v>
          </cell>
          <cell r="F18">
            <v>24.750240392000002</v>
          </cell>
          <cell r="G18">
            <v>27.274775276</v>
          </cell>
          <cell r="H18">
            <v>31.106643932000001</v>
          </cell>
          <cell r="I18">
            <v>34.289751199999998</v>
          </cell>
        </row>
        <row r="19">
          <cell r="D19">
            <v>20.796018760000003</v>
          </cell>
          <cell r="E19">
            <v>23.404417192000004</v>
          </cell>
          <cell r="F19">
            <v>26.012815624000005</v>
          </cell>
          <cell r="G19">
            <v>28.638374572</v>
          </cell>
          <cell r="H19">
            <v>32.570607004000003</v>
          </cell>
          <cell r="I19">
            <v>35.8732264</v>
          </cell>
        </row>
        <row r="20">
          <cell r="D20">
            <v>21.864852279999997</v>
          </cell>
          <cell r="E20">
            <v>24.574274775999999</v>
          </cell>
          <cell r="F20">
            <v>27.283697272000001</v>
          </cell>
          <cell r="G20">
            <v>30.010944915999996</v>
          </cell>
          <cell r="H20">
            <v>34.044201412</v>
          </cell>
          <cell r="I20">
            <v>37.467119199999999</v>
          </cell>
        </row>
        <row r="21">
          <cell r="D21">
            <v>22.926699960000001</v>
          </cell>
          <cell r="E21">
            <v>25.736486232000001</v>
          </cell>
          <cell r="F21">
            <v>28.546272504000004</v>
          </cell>
          <cell r="G21">
            <v>31.374544212</v>
          </cell>
          <cell r="H21">
            <v>35.508164483999998</v>
          </cell>
          <cell r="I21">
            <v>39.050594400000001</v>
          </cell>
        </row>
        <row r="22">
          <cell r="D22">
            <v>25.057381159999998</v>
          </cell>
          <cell r="E22">
            <v>28.068555271999998</v>
          </cell>
          <cell r="F22">
            <v>31.079729384</v>
          </cell>
          <cell r="G22">
            <v>34.110713851999996</v>
          </cell>
          <cell r="H22">
            <v>38.445721964000001</v>
          </cell>
          <cell r="I22">
            <v>42.227962399999996</v>
          </cell>
        </row>
        <row r="23">
          <cell r="D23">
            <v>26.985472999999999</v>
          </cell>
          <cell r="E23">
            <v>30.178886600000002</v>
          </cell>
          <cell r="F23">
            <v>33.372300200000005</v>
          </cell>
          <cell r="G23">
            <v>36.5867231</v>
          </cell>
          <cell r="H23">
            <v>41.103970699999998</v>
          </cell>
          <cell r="I23">
            <v>45.10322</v>
          </cell>
        </row>
        <row r="29">
          <cell r="D29">
            <v>19.8995946</v>
          </cell>
          <cell r="E29">
            <v>22.613077320000002</v>
          </cell>
          <cell r="F29">
            <v>25.326560040000004</v>
          </cell>
          <cell r="G29">
            <v>28.057894619999999</v>
          </cell>
          <cell r="H29">
            <v>32.702273339999998</v>
          </cell>
          <cell r="I29">
            <v>36.220163999999997</v>
          </cell>
        </row>
        <row r="30">
          <cell r="D30">
            <v>21.146140519999999</v>
          </cell>
          <cell r="E30">
            <v>24.006010183999997</v>
          </cell>
          <cell r="F30">
            <v>26.865879848000002</v>
          </cell>
          <cell r="G30">
            <v>29.744564443999998</v>
          </cell>
          <cell r="H30">
            <v>34.535330107999997</v>
          </cell>
          <cell r="I30">
            <v>38.227536799999996</v>
          </cell>
        </row>
        <row r="31">
          <cell r="D31">
            <v>22.392686440000002</v>
          </cell>
          <cell r="E31">
            <v>25.398943048000003</v>
          </cell>
          <cell r="F31">
            <v>28.405199656000004</v>
          </cell>
          <cell r="G31">
            <v>31.431234268000001</v>
          </cell>
          <cell r="H31">
            <v>36.368386876000002</v>
          </cell>
          <cell r="I31">
            <v>40.234909599999995</v>
          </cell>
        </row>
        <row r="32">
          <cell r="D32">
            <v>23.647433319999998</v>
          </cell>
          <cell r="E32">
            <v>26.801039943999999</v>
          </cell>
          <cell r="F32">
            <v>29.954646568000001</v>
          </cell>
          <cell r="G32">
            <v>33.129000603999998</v>
          </cell>
          <cell r="H32">
            <v>38.213503228</v>
          </cell>
          <cell r="I32">
            <v>42.255488799999995</v>
          </cell>
        </row>
        <row r="33">
          <cell r="D33">
            <v>24.89397924</v>
          </cell>
          <cell r="E33">
            <v>28.193972808000002</v>
          </cell>
          <cell r="F33">
            <v>31.493966376000003</v>
          </cell>
          <cell r="G33">
            <v>34.815670428000004</v>
          </cell>
          <cell r="H33">
            <v>40.046559995999999</v>
          </cell>
          <cell r="I33">
            <v>44.262861599999994</v>
          </cell>
        </row>
        <row r="34">
          <cell r="D34">
            <v>27.395272039999998</v>
          </cell>
          <cell r="E34">
            <v>30.989002568</v>
          </cell>
          <cell r="F34">
            <v>34.582733095999998</v>
          </cell>
          <cell r="G34">
            <v>38.200106587999997</v>
          </cell>
          <cell r="H34">
            <v>43.724733116000003</v>
          </cell>
          <cell r="I34">
            <v>48.290813599999993</v>
          </cell>
        </row>
        <row r="35">
          <cell r="D35">
            <v>29.658737000000002</v>
          </cell>
          <cell r="E35">
            <v>33.5182754</v>
          </cell>
          <cell r="F35">
            <v>37.377813799999998</v>
          </cell>
          <cell r="G35">
            <v>41.262743900000004</v>
          </cell>
          <cell r="H35">
            <v>47.053178299999999</v>
          </cell>
          <cell r="I35">
            <v>51.935779999999994</v>
          </cell>
        </row>
        <row r="41">
          <cell r="D41">
            <v>21.681355800000002</v>
          </cell>
          <cell r="E41">
            <v>24.838818360000001</v>
          </cell>
          <cell r="F41">
            <v>27.996280920000004</v>
          </cell>
          <cell r="G41">
            <v>31.174516259999997</v>
          </cell>
          <cell r="H41">
            <v>37.144211820000002</v>
          </cell>
          <cell r="I41">
            <v>41.321651999999993</v>
          </cell>
        </row>
        <row r="42">
          <cell r="D42">
            <v>23.196047959999998</v>
          </cell>
          <cell r="E42">
            <v>26.566714231999999</v>
          </cell>
          <cell r="F42">
            <v>29.937380504000004</v>
          </cell>
          <cell r="G42">
            <v>33.330222211999995</v>
          </cell>
          <cell r="H42">
            <v>39.513121483999996</v>
          </cell>
          <cell r="I42">
            <v>43.944442399999993</v>
          </cell>
        </row>
        <row r="43">
          <cell r="D43">
            <v>24.710740120000001</v>
          </cell>
          <cell r="E43">
            <v>28.294610104</v>
          </cell>
          <cell r="F43">
            <v>31.878480088000003</v>
          </cell>
          <cell r="G43">
            <v>35.485928164000001</v>
          </cell>
          <cell r="H43">
            <v>41.882031148000003</v>
          </cell>
          <cell r="I43">
            <v>46.567232799999999</v>
          </cell>
        </row>
        <row r="44">
          <cell r="D44">
            <v>26.23539736</v>
          </cell>
          <cell r="E44">
            <v>30.033873712000002</v>
          </cell>
          <cell r="F44">
            <v>33.832350064000003</v>
          </cell>
          <cell r="G44">
            <v>37.655816391999998</v>
          </cell>
          <cell r="H44">
            <v>44.266525743999999</v>
          </cell>
          <cell r="I44">
            <v>49.207278399999993</v>
          </cell>
        </row>
        <row r="45">
          <cell r="D45">
            <v>27.750089520000003</v>
          </cell>
          <cell r="E45">
            <v>31.761769584000003</v>
          </cell>
          <cell r="F45">
            <v>35.773449648000003</v>
          </cell>
          <cell r="G45">
            <v>39.811522344000004</v>
          </cell>
          <cell r="H45">
            <v>46.635435407999999</v>
          </cell>
          <cell r="I45">
            <v>51.830068799999992</v>
          </cell>
        </row>
        <row r="46">
          <cell r="D46">
            <v>30.789438920000002</v>
          </cell>
          <cell r="E46">
            <v>35.228929063999999</v>
          </cell>
          <cell r="F46">
            <v>39.668419208000003</v>
          </cell>
          <cell r="G46">
            <v>44.137116523999993</v>
          </cell>
          <cell r="H46">
            <v>51.388839667999996</v>
          </cell>
          <cell r="I46">
            <v>57.092904799999985</v>
          </cell>
        </row>
        <row r="47">
          <cell r="D47">
            <v>33.539800999999997</v>
          </cell>
          <cell r="E47">
            <v>38.366424199999997</v>
          </cell>
          <cell r="F47">
            <v>43.193047399999998</v>
          </cell>
          <cell r="G47">
            <v>48.051424699999998</v>
          </cell>
          <cell r="H47">
            <v>55.690280900000005</v>
          </cell>
          <cell r="I47">
            <v>61.855339999999998</v>
          </cell>
        </row>
        <row r="53">
          <cell r="D53">
            <v>22.317171000000002</v>
          </cell>
          <cell r="E53">
            <v>25.633066200000002</v>
          </cell>
          <cell r="F53">
            <v>28.948961400000002</v>
          </cell>
          <cell r="G53">
            <v>32.286671699999999</v>
          </cell>
          <cell r="H53">
            <v>38.729301900000003</v>
          </cell>
          <cell r="I53">
            <v>43.142099999999999</v>
          </cell>
        </row>
        <row r="54">
          <cell r="D54">
            <v>23.927550199999999</v>
          </cell>
          <cell r="E54">
            <v>27.480492439999999</v>
          </cell>
          <cell r="F54">
            <v>31.033434680000003</v>
          </cell>
          <cell r="G54">
            <v>34.609751539999998</v>
          </cell>
          <cell r="H54">
            <v>41.289428780000001</v>
          </cell>
          <cell r="I54">
            <v>45.984499999999997</v>
          </cell>
        </row>
        <row r="55">
          <cell r="D55">
            <v>25.537929400000003</v>
          </cell>
          <cell r="E55">
            <v>29.327918680000003</v>
          </cell>
          <cell r="F55">
            <v>33.117907960000004</v>
          </cell>
          <cell r="G55">
            <v>36.932831380000003</v>
          </cell>
          <cell r="H55">
            <v>43.849555660000007</v>
          </cell>
          <cell r="I55">
            <v>48.826900000000002</v>
          </cell>
        </row>
        <row r="56">
          <cell r="D56">
            <v>27.158903199999997</v>
          </cell>
          <cell r="E56">
            <v>31.187499040000002</v>
          </cell>
          <cell r="F56">
            <v>35.21609488</v>
          </cell>
          <cell r="G56">
            <v>39.271194639999997</v>
          </cell>
          <cell r="H56">
            <v>46.426525480000002</v>
          </cell>
          <cell r="I56">
            <v>51.687999999999995</v>
          </cell>
        </row>
        <row r="57">
          <cell r="D57">
            <v>28.769282400000002</v>
          </cell>
          <cell r="E57">
            <v>33.034925280000003</v>
          </cell>
          <cell r="F57">
            <v>37.300568160000005</v>
          </cell>
          <cell r="G57">
            <v>41.594274480000003</v>
          </cell>
          <cell r="H57">
            <v>48.986652360000008</v>
          </cell>
          <cell r="I57">
            <v>54.530400000000007</v>
          </cell>
        </row>
        <row r="58">
          <cell r="D58">
            <v>32.0006354</v>
          </cell>
          <cell r="E58">
            <v>36.741931880000003</v>
          </cell>
          <cell r="F58">
            <v>41.483228359999998</v>
          </cell>
          <cell r="G58">
            <v>46.255717579999995</v>
          </cell>
          <cell r="H58">
            <v>54.123749060000002</v>
          </cell>
          <cell r="I58">
            <v>60.233899999999998</v>
          </cell>
        </row>
        <row r="59">
          <cell r="D59">
            <v>34.924745000000001</v>
          </cell>
          <cell r="E59">
            <v>40.096468999999999</v>
          </cell>
          <cell r="F59">
            <v>45.268193000000004</v>
          </cell>
          <cell r="G59">
            <v>50.473941499999995</v>
          </cell>
          <cell r="H59">
            <v>58.77240050000001</v>
          </cell>
          <cell r="I59">
            <v>65.395099999999999</v>
          </cell>
        </row>
        <row r="65">
          <cell r="D65">
            <v>24.498165</v>
          </cell>
          <cell r="E65">
            <v>28.357520999999998</v>
          </cell>
          <cell r="F65">
            <v>32.216877000000004</v>
          </cell>
          <cell r="G65">
            <v>36.101623500000002</v>
          </cell>
          <cell r="H65">
            <v>44.166529500000003</v>
          </cell>
          <cell r="I65">
            <v>49.386659999999992</v>
          </cell>
        </row>
        <row r="66">
          <cell r="D66">
            <v>26.436772999999999</v>
          </cell>
          <cell r="E66">
            <v>30.614964199999996</v>
          </cell>
          <cell r="F66">
            <v>34.793155400000003</v>
          </cell>
          <cell r="G66">
            <v>38.998834699999996</v>
          </cell>
          <cell r="H66">
            <v>47.382575899999999</v>
          </cell>
          <cell r="I66">
            <v>52.982371999999998</v>
          </cell>
        </row>
        <row r="67">
          <cell r="D67">
            <v>28.375381000000001</v>
          </cell>
          <cell r="E67">
            <v>32.8724074</v>
          </cell>
          <cell r="F67">
            <v>37.369433800000003</v>
          </cell>
          <cell r="G67">
            <v>41.896045900000004</v>
          </cell>
          <cell r="H67">
            <v>50.598622300000002</v>
          </cell>
          <cell r="I67">
            <v>56.578083999999997</v>
          </cell>
        </row>
        <row r="68">
          <cell r="D68">
            <v>30.326743</v>
          </cell>
          <cell r="E68">
            <v>35.144702199999998</v>
          </cell>
          <cell r="F68">
            <v>39.962661400000002</v>
          </cell>
          <cell r="G68">
            <v>44.812317699999994</v>
          </cell>
          <cell r="H68">
            <v>53.835826900000001</v>
          </cell>
          <cell r="I68">
            <v>60.197451999999991</v>
          </cell>
        </row>
        <row r="69">
          <cell r="D69">
            <v>32.265351000000003</v>
          </cell>
          <cell r="E69">
            <v>37.402145400000002</v>
          </cell>
          <cell r="F69">
            <v>42.538939800000009</v>
          </cell>
          <cell r="G69">
            <v>47.709528900000002</v>
          </cell>
          <cell r="H69">
            <v>57.051873300000011</v>
          </cell>
          <cell r="I69">
            <v>63.79316399999999</v>
          </cell>
        </row>
        <row r="70">
          <cell r="D70">
            <v>36.155321000000001</v>
          </cell>
          <cell r="E70">
            <v>41.931883400000004</v>
          </cell>
          <cell r="F70">
            <v>47.7084458</v>
          </cell>
          <cell r="G70">
            <v>53.5230119</v>
          </cell>
          <cell r="H70">
            <v>63.505124300000006</v>
          </cell>
          <cell r="I70">
            <v>71.008243999999991</v>
          </cell>
        </row>
        <row r="71">
          <cell r="D71">
            <v>39.675425000000004</v>
          </cell>
          <cell r="E71">
            <v>46.030924999999996</v>
          </cell>
          <cell r="F71">
            <v>52.386425000000003</v>
          </cell>
          <cell r="G71">
            <v>58.783737500000001</v>
          </cell>
          <cell r="H71">
            <v>69.34478750000001</v>
          </cell>
          <cell r="I71">
            <v>77.537300000000002</v>
          </cell>
        </row>
      </sheetData>
      <sheetData sheetId="2">
        <row r="5">
          <cell r="D5">
            <v>52.914072579999996</v>
          </cell>
          <cell r="E5">
            <v>57.397613235999998</v>
          </cell>
          <cell r="F5">
            <v>61.881153892</v>
          </cell>
          <cell r="G5">
            <v>66.394191526</v>
          </cell>
          <cell r="H5">
            <v>72.521187982000001</v>
          </cell>
          <cell r="I5">
            <v>78.104165200000011</v>
          </cell>
        </row>
        <row r="6">
          <cell r="D6">
            <v>54.798144195999996</v>
          </cell>
          <cell r="E6">
            <v>59.406280103200004</v>
          </cell>
          <cell r="F6">
            <v>64.014416010400012</v>
          </cell>
          <cell r="G6">
            <v>68.652868601199998</v>
          </cell>
          <cell r="H6">
            <v>74.904460308400004</v>
          </cell>
          <cell r="I6">
            <v>80.635804239999999</v>
          </cell>
        </row>
        <row r="7">
          <cell r="D7">
            <v>56.68221581200001</v>
          </cell>
          <cell r="E7">
            <v>61.414946970400003</v>
          </cell>
          <cell r="F7">
            <v>66.14767812880001</v>
          </cell>
          <cell r="G7">
            <v>70.91154567640001</v>
          </cell>
          <cell r="H7">
            <v>77.287732634800008</v>
          </cell>
          <cell r="I7">
            <v>83.167443280000015</v>
          </cell>
        </row>
        <row r="8">
          <cell r="D8">
            <v>58.578682635999996</v>
          </cell>
          <cell r="E8">
            <v>63.436828751199997</v>
          </cell>
          <cell r="F8">
            <v>68.294974866399997</v>
          </cell>
          <cell r="G8">
            <v>73.185082469199997</v>
          </cell>
          <cell r="H8">
            <v>79.686684384399996</v>
          </cell>
          <cell r="I8">
            <v>85.715737840000003</v>
          </cell>
        </row>
        <row r="9">
          <cell r="D9">
            <v>60.462754252000003</v>
          </cell>
          <cell r="E9">
            <v>65.445495618400003</v>
          </cell>
          <cell r="F9">
            <v>70.428236984800009</v>
          </cell>
          <cell r="G9">
            <v>75.443759544399995</v>
          </cell>
          <cell r="H9">
            <v>82.0699567108</v>
          </cell>
          <cell r="I9">
            <v>88.247376880000004</v>
          </cell>
        </row>
        <row r="10">
          <cell r="D10">
            <v>64.243292691999997</v>
          </cell>
          <cell r="E10">
            <v>69.47604426640001</v>
          </cell>
          <cell r="F10">
            <v>74.708795840800008</v>
          </cell>
          <cell r="G10">
            <v>79.975973412399995</v>
          </cell>
          <cell r="H10">
            <v>86.852180786800005</v>
          </cell>
          <cell r="I10">
            <v>93.327310479999994</v>
          </cell>
        </row>
        <row r="11">
          <cell r="D11">
            <v>67.664370100000014</v>
          </cell>
          <cell r="E11">
            <v>73.123360420000012</v>
          </cell>
          <cell r="F11">
            <v>78.58235074000001</v>
          </cell>
          <cell r="G11">
            <v>84.077255470000011</v>
          </cell>
          <cell r="H11">
            <v>91.179701590000008</v>
          </cell>
          <cell r="I11">
            <v>97.924234000000013</v>
          </cell>
        </row>
        <row r="16">
          <cell r="D16">
            <v>55.211879140000001</v>
          </cell>
          <cell r="E16">
            <v>60.267987988000002</v>
          </cell>
          <cell r="F16">
            <v>65.32409683600001</v>
          </cell>
          <cell r="G16">
            <v>70.413469558000003</v>
          </cell>
          <cell r="H16">
            <v>78.249629806000002</v>
          </cell>
          <cell r="I16">
            <v>84.683179600000017</v>
          </cell>
        </row>
        <row r="17">
          <cell r="D17">
            <v>57.441759267999998</v>
          </cell>
          <cell r="E17">
            <v>62.708632045599998</v>
          </cell>
          <cell r="F17">
            <v>67.975504823199998</v>
          </cell>
          <cell r="G17">
            <v>73.277028079600001</v>
          </cell>
          <cell r="H17">
            <v>81.323952257200006</v>
          </cell>
          <cell r="I17">
            <v>88.00847752</v>
          </cell>
        </row>
        <row r="18">
          <cell r="D18">
            <v>59.671639396000003</v>
          </cell>
          <cell r="E18">
            <v>65.149276103200009</v>
          </cell>
          <cell r="F18">
            <v>70.626912810400015</v>
          </cell>
          <cell r="G18">
            <v>76.140586601199999</v>
          </cell>
          <cell r="H18">
            <v>84.39827470840001</v>
          </cell>
          <cell r="I18">
            <v>91.333775440000011</v>
          </cell>
        </row>
        <row r="19">
          <cell r="D19">
            <v>61.916189787999997</v>
          </cell>
          <cell r="E19">
            <v>67.605977029599998</v>
          </cell>
          <cell r="F19">
            <v>73.295764271199999</v>
          </cell>
          <cell r="G19">
            <v>79.022984323599999</v>
          </cell>
          <cell r="H19">
            <v>87.492822965200006</v>
          </cell>
          <cell r="I19">
            <v>94.680950319999994</v>
          </cell>
        </row>
        <row r="20">
          <cell r="D20">
            <v>64.146069916000002</v>
          </cell>
          <cell r="E20">
            <v>70.046621087200009</v>
          </cell>
          <cell r="F20">
            <v>75.947172258400016</v>
          </cell>
          <cell r="G20">
            <v>81.886542845199997</v>
          </cell>
          <cell r="H20">
            <v>90.567145416399995</v>
          </cell>
          <cell r="I20">
            <v>98.006248240000005</v>
          </cell>
        </row>
        <row r="21">
          <cell r="D21">
            <v>68.620500436</v>
          </cell>
          <cell r="E21">
            <v>74.943966071199995</v>
          </cell>
          <cell r="F21">
            <v>81.267431706400004</v>
          </cell>
          <cell r="G21">
            <v>87.632499089199996</v>
          </cell>
          <cell r="H21">
            <v>96.73601612440001</v>
          </cell>
          <cell r="I21">
            <v>104.67872104</v>
          </cell>
        </row>
        <row r="22">
          <cell r="D22">
            <v>72.669493299999999</v>
          </cell>
          <cell r="E22">
            <v>79.375661860000008</v>
          </cell>
          <cell r="F22">
            <v>86.081830420000017</v>
          </cell>
          <cell r="G22">
            <v>92.832118510000001</v>
          </cell>
          <cell r="H22">
            <v>102.31833847</v>
          </cell>
          <cell r="I22">
            <v>110.716762</v>
          </cell>
        </row>
        <row r="27">
          <cell r="D27">
            <v>57.789148660000002</v>
          </cell>
          <cell r="E27">
            <v>63.48746237200001</v>
          </cell>
          <cell r="F27">
            <v>69.185776084000011</v>
          </cell>
          <cell r="G27">
            <v>74.921578702000005</v>
          </cell>
          <cell r="H27">
            <v>84.674774014000008</v>
          </cell>
          <cell r="I27">
            <v>92.062344400000001</v>
          </cell>
        </row>
        <row r="28">
          <cell r="D28">
            <v>60.406895091999999</v>
          </cell>
          <cell r="E28">
            <v>66.412621386399991</v>
          </cell>
          <cell r="F28">
            <v>72.418347680800011</v>
          </cell>
          <cell r="G28">
            <v>78.463585332400001</v>
          </cell>
          <cell r="H28">
            <v>88.524193226799994</v>
          </cell>
          <cell r="I28">
            <v>96.277827279999997</v>
          </cell>
        </row>
        <row r="29">
          <cell r="D29">
            <v>63.024641524000003</v>
          </cell>
          <cell r="E29">
            <v>69.337780400800014</v>
          </cell>
          <cell r="F29">
            <v>75.650919277600011</v>
          </cell>
          <cell r="G29">
            <v>82.005591962800011</v>
          </cell>
          <cell r="H29">
            <v>92.373612439600009</v>
          </cell>
          <cell r="I29">
            <v>100.49331015999999</v>
          </cell>
        </row>
        <row r="30">
          <cell r="D30">
            <v>65.659609971999998</v>
          </cell>
          <cell r="E30">
            <v>72.282183882400005</v>
          </cell>
          <cell r="F30">
            <v>78.904757792800012</v>
          </cell>
          <cell r="G30">
            <v>85.570901268400007</v>
          </cell>
          <cell r="H30">
            <v>96.248356778800002</v>
          </cell>
          <cell r="I30">
            <v>104.73652647999999</v>
          </cell>
        </row>
        <row r="31">
          <cell r="D31">
            <v>68.277356404000002</v>
          </cell>
          <cell r="E31">
            <v>75.207342896800014</v>
          </cell>
          <cell r="F31">
            <v>82.137329389600012</v>
          </cell>
          <cell r="G31">
            <v>89.112907898800017</v>
          </cell>
          <cell r="H31">
            <v>100.0977759916</v>
          </cell>
          <cell r="I31">
            <v>108.95200935999999</v>
          </cell>
        </row>
        <row r="32">
          <cell r="D32">
            <v>73.530071284000002</v>
          </cell>
          <cell r="E32">
            <v>81.076905392800001</v>
          </cell>
          <cell r="F32">
            <v>88.623739501599999</v>
          </cell>
          <cell r="G32">
            <v>96.220223834799995</v>
          </cell>
          <cell r="H32">
            <v>107.82193954360001</v>
          </cell>
          <cell r="I32">
            <v>117.41070855999999</v>
          </cell>
        </row>
        <row r="33">
          <cell r="D33">
            <v>78.283347700000007</v>
          </cell>
          <cell r="E33">
            <v>86.388378340000003</v>
          </cell>
          <cell r="F33">
            <v>94.493408979999998</v>
          </cell>
          <cell r="G33">
            <v>102.65176219000001</v>
          </cell>
          <cell r="H33">
            <v>114.81167443000001</v>
          </cell>
          <cell r="I33">
            <v>125.06513799999999</v>
          </cell>
        </row>
        <row r="38">
          <cell r="D38">
            <v>61.530847180000009</v>
          </cell>
          <cell r="E38">
            <v>68.161518556000004</v>
          </cell>
          <cell r="F38">
            <v>74.792189932000014</v>
          </cell>
          <cell r="G38">
            <v>81.466484145999999</v>
          </cell>
          <cell r="H38">
            <v>94.002844822000014</v>
          </cell>
          <cell r="I38">
            <v>102.77546919999999</v>
          </cell>
        </row>
        <row r="39">
          <cell r="D39">
            <v>64.711700715999996</v>
          </cell>
          <cell r="E39">
            <v>71.7900998872</v>
          </cell>
          <cell r="F39">
            <v>78.868499058400005</v>
          </cell>
          <cell r="G39">
            <v>85.993466645199987</v>
          </cell>
          <cell r="H39">
            <v>98.977555116399998</v>
          </cell>
          <cell r="I39">
            <v>108.28332903999998</v>
          </cell>
        </row>
        <row r="40">
          <cell r="D40">
            <v>67.892554251999996</v>
          </cell>
          <cell r="E40">
            <v>75.418681218399996</v>
          </cell>
          <cell r="F40">
            <v>82.94480818480001</v>
          </cell>
          <cell r="G40">
            <v>90.520449144400004</v>
          </cell>
          <cell r="H40">
            <v>103.95226541080001</v>
          </cell>
          <cell r="I40">
            <v>113.79118887999999</v>
          </cell>
        </row>
        <row r="41">
          <cell r="D41">
            <v>71.094334455999999</v>
          </cell>
          <cell r="E41">
            <v>79.07113479520001</v>
          </cell>
          <cell r="F41">
            <v>87.047935134400007</v>
          </cell>
          <cell r="G41">
            <v>95.07721442319999</v>
          </cell>
          <cell r="H41">
            <v>108.95970406239999</v>
          </cell>
          <cell r="I41">
            <v>119.33528464</v>
          </cell>
        </row>
        <row r="42">
          <cell r="D42">
            <v>74.275187992000014</v>
          </cell>
          <cell r="E42">
            <v>82.699716126400006</v>
          </cell>
          <cell r="F42">
            <v>91.124244260800012</v>
          </cell>
          <cell r="G42">
            <v>99.604196922400007</v>
          </cell>
          <cell r="H42">
            <v>113.9344143568</v>
          </cell>
          <cell r="I42">
            <v>124.84314447999998</v>
          </cell>
        </row>
        <row r="43">
          <cell r="D43">
            <v>80.657821732000002</v>
          </cell>
          <cell r="E43">
            <v>89.980751034400001</v>
          </cell>
          <cell r="F43">
            <v>99.303680336799999</v>
          </cell>
          <cell r="G43">
            <v>108.68794470039998</v>
          </cell>
          <cell r="H43">
            <v>123.9165633028</v>
          </cell>
          <cell r="I43">
            <v>135.89510007999996</v>
          </cell>
        </row>
        <row r="44">
          <cell r="D44">
            <v>86.433582099999995</v>
          </cell>
          <cell r="E44">
            <v>96.569490819999999</v>
          </cell>
          <cell r="F44">
            <v>106.70539954</v>
          </cell>
          <cell r="G44">
            <v>116.90799187</v>
          </cell>
          <cell r="H44">
            <v>132.94958989000003</v>
          </cell>
          <cell r="I44">
            <v>145.89621399999999</v>
          </cell>
        </row>
        <row r="49">
          <cell r="D49">
            <v>62.866059100000001</v>
          </cell>
          <cell r="E49">
            <v>69.829439020000009</v>
          </cell>
          <cell r="F49">
            <v>76.792818940000004</v>
          </cell>
          <cell r="G49">
            <v>83.802010569999993</v>
          </cell>
          <cell r="H49">
            <v>97.331533990000011</v>
          </cell>
          <cell r="I49">
            <v>106.59841</v>
          </cell>
        </row>
        <row r="50">
          <cell r="D50">
            <v>66.247855420000008</v>
          </cell>
          <cell r="E50">
            <v>73.709034123999999</v>
          </cell>
          <cell r="F50">
            <v>81.170212828000004</v>
          </cell>
          <cell r="G50">
            <v>88.680478233999992</v>
          </cell>
          <cell r="H50">
            <v>102.70780043800001</v>
          </cell>
          <cell r="I50">
            <v>112.56745000000001</v>
          </cell>
        </row>
        <row r="51">
          <cell r="D51">
            <v>69.629651740000014</v>
          </cell>
          <cell r="E51">
            <v>77.588629228000002</v>
          </cell>
          <cell r="F51">
            <v>85.547606716000018</v>
          </cell>
          <cell r="G51">
            <v>93.558945898000019</v>
          </cell>
          <cell r="H51">
            <v>108.08406688600002</v>
          </cell>
          <cell r="I51">
            <v>118.53649000000001</v>
          </cell>
        </row>
        <row r="52">
          <cell r="D52">
            <v>73.033696719999995</v>
          </cell>
          <cell r="E52">
            <v>81.493747984000009</v>
          </cell>
          <cell r="F52">
            <v>89.953799247999996</v>
          </cell>
          <cell r="G52">
            <v>98.469508743999995</v>
          </cell>
          <cell r="H52">
            <v>113.49570350800001</v>
          </cell>
          <cell r="I52">
            <v>124.5448</v>
          </cell>
        </row>
        <row r="53">
          <cell r="D53">
            <v>76.415493040000001</v>
          </cell>
          <cell r="E53">
            <v>85.373343088000013</v>
          </cell>
          <cell r="F53">
            <v>94.33119313600001</v>
          </cell>
          <cell r="G53">
            <v>103.34797640800001</v>
          </cell>
          <cell r="H53">
            <v>118.87196995600002</v>
          </cell>
          <cell r="I53">
            <v>130.51384000000002</v>
          </cell>
        </row>
        <row r="54">
          <cell r="D54">
            <v>83.201334340000002</v>
          </cell>
          <cell r="E54">
            <v>93.158056948000009</v>
          </cell>
          <cell r="F54">
            <v>103.114779556</v>
          </cell>
          <cell r="G54">
            <v>113.137006918</v>
          </cell>
          <cell r="H54">
            <v>129.65987302600001</v>
          </cell>
          <cell r="I54">
            <v>142.49118999999999</v>
          </cell>
        </row>
        <row r="55">
          <cell r="D55">
            <v>89.341964500000003</v>
          </cell>
          <cell r="E55">
            <v>100.20258490000001</v>
          </cell>
          <cell r="F55">
            <v>111.06320530000002</v>
          </cell>
          <cell r="G55">
            <v>121.99527714999999</v>
          </cell>
          <cell r="H55">
            <v>139.42204105000002</v>
          </cell>
          <cell r="I55">
            <v>153.32971000000001</v>
          </cell>
        </row>
        <row r="60">
          <cell r="D60">
            <v>67.446146499999998</v>
          </cell>
          <cell r="E60">
            <v>75.550794100000005</v>
          </cell>
          <cell r="F60">
            <v>83.655441700000011</v>
          </cell>
          <cell r="G60">
            <v>91.813409350000001</v>
          </cell>
          <cell r="H60">
            <v>108.74971195000001</v>
          </cell>
          <cell r="I60">
            <v>119.711986</v>
          </cell>
        </row>
        <row r="61">
          <cell r="D61">
            <v>71.517223299999998</v>
          </cell>
          <cell r="E61">
            <v>80.291424820000003</v>
          </cell>
          <cell r="F61">
            <v>89.065626340000009</v>
          </cell>
          <cell r="G61">
            <v>97.897552869999998</v>
          </cell>
          <cell r="H61">
            <v>115.50340939</v>
          </cell>
          <cell r="I61">
            <v>127.2629812</v>
          </cell>
        </row>
        <row r="62">
          <cell r="D62">
            <v>75.588300099999998</v>
          </cell>
          <cell r="E62">
            <v>85.032055540000002</v>
          </cell>
          <cell r="F62">
            <v>94.475810980000006</v>
          </cell>
          <cell r="G62">
            <v>103.98169639000001</v>
          </cell>
          <cell r="H62">
            <v>122.25710683000001</v>
          </cell>
          <cell r="I62">
            <v>134.8139764</v>
          </cell>
        </row>
        <row r="63">
          <cell r="D63">
            <v>79.686160300000012</v>
          </cell>
          <cell r="E63">
            <v>89.803874619999988</v>
          </cell>
          <cell r="F63">
            <v>99.921588940000007</v>
          </cell>
          <cell r="G63">
            <v>110.10586716999998</v>
          </cell>
          <cell r="H63">
            <v>129.05523649</v>
          </cell>
          <cell r="I63">
            <v>142.41464919999999</v>
          </cell>
        </row>
        <row r="64">
          <cell r="D64">
            <v>83.757237100000012</v>
          </cell>
          <cell r="E64">
            <v>94.544505340000001</v>
          </cell>
          <cell r="F64">
            <v>105.33177358000003</v>
          </cell>
          <cell r="G64">
            <v>116.19001069000001</v>
          </cell>
          <cell r="H64">
            <v>135.80893393000002</v>
          </cell>
          <cell r="I64">
            <v>149.96564439999997</v>
          </cell>
        </row>
        <row r="65">
          <cell r="D65">
            <v>91.926174099999997</v>
          </cell>
          <cell r="E65">
            <v>104.05695514000001</v>
          </cell>
          <cell r="F65">
            <v>116.18773618</v>
          </cell>
          <cell r="G65">
            <v>128.39832498999999</v>
          </cell>
          <cell r="H65">
            <v>149.36076103000002</v>
          </cell>
          <cell r="I65">
            <v>165.1173124</v>
          </cell>
        </row>
        <row r="66">
          <cell r="D66">
            <v>99.318392500000016</v>
          </cell>
          <cell r="E66">
            <v>112.6649425</v>
          </cell>
          <cell r="F66">
            <v>126.0114925</v>
          </cell>
          <cell r="G66">
            <v>139.44584875000001</v>
          </cell>
          <cell r="H66">
            <v>161.62405375000003</v>
          </cell>
          <cell r="I66">
            <v>178.82832999999999</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sheetName val="SlimLine Costs"/>
      <sheetName val="SlimLine Vertical Trade Price"/>
    </sheetNames>
    <sheetDataSet>
      <sheetData sheetId="0">
        <row r="8">
          <cell r="I8">
            <v>0.03</v>
          </cell>
        </row>
        <row r="42">
          <cell r="C42">
            <v>0.51500000000000001</v>
          </cell>
        </row>
        <row r="43">
          <cell r="C43">
            <v>0.61799999999999999</v>
          </cell>
        </row>
      </sheetData>
      <sheetData sheetId="1">
        <row r="4">
          <cell r="C4">
            <v>3.4095320701298708</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heetName val="Cell SkyLight Trade Price"/>
      <sheetName val="Skylight Spec"/>
    </sheetNames>
    <sheetDataSet>
      <sheetData sheetId="0">
        <row r="3">
          <cell r="G3">
            <v>0.15</v>
          </cell>
        </row>
        <row r="24">
          <cell r="E24">
            <v>2.8900000000000002E-2</v>
          </cell>
        </row>
        <row r="25">
          <cell r="E25">
            <v>0.1394</v>
          </cell>
        </row>
        <row r="27">
          <cell r="E27">
            <v>0.31407499999999999</v>
          </cell>
        </row>
        <row r="28">
          <cell r="E28">
            <v>0.22380499999999998</v>
          </cell>
        </row>
      </sheetData>
      <sheetData sheetId="1">
        <row r="5">
          <cell r="C5">
            <v>8.6675000000000004</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heetName val="Cell Free Hanging Trade Price"/>
      <sheetName val="Freehang Spec"/>
    </sheetNames>
    <sheetDataSet>
      <sheetData sheetId="0">
        <row r="3">
          <cell r="G3">
            <v>0.15</v>
          </cell>
        </row>
        <row r="8">
          <cell r="E8">
            <v>2.5670000000000002</v>
          </cell>
        </row>
        <row r="13">
          <cell r="E13">
            <v>7.6245000000000007E-2</v>
          </cell>
        </row>
        <row r="15">
          <cell r="E15">
            <v>1.67875</v>
          </cell>
        </row>
        <row r="18">
          <cell r="E18">
            <v>6.8849999999999996E-3</v>
          </cell>
        </row>
        <row r="19">
          <cell r="E19">
            <v>2.669</v>
          </cell>
        </row>
        <row r="21">
          <cell r="E21">
            <v>0.83988499999999999</v>
          </cell>
        </row>
        <row r="28">
          <cell r="D28">
            <v>0.3</v>
          </cell>
        </row>
      </sheetData>
      <sheetData sheetId="1">
        <row r="5">
          <cell r="C5">
            <v>9.4908950000000019</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Material Cost"/>
      <sheetName val="PF Roller Trade Price"/>
    </sheetNames>
    <sheetDataSet>
      <sheetData sheetId="0">
        <row r="3">
          <cell r="AD3">
            <v>0.61</v>
          </cell>
        </row>
        <row r="6">
          <cell r="G6">
            <v>5.19</v>
          </cell>
        </row>
        <row r="7">
          <cell r="G7">
            <v>1.921</v>
          </cell>
        </row>
        <row r="8">
          <cell r="G8">
            <v>2.21</v>
          </cell>
        </row>
        <row r="10">
          <cell r="D10">
            <v>2.839</v>
          </cell>
          <cell r="G10">
            <v>2.839</v>
          </cell>
        </row>
        <row r="11">
          <cell r="G11">
            <v>0.29480000000000001</v>
          </cell>
        </row>
        <row r="15">
          <cell r="G15">
            <v>0.98799999999999999</v>
          </cell>
        </row>
        <row r="18">
          <cell r="G18">
            <v>0.48499999999999999</v>
          </cell>
        </row>
      </sheetData>
      <sheetData sheetId="1">
        <row r="5">
          <cell r="D5">
            <v>16.096300195750917</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Fabric Only Costs"/>
      <sheetName val="Fabric Only Trade"/>
    </sheetNames>
    <sheetDataSet>
      <sheetData sheetId="0">
        <row r="32">
          <cell r="C32">
            <v>0.20833333333333334</v>
          </cell>
        </row>
        <row r="33">
          <cell r="C33">
            <v>0.16666666666666669</v>
          </cell>
        </row>
        <row r="36">
          <cell r="C36">
            <v>1</v>
          </cell>
        </row>
      </sheetData>
      <sheetData sheetId="1">
        <row r="4">
          <cell r="C4">
            <v>0.19370000000000001</v>
          </cell>
          <cell r="D4">
            <v>0.25970000000000004</v>
          </cell>
          <cell r="E4">
            <v>0.31369999999999998</v>
          </cell>
          <cell r="F4">
            <v>0.39169999999999994</v>
          </cell>
          <cell r="G4">
            <v>0.51769999999999994</v>
          </cell>
          <cell r="H4">
            <v>0.60769999999999991</v>
          </cell>
          <cell r="I4">
            <v>1.0217000000000001</v>
          </cell>
        </row>
        <row r="5">
          <cell r="C5">
            <v>0.24455000000000002</v>
          </cell>
          <cell r="D5">
            <v>0.34355000000000002</v>
          </cell>
          <cell r="E5">
            <v>0.42454999999999998</v>
          </cell>
          <cell r="F5">
            <v>0.54154999999999998</v>
          </cell>
          <cell r="G5">
            <v>0.73055000000000003</v>
          </cell>
          <cell r="H5">
            <v>0.86555000000000004</v>
          </cell>
          <cell r="I5">
            <v>1.4865500000000003</v>
          </cell>
        </row>
        <row r="6">
          <cell r="C6">
            <v>0.2954</v>
          </cell>
          <cell r="D6">
            <v>0.4274</v>
          </cell>
          <cell r="E6">
            <v>0.53539999999999999</v>
          </cell>
          <cell r="F6">
            <v>0.69140000000000001</v>
          </cell>
          <cell r="G6">
            <v>0.94339999999999979</v>
          </cell>
          <cell r="H6">
            <v>1.1234</v>
          </cell>
          <cell r="I6">
            <v>1.9514</v>
          </cell>
        </row>
        <row r="7">
          <cell r="C7">
            <v>0.34625000000000006</v>
          </cell>
          <cell r="D7">
            <v>0.51124999999999998</v>
          </cell>
          <cell r="E7">
            <v>0.64624999999999999</v>
          </cell>
          <cell r="F7">
            <v>0.84125000000000005</v>
          </cell>
          <cell r="G7">
            <v>1.15625</v>
          </cell>
          <cell r="H7">
            <v>1.3812500000000001</v>
          </cell>
          <cell r="I7">
            <v>2.4162500000000002</v>
          </cell>
        </row>
        <row r="8">
          <cell r="C8">
            <v>0.39710000000000001</v>
          </cell>
          <cell r="D8">
            <v>0.59510000000000018</v>
          </cell>
          <cell r="E8">
            <v>0.75710000000000011</v>
          </cell>
          <cell r="F8">
            <v>0.99110000000000009</v>
          </cell>
          <cell r="G8">
            <v>1.3691</v>
          </cell>
          <cell r="H8">
            <v>1.6391</v>
          </cell>
          <cell r="I8">
            <v>2.8811000000000004</v>
          </cell>
        </row>
        <row r="9">
          <cell r="C9">
            <v>0.44795000000000007</v>
          </cell>
          <cell r="D9">
            <v>0.67895000000000016</v>
          </cell>
          <cell r="E9">
            <v>0.86795</v>
          </cell>
          <cell r="F9">
            <v>1.1409500000000001</v>
          </cell>
          <cell r="G9">
            <v>1.58195</v>
          </cell>
          <cell r="H9">
            <v>1.8969499999999999</v>
          </cell>
          <cell r="I9">
            <v>3.3459500000000006</v>
          </cell>
        </row>
        <row r="10">
          <cell r="C10">
            <v>0.49880000000000002</v>
          </cell>
          <cell r="D10">
            <v>0.76280000000000014</v>
          </cell>
          <cell r="E10">
            <v>0.97879999999999989</v>
          </cell>
          <cell r="F10">
            <v>1.2907999999999999</v>
          </cell>
          <cell r="G10">
            <v>1.7947999999999997</v>
          </cell>
          <cell r="H10">
            <v>2.1547999999999998</v>
          </cell>
          <cell r="I10">
            <v>3.8108</v>
          </cell>
        </row>
        <row r="11">
          <cell r="C11">
            <v>0.54965000000000008</v>
          </cell>
          <cell r="D11">
            <v>0.84665000000000012</v>
          </cell>
          <cell r="E11">
            <v>1.08965</v>
          </cell>
          <cell r="F11">
            <v>1.4406500000000002</v>
          </cell>
          <cell r="G11">
            <v>2.0076499999999999</v>
          </cell>
          <cell r="H11">
            <v>2.4126500000000002</v>
          </cell>
          <cell r="I11">
            <v>4.2756500000000006</v>
          </cell>
        </row>
        <row r="12">
          <cell r="C12">
            <v>0.60050000000000003</v>
          </cell>
          <cell r="D12">
            <v>0.9305000000000001</v>
          </cell>
          <cell r="E12">
            <v>1.2005000000000001</v>
          </cell>
          <cell r="F12">
            <v>1.5905</v>
          </cell>
          <cell r="G12">
            <v>2.2204999999999999</v>
          </cell>
          <cell r="H12">
            <v>2.6705000000000001</v>
          </cell>
          <cell r="I12">
            <v>4.7404999999999999</v>
          </cell>
        </row>
        <row r="13">
          <cell r="C13">
            <v>0.6513500000000001</v>
          </cell>
          <cell r="D13">
            <v>1.0143500000000001</v>
          </cell>
          <cell r="E13">
            <v>1.31135</v>
          </cell>
          <cell r="F13">
            <v>1.7403500000000001</v>
          </cell>
          <cell r="G13">
            <v>2.4333499999999995</v>
          </cell>
          <cell r="H13">
            <v>2.9283499999999996</v>
          </cell>
          <cell r="I13">
            <v>5.2053499999999993</v>
          </cell>
        </row>
        <row r="14">
          <cell r="C14">
            <v>0.70220000000000016</v>
          </cell>
          <cell r="D14">
            <v>1.0982000000000003</v>
          </cell>
          <cell r="E14">
            <v>1.4222000000000001</v>
          </cell>
          <cell r="F14">
            <v>1.8902000000000001</v>
          </cell>
          <cell r="G14">
            <v>2.6461999999999999</v>
          </cell>
          <cell r="H14">
            <v>3.1861999999999999</v>
          </cell>
          <cell r="I14">
            <v>5.6702000000000004</v>
          </cell>
        </row>
        <row r="15">
          <cell r="C15">
            <v>0.75305</v>
          </cell>
          <cell r="D15">
            <v>1.1820500000000003</v>
          </cell>
          <cell r="E15">
            <v>1.53305</v>
          </cell>
          <cell r="F15">
            <v>2.0400499999999999</v>
          </cell>
          <cell r="G15">
            <v>2.8590499999999999</v>
          </cell>
          <cell r="H15">
            <v>3.4440499999999998</v>
          </cell>
          <cell r="I15">
            <v>6.1350499999999997</v>
          </cell>
        </row>
        <row r="21">
          <cell r="C21">
            <v>0.17670000000000002</v>
          </cell>
          <cell r="D21">
            <v>0.24270000000000003</v>
          </cell>
          <cell r="E21">
            <v>0.29669999999999996</v>
          </cell>
          <cell r="F21">
            <v>0.37469999999999998</v>
          </cell>
          <cell r="G21">
            <v>0.50069999999999992</v>
          </cell>
          <cell r="H21">
            <v>0.59069999999999989</v>
          </cell>
          <cell r="I21">
            <v>1.0046999999999999</v>
          </cell>
        </row>
        <row r="22">
          <cell r="C22">
            <v>0.22755000000000003</v>
          </cell>
          <cell r="D22">
            <v>0.32655000000000006</v>
          </cell>
          <cell r="E22">
            <v>0.40755000000000002</v>
          </cell>
          <cell r="F22">
            <v>0.52454999999999996</v>
          </cell>
          <cell r="G22">
            <v>0.71355000000000002</v>
          </cell>
          <cell r="H22">
            <v>0.84855000000000003</v>
          </cell>
          <cell r="I22">
            <v>1.4695500000000001</v>
          </cell>
        </row>
        <row r="23">
          <cell r="C23">
            <v>0.27839999999999998</v>
          </cell>
          <cell r="D23">
            <v>0.41040000000000004</v>
          </cell>
          <cell r="E23">
            <v>0.51839999999999997</v>
          </cell>
          <cell r="F23">
            <v>0.6744</v>
          </cell>
          <cell r="G23">
            <v>0.92639999999999978</v>
          </cell>
          <cell r="H23">
            <v>1.1063999999999998</v>
          </cell>
          <cell r="I23">
            <v>1.9343999999999999</v>
          </cell>
        </row>
        <row r="24">
          <cell r="C24">
            <v>0.32925000000000004</v>
          </cell>
          <cell r="D24">
            <v>0.49425000000000002</v>
          </cell>
          <cell r="E24">
            <v>0.62924999999999998</v>
          </cell>
          <cell r="F24">
            <v>0.82425000000000004</v>
          </cell>
          <cell r="G24">
            <v>1.1392499999999999</v>
          </cell>
          <cell r="H24">
            <v>1.36425</v>
          </cell>
          <cell r="I24">
            <v>2.3992500000000003</v>
          </cell>
        </row>
        <row r="25">
          <cell r="C25">
            <v>0.38010000000000005</v>
          </cell>
          <cell r="D25">
            <v>0.57810000000000017</v>
          </cell>
          <cell r="E25">
            <v>0.74010000000000009</v>
          </cell>
          <cell r="F25">
            <v>0.97410000000000008</v>
          </cell>
          <cell r="G25">
            <v>1.3520999999999999</v>
          </cell>
          <cell r="H25">
            <v>1.6220999999999999</v>
          </cell>
          <cell r="I25">
            <v>2.8641000000000005</v>
          </cell>
        </row>
        <row r="26">
          <cell r="C26">
            <v>0.43095000000000006</v>
          </cell>
          <cell r="D26">
            <v>0.66195000000000015</v>
          </cell>
          <cell r="E26">
            <v>0.85094999999999998</v>
          </cell>
          <cell r="F26">
            <v>1.12395</v>
          </cell>
          <cell r="G26">
            <v>1.5649499999999998</v>
          </cell>
          <cell r="H26">
            <v>1.8799499999999998</v>
          </cell>
          <cell r="I26">
            <v>3.3289500000000007</v>
          </cell>
        </row>
        <row r="27">
          <cell r="C27">
            <v>0.48180000000000001</v>
          </cell>
          <cell r="D27">
            <v>0.74580000000000013</v>
          </cell>
          <cell r="E27">
            <v>0.96179999999999988</v>
          </cell>
          <cell r="F27">
            <v>1.2737999999999998</v>
          </cell>
          <cell r="G27">
            <v>1.7777999999999996</v>
          </cell>
          <cell r="H27">
            <v>2.1377999999999999</v>
          </cell>
          <cell r="I27">
            <v>3.7938000000000001</v>
          </cell>
        </row>
        <row r="28">
          <cell r="C28">
            <v>0.53265000000000007</v>
          </cell>
          <cell r="D28">
            <v>0.82965000000000011</v>
          </cell>
          <cell r="E28">
            <v>1.0726499999999999</v>
          </cell>
          <cell r="F28">
            <v>1.4236500000000001</v>
          </cell>
          <cell r="G28">
            <v>1.9906499999999998</v>
          </cell>
          <cell r="H28">
            <v>2.3956500000000003</v>
          </cell>
          <cell r="I28">
            <v>4.2586500000000012</v>
          </cell>
        </row>
        <row r="29">
          <cell r="C29">
            <v>0.58350000000000002</v>
          </cell>
          <cell r="D29">
            <v>0.91350000000000009</v>
          </cell>
          <cell r="E29">
            <v>1.1835</v>
          </cell>
          <cell r="F29">
            <v>1.5734999999999999</v>
          </cell>
          <cell r="G29">
            <v>2.2035</v>
          </cell>
          <cell r="H29">
            <v>2.6535000000000002</v>
          </cell>
          <cell r="I29">
            <v>4.7235000000000005</v>
          </cell>
        </row>
        <row r="30">
          <cell r="C30">
            <v>0.63435000000000008</v>
          </cell>
          <cell r="D30">
            <v>0.99735000000000007</v>
          </cell>
          <cell r="E30">
            <v>1.2943499999999999</v>
          </cell>
          <cell r="F30">
            <v>1.7233499999999999</v>
          </cell>
          <cell r="G30">
            <v>2.4163499999999996</v>
          </cell>
          <cell r="H30">
            <v>2.9113499999999997</v>
          </cell>
          <cell r="I30">
            <v>5.1883499999999998</v>
          </cell>
        </row>
        <row r="31">
          <cell r="C31">
            <v>0.68520000000000014</v>
          </cell>
          <cell r="D31">
            <v>1.0812000000000002</v>
          </cell>
          <cell r="E31">
            <v>1.4052</v>
          </cell>
          <cell r="F31">
            <v>1.8732</v>
          </cell>
          <cell r="G31">
            <v>2.6292</v>
          </cell>
          <cell r="H31">
            <v>3.1692</v>
          </cell>
          <cell r="I31">
            <v>5.6532000000000009</v>
          </cell>
        </row>
        <row r="32">
          <cell r="C32">
            <v>0.73604999999999998</v>
          </cell>
          <cell r="D32">
            <v>1.1650500000000001</v>
          </cell>
          <cell r="E32">
            <v>1.5160499999999999</v>
          </cell>
          <cell r="F32">
            <v>2.02305</v>
          </cell>
          <cell r="G32">
            <v>2.84205</v>
          </cell>
          <cell r="H32">
            <v>3.4270499999999999</v>
          </cell>
          <cell r="I32">
            <v>6.1180500000000002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Material Cost"/>
      <sheetName val="Braids"/>
      <sheetName val="Roller Fabric Bands"/>
      <sheetName val="Roller Trade Price"/>
    </sheetNames>
    <sheetDataSet>
      <sheetData sheetId="0">
        <row r="4">
          <cell r="AB4" t="str">
            <v>Mtrs</v>
          </cell>
        </row>
        <row r="5">
          <cell r="R5">
            <v>1.8293553113553114</v>
          </cell>
        </row>
        <row r="6">
          <cell r="G6">
            <v>1.33</v>
          </cell>
          <cell r="M6">
            <v>1.2399999999999998</v>
          </cell>
          <cell r="R6">
            <v>3.0184275400888012</v>
          </cell>
        </row>
        <row r="7">
          <cell r="G7">
            <v>2.1</v>
          </cell>
          <cell r="R7">
            <v>5.0894222994852472</v>
          </cell>
        </row>
        <row r="8">
          <cell r="M8">
            <v>1.5643499999999999</v>
          </cell>
          <cell r="R8">
            <v>6.8086064659111143</v>
          </cell>
        </row>
        <row r="9">
          <cell r="R9">
            <v>8.9044729345150646</v>
          </cell>
        </row>
        <row r="10">
          <cell r="G10">
            <v>1.65</v>
          </cell>
          <cell r="R10">
            <v>10.847398435177901</v>
          </cell>
        </row>
        <row r="11">
          <cell r="G11">
            <v>3.34</v>
          </cell>
        </row>
        <row r="12">
          <cell r="M12">
            <v>2.6875</v>
          </cell>
        </row>
        <row r="14">
          <cell r="M14">
            <v>3</v>
          </cell>
          <cell r="R14">
            <v>3.7289230769230772</v>
          </cell>
        </row>
        <row r="15">
          <cell r="G15">
            <v>0.63</v>
          </cell>
          <cell r="M15">
            <v>3.5</v>
          </cell>
          <cell r="R15">
            <v>6.0775227272727275</v>
          </cell>
        </row>
        <row r="16">
          <cell r="G16">
            <v>0.32400000000000001</v>
          </cell>
          <cell r="M16">
            <v>3.5</v>
          </cell>
          <cell r="R16">
            <v>10.704152542372883</v>
          </cell>
        </row>
        <row r="17">
          <cell r="R17">
            <v>14.184176470588241</v>
          </cell>
        </row>
        <row r="18">
          <cell r="M18">
            <v>2</v>
          </cell>
          <cell r="R18">
            <v>18.073466666666658</v>
          </cell>
        </row>
        <row r="19">
          <cell r="R19">
            <v>25.833533333333332</v>
          </cell>
        </row>
        <row r="20">
          <cell r="D20">
            <v>0.98</v>
          </cell>
          <cell r="G20">
            <v>0.98</v>
          </cell>
        </row>
        <row r="21">
          <cell r="G21">
            <v>0.29199999999999998</v>
          </cell>
        </row>
        <row r="22">
          <cell r="G22">
            <v>0.21</v>
          </cell>
        </row>
        <row r="23">
          <cell r="D23">
            <v>3.87</v>
          </cell>
          <cell r="M23">
            <v>0.85</v>
          </cell>
        </row>
        <row r="24">
          <cell r="D24">
            <v>0.16</v>
          </cell>
          <cell r="G24">
            <v>0.16</v>
          </cell>
        </row>
        <row r="25">
          <cell r="D25">
            <v>1.7</v>
          </cell>
        </row>
        <row r="28">
          <cell r="G28">
            <v>8.2350000000000007E-2</v>
          </cell>
        </row>
        <row r="31">
          <cell r="G31">
            <v>0.126</v>
          </cell>
        </row>
        <row r="32">
          <cell r="G32">
            <v>0</v>
          </cell>
        </row>
        <row r="35">
          <cell r="M35">
            <v>0.5</v>
          </cell>
        </row>
        <row r="36">
          <cell r="B36">
            <v>0.05</v>
          </cell>
        </row>
        <row r="37">
          <cell r="B37">
            <v>2.5000000000000001E-2</v>
          </cell>
          <cell r="D37">
            <v>0.9</v>
          </cell>
        </row>
        <row r="38">
          <cell r="B38">
            <v>0.05</v>
          </cell>
          <cell r="D38">
            <v>1.2</v>
          </cell>
          <cell r="M38">
            <v>0.3</v>
          </cell>
        </row>
        <row r="39">
          <cell r="B39">
            <v>0.4</v>
          </cell>
          <cell r="M39">
            <v>0.3</v>
          </cell>
        </row>
        <row r="53">
          <cell r="D53">
            <v>4.4000000000000004</v>
          </cell>
        </row>
        <row r="56">
          <cell r="D56">
            <v>1.78</v>
          </cell>
        </row>
        <row r="59">
          <cell r="D59">
            <v>4.5</v>
          </cell>
        </row>
        <row r="60">
          <cell r="D60">
            <v>7</v>
          </cell>
        </row>
        <row r="63">
          <cell r="D63">
            <v>0.6</v>
          </cell>
        </row>
        <row r="64">
          <cell r="D64">
            <v>5.4</v>
          </cell>
        </row>
        <row r="67">
          <cell r="D67">
            <v>0.375</v>
          </cell>
        </row>
        <row r="68">
          <cell r="D68">
            <v>0.60000000000000009</v>
          </cell>
        </row>
        <row r="70">
          <cell r="D70">
            <v>2.25</v>
          </cell>
        </row>
        <row r="71">
          <cell r="D71">
            <v>6</v>
          </cell>
        </row>
        <row r="74">
          <cell r="D74">
            <v>36.624000000000002</v>
          </cell>
        </row>
        <row r="75">
          <cell r="D75">
            <v>51.6</v>
          </cell>
        </row>
        <row r="76">
          <cell r="D76">
            <v>18</v>
          </cell>
        </row>
        <row r="77">
          <cell r="D77">
            <v>13.2</v>
          </cell>
        </row>
        <row r="78">
          <cell r="D78">
            <v>25.2</v>
          </cell>
        </row>
        <row r="79">
          <cell r="D79">
            <v>3.12</v>
          </cell>
        </row>
        <row r="80">
          <cell r="D80">
            <v>2.2679999999999998</v>
          </cell>
        </row>
        <row r="81">
          <cell r="D81">
            <v>70.8</v>
          </cell>
        </row>
        <row r="82">
          <cell r="D82">
            <v>97.2</v>
          </cell>
        </row>
        <row r="86">
          <cell r="D86">
            <v>7.15</v>
          </cell>
        </row>
        <row r="87">
          <cell r="D87">
            <v>3.25</v>
          </cell>
        </row>
        <row r="88">
          <cell r="D88">
            <v>0.52</v>
          </cell>
        </row>
        <row r="89">
          <cell r="D89">
            <v>1.6379999999999999</v>
          </cell>
        </row>
        <row r="91">
          <cell r="D91">
            <v>0.52</v>
          </cell>
        </row>
        <row r="93">
          <cell r="D93">
            <v>6.8180000000000005</v>
          </cell>
        </row>
        <row r="95">
          <cell r="D95">
            <v>0.85399999999999998</v>
          </cell>
        </row>
        <row r="96">
          <cell r="C96">
            <v>1.47</v>
          </cell>
        </row>
        <row r="97">
          <cell r="D97">
            <v>0.182</v>
          </cell>
        </row>
        <row r="98">
          <cell r="D98">
            <v>17.472000000000001</v>
          </cell>
        </row>
        <row r="99">
          <cell r="C99">
            <v>6.05</v>
          </cell>
        </row>
        <row r="100">
          <cell r="D100">
            <v>0.66300000000000003</v>
          </cell>
        </row>
        <row r="101">
          <cell r="D101">
            <v>1.3</v>
          </cell>
        </row>
        <row r="103">
          <cell r="D103">
            <v>1.56</v>
          </cell>
        </row>
        <row r="104">
          <cell r="D104">
            <v>7.8</v>
          </cell>
        </row>
        <row r="105">
          <cell r="D105">
            <v>2.6</v>
          </cell>
        </row>
        <row r="106">
          <cell r="D106">
            <v>12.615200000000002</v>
          </cell>
        </row>
        <row r="107">
          <cell r="D107">
            <v>2.0072000000000001</v>
          </cell>
        </row>
        <row r="111">
          <cell r="D111">
            <v>8.3069999999999986</v>
          </cell>
        </row>
        <row r="112">
          <cell r="D112">
            <v>1.911</v>
          </cell>
        </row>
        <row r="114">
          <cell r="D114">
            <v>17.472000000000001</v>
          </cell>
        </row>
        <row r="115">
          <cell r="C115">
            <v>6.05</v>
          </cell>
        </row>
        <row r="116">
          <cell r="D116">
            <v>0.66300000000000003</v>
          </cell>
        </row>
        <row r="122">
          <cell r="D122">
            <v>12.615200000000002</v>
          </cell>
        </row>
      </sheetData>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Arena Trade Price"/>
      <sheetName val="Our Cost Price"/>
      <sheetName val="Dual Shade"/>
      <sheetName val="Dual Shade Spec"/>
    </sheetNames>
    <sheetDataSet>
      <sheetData sheetId="0">
        <row r="1">
          <cell r="C1">
            <v>0.3</v>
          </cell>
        </row>
        <row r="3">
          <cell r="C3">
            <v>0.4</v>
          </cell>
        </row>
        <row r="4">
          <cell r="C4">
            <v>0.1</v>
          </cell>
        </row>
      </sheetData>
      <sheetData sheetId="1"/>
      <sheetData sheetId="2">
        <row r="4">
          <cell r="B4">
            <v>58.1</v>
          </cell>
          <cell r="C4">
            <v>60.2</v>
          </cell>
          <cell r="D4">
            <v>65.8</v>
          </cell>
          <cell r="E4">
            <v>70</v>
          </cell>
          <cell r="F4">
            <v>74.2</v>
          </cell>
          <cell r="G4">
            <v>77.7</v>
          </cell>
          <cell r="H4">
            <v>81.2</v>
          </cell>
          <cell r="I4">
            <v>83.300000000000011</v>
          </cell>
          <cell r="J4">
            <v>86.1</v>
          </cell>
          <cell r="K4">
            <v>92.4</v>
          </cell>
        </row>
        <row r="5">
          <cell r="B5">
            <v>59.5</v>
          </cell>
          <cell r="C5">
            <v>61.6</v>
          </cell>
          <cell r="D5">
            <v>69.3</v>
          </cell>
          <cell r="E5">
            <v>72.8</v>
          </cell>
          <cell r="F5">
            <v>76.300000000000011</v>
          </cell>
          <cell r="G5">
            <v>79.800000000000011</v>
          </cell>
          <cell r="H5">
            <v>82.6</v>
          </cell>
          <cell r="I5">
            <v>84.7</v>
          </cell>
          <cell r="J5">
            <v>89.6</v>
          </cell>
          <cell r="K5">
            <v>95.2</v>
          </cell>
        </row>
        <row r="6">
          <cell r="B6">
            <v>65.8</v>
          </cell>
          <cell r="C6">
            <v>71.400000000000006</v>
          </cell>
          <cell r="D6">
            <v>75.599999999999994</v>
          </cell>
          <cell r="E6">
            <v>78.400000000000006</v>
          </cell>
          <cell r="F6">
            <v>81.2</v>
          </cell>
          <cell r="G6">
            <v>84</v>
          </cell>
          <cell r="H6">
            <v>88.2</v>
          </cell>
          <cell r="I6">
            <v>91</v>
          </cell>
          <cell r="J6">
            <v>98</v>
          </cell>
          <cell r="K6">
            <v>102.2</v>
          </cell>
        </row>
        <row r="7">
          <cell r="B7">
            <v>72.8</v>
          </cell>
          <cell r="C7">
            <v>75.599999999999994</v>
          </cell>
          <cell r="D7">
            <v>78.400000000000006</v>
          </cell>
          <cell r="E7">
            <v>81.900000000000006</v>
          </cell>
          <cell r="F7">
            <v>84</v>
          </cell>
          <cell r="G7">
            <v>88.2</v>
          </cell>
          <cell r="H7">
            <v>92.4</v>
          </cell>
          <cell r="I7">
            <v>97.300000000000011</v>
          </cell>
          <cell r="J7">
            <v>101.5</v>
          </cell>
          <cell r="K7">
            <v>105.7</v>
          </cell>
        </row>
        <row r="8">
          <cell r="B8">
            <v>77.7</v>
          </cell>
          <cell r="C8">
            <v>80.5</v>
          </cell>
          <cell r="D8">
            <v>84</v>
          </cell>
          <cell r="E8">
            <v>86.1</v>
          </cell>
          <cell r="F8">
            <v>91</v>
          </cell>
          <cell r="G8">
            <v>97.300000000000011</v>
          </cell>
          <cell r="H8">
            <v>100.80000000000001</v>
          </cell>
          <cell r="I8">
            <v>102.9</v>
          </cell>
          <cell r="J8">
            <v>107.1</v>
          </cell>
          <cell r="K8">
            <v>109.9</v>
          </cell>
        </row>
        <row r="9">
          <cell r="B9">
            <v>81.2</v>
          </cell>
          <cell r="C9">
            <v>84</v>
          </cell>
          <cell r="D9">
            <v>88.2</v>
          </cell>
          <cell r="E9">
            <v>92.4</v>
          </cell>
          <cell r="F9">
            <v>97.300000000000011</v>
          </cell>
          <cell r="G9">
            <v>100.80000000000001</v>
          </cell>
          <cell r="H9">
            <v>104.30000000000001</v>
          </cell>
          <cell r="I9">
            <v>106.4</v>
          </cell>
          <cell r="J9">
            <v>109.9</v>
          </cell>
          <cell r="K9">
            <v>114.80000000000001</v>
          </cell>
        </row>
        <row r="10">
          <cell r="B10">
            <v>85.4</v>
          </cell>
          <cell r="C10">
            <v>89.6</v>
          </cell>
          <cell r="D10">
            <v>95.2</v>
          </cell>
          <cell r="E10">
            <v>100.1</v>
          </cell>
          <cell r="F10">
            <v>102.2</v>
          </cell>
          <cell r="G10">
            <v>105.7</v>
          </cell>
          <cell r="H10">
            <v>108.5</v>
          </cell>
          <cell r="I10">
            <v>110.6</v>
          </cell>
          <cell r="J10">
            <v>116.2</v>
          </cell>
          <cell r="K10">
            <v>123.2</v>
          </cell>
        </row>
        <row r="11">
          <cell r="B11">
            <v>89.6</v>
          </cell>
          <cell r="C11">
            <v>95.2</v>
          </cell>
          <cell r="D11">
            <v>100.1</v>
          </cell>
          <cell r="E11">
            <v>102.9</v>
          </cell>
          <cell r="F11">
            <v>105.7</v>
          </cell>
          <cell r="G11">
            <v>108.5</v>
          </cell>
          <cell r="H11">
            <v>112</v>
          </cell>
          <cell r="I11">
            <v>115.5</v>
          </cell>
          <cell r="J11">
            <v>121.1</v>
          </cell>
          <cell r="K11">
            <v>126.7</v>
          </cell>
        </row>
        <row r="16">
          <cell r="B16">
            <v>64.400000000000006</v>
          </cell>
          <cell r="C16">
            <v>67.900000000000006</v>
          </cell>
          <cell r="D16">
            <v>73.5</v>
          </cell>
          <cell r="E16">
            <v>77</v>
          </cell>
          <cell r="F16">
            <v>81.900000000000006</v>
          </cell>
          <cell r="G16">
            <v>84.7</v>
          </cell>
          <cell r="H16">
            <v>89.6</v>
          </cell>
          <cell r="I16">
            <v>93.800000000000011</v>
          </cell>
          <cell r="J16">
            <v>98.7</v>
          </cell>
          <cell r="K16">
            <v>102.2</v>
          </cell>
        </row>
        <row r="17">
          <cell r="B17">
            <v>66.5</v>
          </cell>
          <cell r="C17">
            <v>70.7</v>
          </cell>
          <cell r="D17">
            <v>76.300000000000011</v>
          </cell>
          <cell r="E17">
            <v>80.5</v>
          </cell>
          <cell r="F17">
            <v>83.300000000000011</v>
          </cell>
          <cell r="G17">
            <v>88.2</v>
          </cell>
          <cell r="H17">
            <v>92.4</v>
          </cell>
          <cell r="I17">
            <v>95.2</v>
          </cell>
          <cell r="J17">
            <v>100.80000000000001</v>
          </cell>
          <cell r="K17">
            <v>105</v>
          </cell>
        </row>
        <row r="18">
          <cell r="B18">
            <v>73.5</v>
          </cell>
          <cell r="C18">
            <v>79.800000000000011</v>
          </cell>
          <cell r="D18">
            <v>82.6</v>
          </cell>
          <cell r="E18">
            <v>85.4</v>
          </cell>
          <cell r="F18">
            <v>89.6</v>
          </cell>
          <cell r="G18">
            <v>94.5</v>
          </cell>
          <cell r="H18">
            <v>99.4</v>
          </cell>
          <cell r="I18">
            <v>101.5</v>
          </cell>
          <cell r="J18">
            <v>107.1</v>
          </cell>
          <cell r="K18">
            <v>112</v>
          </cell>
        </row>
        <row r="19">
          <cell r="B19">
            <v>80.5</v>
          </cell>
          <cell r="C19">
            <v>82.6</v>
          </cell>
          <cell r="D19">
            <v>85.4</v>
          </cell>
          <cell r="E19">
            <v>91</v>
          </cell>
          <cell r="F19">
            <v>94.5</v>
          </cell>
          <cell r="G19">
            <v>99.4</v>
          </cell>
          <cell r="H19">
            <v>102.2</v>
          </cell>
          <cell r="I19">
            <v>106.4</v>
          </cell>
          <cell r="J19">
            <v>110.6</v>
          </cell>
          <cell r="K19">
            <v>119</v>
          </cell>
        </row>
        <row r="20">
          <cell r="B20">
            <v>84.7</v>
          </cell>
          <cell r="C20">
            <v>88.9</v>
          </cell>
          <cell r="D20">
            <v>94.5</v>
          </cell>
          <cell r="E20">
            <v>98.7</v>
          </cell>
          <cell r="F20">
            <v>101.5</v>
          </cell>
          <cell r="G20">
            <v>106.4</v>
          </cell>
          <cell r="H20">
            <v>109.9</v>
          </cell>
          <cell r="I20">
            <v>113.4</v>
          </cell>
          <cell r="J20">
            <v>120.4</v>
          </cell>
          <cell r="K20">
            <v>123.9</v>
          </cell>
        </row>
        <row r="21">
          <cell r="B21">
            <v>89.6</v>
          </cell>
          <cell r="C21">
            <v>94.5</v>
          </cell>
          <cell r="D21">
            <v>99.4</v>
          </cell>
          <cell r="E21">
            <v>102.2</v>
          </cell>
          <cell r="F21">
            <v>106.4</v>
          </cell>
          <cell r="G21">
            <v>109.9</v>
          </cell>
          <cell r="H21">
            <v>115.5</v>
          </cell>
          <cell r="I21">
            <v>119.7</v>
          </cell>
          <cell r="J21">
            <v>123.9</v>
          </cell>
          <cell r="K21">
            <v>127.4</v>
          </cell>
        </row>
        <row r="22">
          <cell r="B22">
            <v>97.300000000000011</v>
          </cell>
          <cell r="C22">
            <v>100.80000000000001</v>
          </cell>
          <cell r="D22">
            <v>105</v>
          </cell>
          <cell r="E22">
            <v>109.2</v>
          </cell>
          <cell r="F22">
            <v>112</v>
          </cell>
          <cell r="G22">
            <v>119</v>
          </cell>
          <cell r="H22">
            <v>121.80000000000001</v>
          </cell>
          <cell r="I22">
            <v>125.30000000000001</v>
          </cell>
          <cell r="J22">
            <v>129.5</v>
          </cell>
          <cell r="K22">
            <v>135.1</v>
          </cell>
        </row>
        <row r="23">
          <cell r="B23">
            <v>100.80000000000001</v>
          </cell>
          <cell r="C23">
            <v>105</v>
          </cell>
          <cell r="D23">
            <v>109.2</v>
          </cell>
          <cell r="E23">
            <v>113.4</v>
          </cell>
          <cell r="F23">
            <v>119</v>
          </cell>
          <cell r="G23">
            <v>121.80000000000001</v>
          </cell>
          <cell r="H23">
            <v>126</v>
          </cell>
          <cell r="I23">
            <v>128.80000000000001</v>
          </cell>
          <cell r="J23">
            <v>133</v>
          </cell>
          <cell r="K23">
            <v>141.4</v>
          </cell>
        </row>
        <row r="28">
          <cell r="B28">
            <v>78.400000000000006</v>
          </cell>
          <cell r="C28">
            <v>81.900000000000006</v>
          </cell>
          <cell r="D28">
            <v>88.2</v>
          </cell>
          <cell r="E28">
            <v>94.5</v>
          </cell>
          <cell r="F28">
            <v>100.1</v>
          </cell>
          <cell r="G28">
            <v>105</v>
          </cell>
          <cell r="H28">
            <v>108.5</v>
          </cell>
          <cell r="I28">
            <v>112</v>
          </cell>
          <cell r="J28">
            <v>119.7</v>
          </cell>
          <cell r="K28">
            <v>124.6</v>
          </cell>
        </row>
        <row r="29">
          <cell r="B29">
            <v>81.2</v>
          </cell>
          <cell r="C29">
            <v>84</v>
          </cell>
          <cell r="D29">
            <v>92.4</v>
          </cell>
          <cell r="E29">
            <v>98.7</v>
          </cell>
          <cell r="F29">
            <v>102.2</v>
          </cell>
          <cell r="G29">
            <v>106.4</v>
          </cell>
          <cell r="H29">
            <v>110.6</v>
          </cell>
          <cell r="I29">
            <v>115.5</v>
          </cell>
          <cell r="J29">
            <v>123.2</v>
          </cell>
          <cell r="K29">
            <v>127.4</v>
          </cell>
        </row>
        <row r="30">
          <cell r="B30">
            <v>88.2</v>
          </cell>
          <cell r="C30">
            <v>97.300000000000011</v>
          </cell>
          <cell r="D30">
            <v>101.5</v>
          </cell>
          <cell r="E30">
            <v>105.7</v>
          </cell>
          <cell r="F30">
            <v>108.5</v>
          </cell>
          <cell r="G30">
            <v>114.80000000000001</v>
          </cell>
          <cell r="H30">
            <v>120.4</v>
          </cell>
          <cell r="I30">
            <v>123.9</v>
          </cell>
          <cell r="J30">
            <v>130.19999999999999</v>
          </cell>
          <cell r="K30">
            <v>136.5</v>
          </cell>
        </row>
        <row r="31">
          <cell r="B31">
            <v>98.7</v>
          </cell>
          <cell r="C31">
            <v>101.5</v>
          </cell>
          <cell r="D31">
            <v>105.7</v>
          </cell>
          <cell r="E31">
            <v>109.9</v>
          </cell>
          <cell r="F31">
            <v>114.80000000000001</v>
          </cell>
          <cell r="G31">
            <v>120.4</v>
          </cell>
          <cell r="H31">
            <v>124.6</v>
          </cell>
          <cell r="I31">
            <v>129.5</v>
          </cell>
          <cell r="J31">
            <v>135.80000000000001</v>
          </cell>
          <cell r="K31">
            <v>143.5</v>
          </cell>
        </row>
        <row r="32">
          <cell r="B32">
            <v>105</v>
          </cell>
          <cell r="C32">
            <v>107.80000000000001</v>
          </cell>
          <cell r="D32">
            <v>114.80000000000001</v>
          </cell>
          <cell r="E32">
            <v>119.7</v>
          </cell>
          <cell r="F32">
            <v>123.9</v>
          </cell>
          <cell r="G32">
            <v>129.5</v>
          </cell>
          <cell r="H32">
            <v>135.1</v>
          </cell>
          <cell r="I32">
            <v>140</v>
          </cell>
          <cell r="J32">
            <v>145.6</v>
          </cell>
          <cell r="K32">
            <v>150.5</v>
          </cell>
        </row>
        <row r="33">
          <cell r="B33">
            <v>108.5</v>
          </cell>
          <cell r="C33">
            <v>114.80000000000001</v>
          </cell>
          <cell r="D33">
            <v>120.4</v>
          </cell>
          <cell r="E33">
            <v>124.6</v>
          </cell>
          <cell r="F33">
            <v>129.5</v>
          </cell>
          <cell r="G33">
            <v>135.1</v>
          </cell>
          <cell r="H33">
            <v>141.4</v>
          </cell>
          <cell r="I33">
            <v>144.9</v>
          </cell>
          <cell r="J33">
            <v>150.5</v>
          </cell>
          <cell r="K33">
            <v>154.69999999999999</v>
          </cell>
        </row>
        <row r="34">
          <cell r="B34">
            <v>116.2</v>
          </cell>
          <cell r="C34">
            <v>123.2</v>
          </cell>
          <cell r="D34">
            <v>127.4</v>
          </cell>
          <cell r="E34">
            <v>133</v>
          </cell>
          <cell r="F34">
            <v>136.5</v>
          </cell>
          <cell r="G34">
            <v>143.5</v>
          </cell>
          <cell r="H34">
            <v>147.69999999999999</v>
          </cell>
          <cell r="I34">
            <v>151.19999999999999</v>
          </cell>
          <cell r="J34">
            <v>157.5</v>
          </cell>
          <cell r="K34">
            <v>165.9</v>
          </cell>
        </row>
        <row r="35">
          <cell r="B35">
            <v>123.2</v>
          </cell>
          <cell r="C35">
            <v>127.4</v>
          </cell>
          <cell r="D35">
            <v>133</v>
          </cell>
          <cell r="E35">
            <v>140</v>
          </cell>
          <cell r="F35">
            <v>143.5</v>
          </cell>
          <cell r="G35">
            <v>147.69999999999999</v>
          </cell>
          <cell r="H35">
            <v>151.9</v>
          </cell>
          <cell r="I35">
            <v>156.10000000000002</v>
          </cell>
          <cell r="J35">
            <v>162.4</v>
          </cell>
          <cell r="K35">
            <v>171.5</v>
          </cell>
        </row>
        <row r="41">
          <cell r="H41">
            <v>69.75</v>
          </cell>
        </row>
        <row r="42">
          <cell r="H42">
            <v>11.14</v>
          </cell>
        </row>
        <row r="43">
          <cell r="H43">
            <v>11.14</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Wood &amp; Fuax HC Price"/>
      <sheetName val="Wood &amp; Fuax HC Cost"/>
      <sheetName val="HC Wood &amp; Fuax Trade Price"/>
    </sheetNames>
    <sheetDataSet>
      <sheetData sheetId="0">
        <row r="4">
          <cell r="B4">
            <v>0.35</v>
          </cell>
        </row>
        <row r="5">
          <cell r="B5">
            <v>0.35</v>
          </cell>
        </row>
        <row r="7">
          <cell r="B7">
            <v>0.4</v>
          </cell>
        </row>
        <row r="8">
          <cell r="B8">
            <v>0.35</v>
          </cell>
        </row>
        <row r="10">
          <cell r="B10">
            <v>0.3</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Wood &amp; Fuax HC Price"/>
      <sheetName val="Wood &amp; Fuax HC Bev Cost"/>
      <sheetName val="Wood &amp; Fuax HC Trade Price"/>
    </sheetNames>
    <sheetDataSet>
      <sheetData sheetId="0">
        <row r="5">
          <cell r="B5">
            <v>0.35</v>
          </cell>
        </row>
        <row r="8">
          <cell r="B8">
            <v>0.35</v>
          </cell>
        </row>
        <row r="10">
          <cell r="B10">
            <v>0.3</v>
          </cell>
        </row>
      </sheetData>
      <sheetData sheetId="1" refreshError="1"/>
      <sheetData sheetId="2">
        <row r="5">
          <cell r="C5">
            <v>13.88504</v>
          </cell>
          <cell r="D5">
            <v>14.993679999999999</v>
          </cell>
          <cell r="E5">
            <v>16.102320000000002</v>
          </cell>
          <cell r="F5">
            <v>18.279040000000002</v>
          </cell>
          <cell r="G5">
            <v>19.73244</v>
          </cell>
          <cell r="H5">
            <v>22.47024</v>
          </cell>
          <cell r="I5">
            <v>24.552320000000002</v>
          </cell>
          <cell r="J5">
            <v>26.249080000000003</v>
          </cell>
          <cell r="K5">
            <v>28.209480000000003</v>
          </cell>
          <cell r="L5">
            <v>30.609280000000002</v>
          </cell>
          <cell r="M5">
            <v>31.461040000000004</v>
          </cell>
          <cell r="N5">
            <v>34.205600000000004</v>
          </cell>
          <cell r="O5">
            <v>37.240840000000006</v>
          </cell>
          <cell r="P5">
            <v>38.133159999999997</v>
          </cell>
          <cell r="Q5">
            <v>40.357200000000006</v>
          </cell>
          <cell r="R5">
            <v>44.981040000000007</v>
          </cell>
          <cell r="S5">
            <v>48.009520000000002</v>
          </cell>
          <cell r="T5">
            <v>50.781120000000008</v>
          </cell>
          <cell r="U5">
            <v>53.403999999999996</v>
          </cell>
          <cell r="V5">
            <v>55.344120000000004</v>
          </cell>
          <cell r="W5">
            <v>57.818280000000001</v>
          </cell>
          <cell r="X5">
            <v>61.063080000000006</v>
          </cell>
          <cell r="Y5">
            <v>63.503439999999998</v>
          </cell>
          <cell r="Z5">
            <v>65.95056000000001</v>
          </cell>
        </row>
        <row r="6">
          <cell r="C6">
            <v>16.45384</v>
          </cell>
          <cell r="D6">
            <v>17.9816</v>
          </cell>
          <cell r="E6">
            <v>19.509360000000001</v>
          </cell>
          <cell r="F6">
            <v>22.247160000000001</v>
          </cell>
          <cell r="G6">
            <v>24.0656</v>
          </cell>
          <cell r="H6">
            <v>27.695720000000001</v>
          </cell>
          <cell r="I6">
            <v>30.534920000000003</v>
          </cell>
          <cell r="J6">
            <v>32.427720000000001</v>
          </cell>
          <cell r="K6">
            <v>36.213320000000003</v>
          </cell>
          <cell r="L6">
            <v>38.268360000000001</v>
          </cell>
          <cell r="M6">
            <v>39.647400000000005</v>
          </cell>
          <cell r="N6">
            <v>42.391960000000005</v>
          </cell>
          <cell r="O6">
            <v>45.163560000000004</v>
          </cell>
          <cell r="P6">
            <v>47.009040000000006</v>
          </cell>
          <cell r="Q6">
            <v>50.706760000000003</v>
          </cell>
          <cell r="R6">
            <v>54.701920000000001</v>
          </cell>
          <cell r="S6">
            <v>58.196840000000009</v>
          </cell>
          <cell r="T6">
            <v>62.705760000000012</v>
          </cell>
          <cell r="U6">
            <v>65.673400000000015</v>
          </cell>
          <cell r="V6">
            <v>69.296760000000006</v>
          </cell>
          <cell r="W6">
            <v>73.251360000000005</v>
          </cell>
          <cell r="X6">
            <v>91.598000000000013</v>
          </cell>
          <cell r="Y6">
            <v>95.255160000000004</v>
          </cell>
          <cell r="Z6">
            <v>98.919080000000022</v>
          </cell>
        </row>
        <row r="7">
          <cell r="C7">
            <v>18.508880000000001</v>
          </cell>
          <cell r="D7">
            <v>20.71264</v>
          </cell>
          <cell r="E7">
            <v>22.909640000000003</v>
          </cell>
          <cell r="F7">
            <v>25.715039999999998</v>
          </cell>
          <cell r="G7">
            <v>27.580799999999996</v>
          </cell>
          <cell r="H7">
            <v>31.312320000000003</v>
          </cell>
          <cell r="I7">
            <v>35.023560000000003</v>
          </cell>
          <cell r="J7">
            <v>38.32244</v>
          </cell>
          <cell r="K7">
            <v>42.439280000000004</v>
          </cell>
          <cell r="L7">
            <v>45.501560000000005</v>
          </cell>
          <cell r="M7">
            <v>48.367800000000003</v>
          </cell>
          <cell r="N7">
            <v>51.61936</v>
          </cell>
          <cell r="O7">
            <v>54.431519999999999</v>
          </cell>
          <cell r="P7">
            <v>56.304040000000015</v>
          </cell>
          <cell r="Q7">
            <v>60.042320000000004</v>
          </cell>
          <cell r="R7">
            <v>65.646360000000001</v>
          </cell>
          <cell r="S7">
            <v>71.852040000000017</v>
          </cell>
          <cell r="T7">
            <v>76.847680000000011</v>
          </cell>
          <cell r="U7">
            <v>80.214160000000007</v>
          </cell>
          <cell r="V7">
            <v>83.276440000000008</v>
          </cell>
          <cell r="W7">
            <v>89.414520000000024</v>
          </cell>
          <cell r="X7">
            <v>109.99871999999999</v>
          </cell>
          <cell r="Y7">
            <v>114.39866879999998</v>
          </cell>
          <cell r="Z7">
            <v>118.7986176</v>
          </cell>
        </row>
        <row r="8">
          <cell r="C8">
            <v>22.942907519704001</v>
          </cell>
          <cell r="D8">
            <v>25.320370234639135</v>
          </cell>
          <cell r="E8">
            <v>27.697832949574259</v>
          </cell>
          <cell r="F8">
            <v>34.029887111134144</v>
          </cell>
          <cell r="G8">
            <v>37.600004389337073</v>
          </cell>
          <cell r="H8">
            <v>41.483978131557812</v>
          </cell>
          <cell r="I8">
            <v>44.081140371305437</v>
          </cell>
          <cell r="J8">
            <v>49.259772027599766</v>
          </cell>
          <cell r="K8">
            <v>52.500340018583948</v>
          </cell>
          <cell r="L8">
            <v>55.489822838353852</v>
          </cell>
          <cell r="M8">
            <v>59.457242452199928</v>
          </cell>
        </row>
        <row r="14">
          <cell r="C14">
            <v>17.704440000000002</v>
          </cell>
          <cell r="D14">
            <v>19.117280000000001</v>
          </cell>
          <cell r="E14">
            <v>20.53012</v>
          </cell>
          <cell r="F14">
            <v>23.308480000000003</v>
          </cell>
          <cell r="G14">
            <v>25.160720000000005</v>
          </cell>
          <cell r="H14">
            <v>28.648880000000002</v>
          </cell>
          <cell r="I14">
            <v>31.305560000000003</v>
          </cell>
          <cell r="J14">
            <v>33.462000000000003</v>
          </cell>
          <cell r="K14">
            <v>35.963200000000001</v>
          </cell>
          <cell r="L14">
            <v>39.025480000000002</v>
          </cell>
          <cell r="M14">
            <v>40.113840000000003</v>
          </cell>
          <cell r="N14">
            <v>43.608760000000004</v>
          </cell>
          <cell r="O14">
            <v>47.482239999999997</v>
          </cell>
          <cell r="P14">
            <v>48.617920000000005</v>
          </cell>
          <cell r="Q14">
            <v>51.450359999999996</v>
          </cell>
          <cell r="R14">
            <v>57.35184000000001</v>
          </cell>
          <cell r="S14">
            <v>61.218560000000004</v>
          </cell>
          <cell r="T14">
            <v>64.747280000000003</v>
          </cell>
          <cell r="U14">
            <v>68.08672</v>
          </cell>
          <cell r="V14">
            <v>70.560879999999997</v>
          </cell>
          <cell r="W14">
            <v>73.717800000000011</v>
          </cell>
          <cell r="X14">
            <v>79.382680000000008</v>
          </cell>
          <cell r="Y14">
            <v>82.559879999999993</v>
          </cell>
          <cell r="Z14">
            <v>85.730320000000006</v>
          </cell>
        </row>
        <row r="15">
          <cell r="C15">
            <v>20.976280000000003</v>
          </cell>
          <cell r="D15">
            <v>22.929920000000003</v>
          </cell>
          <cell r="E15">
            <v>24.870040000000003</v>
          </cell>
          <cell r="F15">
            <v>28.364960000000004</v>
          </cell>
          <cell r="G15">
            <v>30.683640000000004</v>
          </cell>
          <cell r="H15">
            <v>35.314240000000005</v>
          </cell>
          <cell r="I15">
            <v>38.937600000000003</v>
          </cell>
          <cell r="J15">
            <v>41.344160000000002</v>
          </cell>
          <cell r="K15">
            <v>46.1708</v>
          </cell>
          <cell r="L15">
            <v>48.793680000000009</v>
          </cell>
          <cell r="M15">
            <v>50.551280000000006</v>
          </cell>
          <cell r="N15">
            <v>54.052959999999999</v>
          </cell>
          <cell r="O15">
            <v>57.581680000000006</v>
          </cell>
          <cell r="P15">
            <v>59.934160000000006</v>
          </cell>
          <cell r="Q15">
            <v>64.645880000000005</v>
          </cell>
          <cell r="R15">
            <v>69.749680000000012</v>
          </cell>
          <cell r="S15">
            <v>74.197760000000002</v>
          </cell>
          <cell r="T15">
            <v>79.950519999999997</v>
          </cell>
          <cell r="U15">
            <v>83.736120000000014</v>
          </cell>
          <cell r="V15">
            <v>88.359960000000001</v>
          </cell>
          <cell r="W15">
            <v>93.396159999999995</v>
          </cell>
          <cell r="X15">
            <v>119.07064</v>
          </cell>
          <cell r="Y15">
            <v>123.83644000000001</v>
          </cell>
          <cell r="Z15">
            <v>128.59548000000001</v>
          </cell>
        </row>
        <row r="16">
          <cell r="C16">
            <v>23.599159999999998</v>
          </cell>
          <cell r="D16">
            <v>26.411320000000003</v>
          </cell>
          <cell r="E16">
            <v>29.209960000000002</v>
          </cell>
          <cell r="F16">
            <v>32.786000000000001</v>
          </cell>
          <cell r="G16">
            <v>35.165520000000008</v>
          </cell>
          <cell r="H16">
            <v>39.924560000000007</v>
          </cell>
          <cell r="I16">
            <v>44.656560000000006</v>
          </cell>
          <cell r="J16">
            <v>48.861280000000001</v>
          </cell>
          <cell r="K16">
            <v>54.113799999999998</v>
          </cell>
          <cell r="L16">
            <v>58.014319999999998</v>
          </cell>
          <cell r="M16">
            <v>61.66472000000001</v>
          </cell>
          <cell r="N16">
            <v>65.815359999999998</v>
          </cell>
          <cell r="O16">
            <v>69.398160000000004</v>
          </cell>
          <cell r="P16">
            <v>71.791200000000003</v>
          </cell>
          <cell r="Q16">
            <v>76.550240000000002</v>
          </cell>
          <cell r="R16">
            <v>83.695560000000015</v>
          </cell>
          <cell r="S16">
            <v>91.611520000000013</v>
          </cell>
          <cell r="T16">
            <v>97.979440000000011</v>
          </cell>
          <cell r="U16">
            <v>102.27204</v>
          </cell>
          <cell r="V16">
            <v>106.17256</v>
          </cell>
          <cell r="W16">
            <v>114.00740000000002</v>
          </cell>
          <cell r="X16">
            <v>158.76536000000002</v>
          </cell>
          <cell r="Y16">
            <v>165.113</v>
          </cell>
          <cell r="Z16">
            <v>171.4674</v>
          </cell>
        </row>
        <row r="17">
          <cell r="C17">
            <v>29.250520000000005</v>
          </cell>
          <cell r="D17">
            <v>32.285760000000003</v>
          </cell>
          <cell r="E17">
            <v>35.314240000000005</v>
          </cell>
          <cell r="F17">
            <v>43.385680000000008</v>
          </cell>
          <cell r="G17">
            <v>47.941920000000003</v>
          </cell>
          <cell r="H17">
            <v>52.890239999999999</v>
          </cell>
          <cell r="I17">
            <v>56.202640000000009</v>
          </cell>
          <cell r="J17">
            <v>62.807160000000003</v>
          </cell>
          <cell r="K17">
            <v>66.937520000000006</v>
          </cell>
          <cell r="L17">
            <v>70.750160000000008</v>
          </cell>
          <cell r="M17">
            <v>75.806640000000002</v>
          </cell>
        </row>
        <row r="23">
          <cell r="C23">
            <v>15.270840000000002</v>
          </cell>
          <cell r="D23">
            <v>16.494399999999999</v>
          </cell>
          <cell r="E23">
            <v>17.711200000000002</v>
          </cell>
          <cell r="F23">
            <v>20.104240000000001</v>
          </cell>
          <cell r="G23">
            <v>21.70636</v>
          </cell>
          <cell r="H23">
            <v>24.714560000000002</v>
          </cell>
          <cell r="I23">
            <v>27.006200000000003</v>
          </cell>
          <cell r="J23">
            <v>28.871960000000005</v>
          </cell>
          <cell r="K23">
            <v>31.028399999999998</v>
          </cell>
          <cell r="L23">
            <v>33.671560000000007</v>
          </cell>
          <cell r="M23">
            <v>34.604440000000004</v>
          </cell>
          <cell r="N23">
            <v>37.626160000000006</v>
          </cell>
          <cell r="O23">
            <v>40.965600000000002</v>
          </cell>
          <cell r="P23">
            <v>41.945799999999998</v>
          </cell>
          <cell r="Q23">
            <v>44.392920000000004</v>
          </cell>
          <cell r="R23">
            <v>49.476439999999997</v>
          </cell>
          <cell r="S23">
            <v>52.809120000000007</v>
          </cell>
          <cell r="T23">
            <v>55.857880000000002</v>
          </cell>
          <cell r="U23">
            <v>58.744400000000006</v>
          </cell>
          <cell r="V23">
            <v>60.880560000000003</v>
          </cell>
          <cell r="W23">
            <v>63.598080000000003</v>
          </cell>
        </row>
        <row r="24">
          <cell r="C24">
            <v>18.096520000000002</v>
          </cell>
          <cell r="D24">
            <v>19.779760000000003</v>
          </cell>
          <cell r="E24">
            <v>21.463000000000005</v>
          </cell>
          <cell r="F24">
            <v>24.471200000000003</v>
          </cell>
          <cell r="G24">
            <v>26.472159999999999</v>
          </cell>
          <cell r="H24">
            <v>30.467320000000004</v>
          </cell>
          <cell r="I24">
            <v>33.590440000000001</v>
          </cell>
          <cell r="J24">
            <v>35.672520000000006</v>
          </cell>
          <cell r="K24">
            <v>39.836680000000001</v>
          </cell>
          <cell r="L24">
            <v>42.094520000000003</v>
          </cell>
          <cell r="M24">
            <v>43.615519999999997</v>
          </cell>
          <cell r="N24">
            <v>46.630480000000006</v>
          </cell>
          <cell r="O24">
            <v>49.67924</v>
          </cell>
          <cell r="P24">
            <v>51.707239999999999</v>
          </cell>
          <cell r="Q24">
            <v>55.776760000000003</v>
          </cell>
          <cell r="R24">
            <v>60.170760000000008</v>
          </cell>
          <cell r="S24">
            <v>64.017200000000003</v>
          </cell>
          <cell r="T24">
            <v>68.979040000000012</v>
          </cell>
          <cell r="U24">
            <v>72.244120000000009</v>
          </cell>
          <cell r="V24">
            <v>76.225760000000008</v>
          </cell>
          <cell r="W24">
            <v>80.5792</v>
          </cell>
        </row>
        <row r="25">
          <cell r="C25">
            <v>20.361120000000003</v>
          </cell>
          <cell r="D25">
            <v>22.781200000000002</v>
          </cell>
          <cell r="E25">
            <v>25.201280000000001</v>
          </cell>
          <cell r="F25">
            <v>28.283840000000005</v>
          </cell>
          <cell r="G25">
            <v>30.338880000000003</v>
          </cell>
          <cell r="H25">
            <v>34.442200000000007</v>
          </cell>
          <cell r="I25">
            <v>38.525240000000004</v>
          </cell>
          <cell r="J25">
            <v>42.155360000000002</v>
          </cell>
          <cell r="K25">
            <v>46.684560000000005</v>
          </cell>
          <cell r="L25">
            <v>50.051040000000008</v>
          </cell>
          <cell r="M25">
            <v>53.207960000000007</v>
          </cell>
          <cell r="N25">
            <v>56.783999999999999</v>
          </cell>
          <cell r="O25">
            <v>59.87332</v>
          </cell>
          <cell r="P25">
            <v>61.935120000000005</v>
          </cell>
          <cell r="Q25">
            <v>66.045200000000008</v>
          </cell>
          <cell r="R25">
            <v>72.210319999999996</v>
          </cell>
          <cell r="S25">
            <v>79.03792</v>
          </cell>
          <cell r="T25">
            <v>84.533799999999999</v>
          </cell>
          <cell r="U25">
            <v>88.238280000000017</v>
          </cell>
          <cell r="V25">
            <v>91.604759999999999</v>
          </cell>
          <cell r="W25">
            <v>98.358000000000004</v>
          </cell>
        </row>
        <row r="26">
          <cell r="C26">
            <v>25.23508</v>
          </cell>
          <cell r="D26">
            <v>27.851200000000006</v>
          </cell>
          <cell r="E26">
            <v>30.467320000000004</v>
          </cell>
          <cell r="F26">
            <v>37.430120000000002</v>
          </cell>
          <cell r="G26">
            <v>41.357680000000002</v>
          </cell>
          <cell r="H26">
            <v>45.63</v>
          </cell>
          <cell r="I26">
            <v>48.489480000000007</v>
          </cell>
          <cell r="J26">
            <v>54.188160000000003</v>
          </cell>
          <cell r="K26">
            <v>57.75068000000001</v>
          </cell>
          <cell r="L26">
            <v>61.036040000000014</v>
          </cell>
          <cell r="M26">
            <v>65.403000000000006</v>
          </cell>
        </row>
        <row r="32">
          <cell r="C32">
            <v>19.475560000000002</v>
          </cell>
          <cell r="D32">
            <v>21.030359999999998</v>
          </cell>
          <cell r="E32">
            <v>22.585159999999998</v>
          </cell>
          <cell r="F32">
            <v>25.640680000000003</v>
          </cell>
          <cell r="G32">
            <v>27.675439999999998</v>
          </cell>
          <cell r="H32">
            <v>31.51512</v>
          </cell>
          <cell r="I32">
            <v>34.43544</v>
          </cell>
          <cell r="J32">
            <v>36.808200000000006</v>
          </cell>
          <cell r="K32">
            <v>39.559520000000006</v>
          </cell>
          <cell r="L32">
            <v>42.926000000000009</v>
          </cell>
          <cell r="M32">
            <v>44.122519999999994</v>
          </cell>
          <cell r="N32">
            <v>47.968960000000003</v>
          </cell>
          <cell r="O32">
            <v>52.227760000000004</v>
          </cell>
          <cell r="P32">
            <v>53.478360000000002</v>
          </cell>
          <cell r="Q32">
            <v>56.594720000000002</v>
          </cell>
          <cell r="R32">
            <v>63.084319999999998</v>
          </cell>
          <cell r="S32">
            <v>67.343120000000013</v>
          </cell>
          <cell r="T32">
            <v>71.22336</v>
          </cell>
          <cell r="U32">
            <v>74.894040000000004</v>
          </cell>
          <cell r="V32">
            <v>77.618319999999997</v>
          </cell>
          <cell r="W32">
            <v>81.092960000000005</v>
          </cell>
        </row>
        <row r="33">
          <cell r="C33">
            <v>23.071880000000004</v>
          </cell>
          <cell r="D33">
            <v>25.221560000000004</v>
          </cell>
          <cell r="E33">
            <v>27.35772</v>
          </cell>
          <cell r="F33">
            <v>31.204160000000002</v>
          </cell>
          <cell r="G33">
            <v>33.752679999999998</v>
          </cell>
          <cell r="H33">
            <v>38.842960000000005</v>
          </cell>
          <cell r="I33">
            <v>42.831360000000004</v>
          </cell>
          <cell r="J33">
            <v>45.481280000000005</v>
          </cell>
          <cell r="K33">
            <v>50.787880000000001</v>
          </cell>
          <cell r="L33">
            <v>53.674400000000006</v>
          </cell>
          <cell r="M33">
            <v>55.607760000000006</v>
          </cell>
          <cell r="N33">
            <v>59.46096</v>
          </cell>
          <cell r="O33">
            <v>63.341200000000008</v>
          </cell>
          <cell r="P33">
            <v>65.93028000000001</v>
          </cell>
          <cell r="Q33">
            <v>71.108440000000002</v>
          </cell>
          <cell r="R33">
            <v>76.726000000000013</v>
          </cell>
          <cell r="S33">
            <v>81.620239999999995</v>
          </cell>
          <cell r="T33">
            <v>87.947600000000008</v>
          </cell>
          <cell r="U33">
            <v>92.111760000000004</v>
          </cell>
          <cell r="V33">
            <v>97.195280000000011</v>
          </cell>
          <cell r="W33">
            <v>102.73848000000001</v>
          </cell>
        </row>
        <row r="34">
          <cell r="C34">
            <v>25.958400000000001</v>
          </cell>
          <cell r="D34">
            <v>29.054479999999998</v>
          </cell>
          <cell r="E34">
            <v>32.130280000000006</v>
          </cell>
          <cell r="F34">
            <v>36.064600000000006</v>
          </cell>
          <cell r="G34">
            <v>38.680720000000001</v>
          </cell>
          <cell r="H34">
            <v>43.919719999999998</v>
          </cell>
          <cell r="I34">
            <v>49.124920000000003</v>
          </cell>
          <cell r="J34">
            <v>53.748760000000011</v>
          </cell>
          <cell r="K34">
            <v>59.528560000000006</v>
          </cell>
          <cell r="L34">
            <v>63.814400000000013</v>
          </cell>
          <cell r="M34">
            <v>67.829840000000004</v>
          </cell>
          <cell r="N34">
            <v>72.399600000000007</v>
          </cell>
          <cell r="O34">
            <v>76.340680000000006</v>
          </cell>
          <cell r="P34">
            <v>78.970320000000001</v>
          </cell>
          <cell r="Q34">
            <v>84.20256000000002</v>
          </cell>
          <cell r="R34">
            <v>92.064440000000005</v>
          </cell>
          <cell r="S34">
            <v>100.77132</v>
          </cell>
          <cell r="T34">
            <v>107.77468000000002</v>
          </cell>
          <cell r="U34">
            <v>112.49992</v>
          </cell>
          <cell r="V34">
            <v>116.79252000000001</v>
          </cell>
          <cell r="W34">
            <v>125.41152000000002</v>
          </cell>
        </row>
        <row r="35">
          <cell r="C35">
            <v>32.177600000000005</v>
          </cell>
          <cell r="D35">
            <v>35.517040000000001</v>
          </cell>
          <cell r="E35">
            <v>38.842960000000005</v>
          </cell>
          <cell r="F35">
            <v>47.7256</v>
          </cell>
          <cell r="G35">
            <v>52.734760000000009</v>
          </cell>
          <cell r="H35">
            <v>58.176560000000009</v>
          </cell>
          <cell r="I35">
            <v>61.820200000000007</v>
          </cell>
          <cell r="J35">
            <v>69.08720000000001</v>
          </cell>
          <cell r="K35">
            <v>73.629920000000013</v>
          </cell>
          <cell r="L35">
            <v>77.827880000000007</v>
          </cell>
          <cell r="M35">
            <v>83.384599999999992</v>
          </cell>
        </row>
        <row r="41">
          <cell r="C41">
            <v>16.929119999999998</v>
          </cell>
          <cell r="D41">
            <v>18.950880000000002</v>
          </cell>
          <cell r="E41">
            <v>23.693279999999998</v>
          </cell>
          <cell r="F41">
            <v>28.429440000000003</v>
          </cell>
          <cell r="G41">
            <v>33.171839999999996</v>
          </cell>
          <cell r="H41">
            <v>37.908000000000001</v>
          </cell>
          <cell r="I41">
            <v>42.644159999999999</v>
          </cell>
          <cell r="J41">
            <v>47.386559999999996</v>
          </cell>
          <cell r="K41">
            <v>52.122720000000001</v>
          </cell>
          <cell r="L41">
            <v>56.852640000000001</v>
          </cell>
          <cell r="M41">
            <v>64.197119999999998</v>
          </cell>
          <cell r="N41">
            <v>69.195360000000008</v>
          </cell>
          <cell r="O41">
            <v>74.193600000000004</v>
          </cell>
          <cell r="P41">
            <v>79.191839999999999</v>
          </cell>
        </row>
        <row r="42">
          <cell r="C42">
            <v>20.978879999999997</v>
          </cell>
          <cell r="D42">
            <v>23.481120000000001</v>
          </cell>
          <cell r="E42">
            <v>29.352959999999996</v>
          </cell>
          <cell r="F42">
            <v>35.224800000000002</v>
          </cell>
          <cell r="G42">
            <v>41.102879999999999</v>
          </cell>
          <cell r="H42">
            <v>46.96848</v>
          </cell>
          <cell r="I42">
            <v>52.840320000000006</v>
          </cell>
          <cell r="J42">
            <v>58.718400000000003</v>
          </cell>
          <cell r="K42">
            <v>64.590239999999994</v>
          </cell>
          <cell r="L42">
            <v>70.449600000000004</v>
          </cell>
          <cell r="M42">
            <v>79.553759999999997</v>
          </cell>
          <cell r="N42">
            <v>85.743839999999992</v>
          </cell>
          <cell r="O42">
            <v>91.933920000000015</v>
          </cell>
          <cell r="P42">
            <v>98.130240000000001</v>
          </cell>
        </row>
        <row r="43">
          <cell r="C43">
            <v>25.028639999999999</v>
          </cell>
          <cell r="D43">
            <v>28.01136</v>
          </cell>
          <cell r="E43">
            <v>35.018880000000003</v>
          </cell>
          <cell r="F43">
            <v>42.026399999999995</v>
          </cell>
          <cell r="G43">
            <v>49.033920000000002</v>
          </cell>
          <cell r="H43">
            <v>56.035199999999996</v>
          </cell>
          <cell r="I43">
            <v>63.036479999999997</v>
          </cell>
          <cell r="J43">
            <v>70.050240000000002</v>
          </cell>
          <cell r="K43">
            <v>77.051520000000011</v>
          </cell>
          <cell r="L43">
            <v>84.046559999999985</v>
          </cell>
          <cell r="M43">
            <v>94.904160000000005</v>
          </cell>
          <cell r="N43">
            <v>102.29232</v>
          </cell>
          <cell r="O43">
            <v>109.68048</v>
          </cell>
          <cell r="P43">
            <v>117.06864</v>
          </cell>
        </row>
        <row r="49">
          <cell r="C49">
            <v>20.317440000000001</v>
          </cell>
          <cell r="D49">
            <v>22.744800000000001</v>
          </cell>
          <cell r="E49">
            <v>28.429440000000003</v>
          </cell>
          <cell r="F49">
            <v>34.114080000000001</v>
          </cell>
          <cell r="G49">
            <v>39.804960000000001</v>
          </cell>
          <cell r="H49">
            <v>45.489600000000003</v>
          </cell>
          <cell r="I49">
            <v>51.174240000000005</v>
          </cell>
          <cell r="J49">
            <v>56.858880000000006</v>
          </cell>
          <cell r="K49">
            <v>62.549759999999999</v>
          </cell>
          <cell r="L49">
            <v>68.221919999999997</v>
          </cell>
          <cell r="M49">
            <v>77.03904</v>
          </cell>
          <cell r="N49">
            <v>83.035679999999999</v>
          </cell>
          <cell r="O49">
            <v>89.032319999999999</v>
          </cell>
          <cell r="P49">
            <v>95.028959999999998</v>
          </cell>
        </row>
        <row r="50">
          <cell r="C50">
            <v>25.172160000000002</v>
          </cell>
          <cell r="D50">
            <v>28.179839999999999</v>
          </cell>
          <cell r="E50">
            <v>35.218559999999997</v>
          </cell>
          <cell r="F50">
            <v>42.269759999999998</v>
          </cell>
          <cell r="G50">
            <v>49.320960000000007</v>
          </cell>
          <cell r="H50">
            <v>56.359679999999997</v>
          </cell>
          <cell r="I50">
            <v>63.410880000000006</v>
          </cell>
          <cell r="J50">
            <v>70.46208</v>
          </cell>
          <cell r="K50">
            <v>77.513280000000009</v>
          </cell>
          <cell r="L50">
            <v>84.539519999999996</v>
          </cell>
          <cell r="M50">
            <v>95.459519999999998</v>
          </cell>
          <cell r="N50">
            <v>102.89136000000001</v>
          </cell>
          <cell r="O50">
            <v>110.3232</v>
          </cell>
          <cell r="P50">
            <v>117.75504000000001</v>
          </cell>
        </row>
        <row r="51">
          <cell r="C51">
            <v>30.033120000000004</v>
          </cell>
          <cell r="D51">
            <v>33.614879999999999</v>
          </cell>
          <cell r="E51">
            <v>42.020160000000004</v>
          </cell>
          <cell r="F51">
            <v>50.431679999999993</v>
          </cell>
          <cell r="G51">
            <v>58.836960000000005</v>
          </cell>
          <cell r="H51">
            <v>67.242239999999995</v>
          </cell>
          <cell r="I51">
            <v>75.64752</v>
          </cell>
          <cell r="J51">
            <v>84.05904000000001</v>
          </cell>
          <cell r="K51">
            <v>92.464320000000001</v>
          </cell>
          <cell r="L51">
            <v>100.85711999999999</v>
          </cell>
          <cell r="M51">
            <v>113.88623999999999</v>
          </cell>
          <cell r="N51">
            <v>122.74704</v>
          </cell>
          <cell r="O51">
            <v>131.61408</v>
          </cell>
          <cell r="P51">
            <v>140.48112</v>
          </cell>
        </row>
        <row r="56">
          <cell r="C56">
            <v>18.988320000000002</v>
          </cell>
          <cell r="D56">
            <v>21.253440000000001</v>
          </cell>
          <cell r="E56">
            <v>26.56992</v>
          </cell>
          <cell r="F56">
            <v>31.880160000000004</v>
          </cell>
          <cell r="G56">
            <v>37.196639999999995</v>
          </cell>
          <cell r="H56">
            <v>42.506880000000002</v>
          </cell>
          <cell r="I56">
            <v>47.823360000000001</v>
          </cell>
          <cell r="J56">
            <v>53.13984</v>
          </cell>
          <cell r="K56">
            <v>58.45008</v>
          </cell>
          <cell r="L56">
            <v>63.754079999999995</v>
          </cell>
          <cell r="M56">
            <v>71.990880000000004</v>
          </cell>
          <cell r="N56">
            <v>77.594400000000007</v>
          </cell>
          <cell r="O56">
            <v>83.204160000000016</v>
          </cell>
          <cell r="P56">
            <v>88.807679999999991</v>
          </cell>
        </row>
        <row r="57">
          <cell r="C57">
            <v>23.524800000000003</v>
          </cell>
          <cell r="D57">
            <v>26.332800000000002</v>
          </cell>
          <cell r="E57">
            <v>32.915999999999997</v>
          </cell>
          <cell r="F57">
            <v>39.499199999999995</v>
          </cell>
          <cell r="G57">
            <v>46.088640000000005</v>
          </cell>
          <cell r="H57">
            <v>52.671839999999996</v>
          </cell>
          <cell r="I57">
            <v>59.255039999999994</v>
          </cell>
          <cell r="J57">
            <v>65.84447999999999</v>
          </cell>
          <cell r="K57">
            <v>72.433920000000001</v>
          </cell>
          <cell r="L57">
            <v>79.004639999999995</v>
          </cell>
          <cell r="M57">
            <v>89.207040000000006</v>
          </cell>
          <cell r="N57">
            <v>96.152159999999995</v>
          </cell>
          <cell r="O57">
            <v>103.09728</v>
          </cell>
          <cell r="P57">
            <v>110.0424</v>
          </cell>
        </row>
        <row r="58">
          <cell r="C58">
            <v>28.067519999999998</v>
          </cell>
          <cell r="D58">
            <v>31.412160000000004</v>
          </cell>
          <cell r="E58">
            <v>39.268319999999996</v>
          </cell>
          <cell r="F58">
            <v>47.130720000000004</v>
          </cell>
          <cell r="G58">
            <v>54.980640000000001</v>
          </cell>
          <cell r="H58">
            <v>62.836800000000004</v>
          </cell>
          <cell r="I58">
            <v>70.692959999999999</v>
          </cell>
          <cell r="J58">
            <v>78.555359999999993</v>
          </cell>
          <cell r="K58">
            <v>86.405280000000005</v>
          </cell>
          <cell r="L58">
            <v>94.248959999999997</v>
          </cell>
          <cell r="M58">
            <v>106.42320000000001</v>
          </cell>
          <cell r="N58">
            <v>114.70992000000001</v>
          </cell>
          <cell r="O58">
            <v>122.99664</v>
          </cell>
          <cell r="P58">
            <v>131.27712</v>
          </cell>
        </row>
        <row r="64">
          <cell r="C64">
            <v>22.782239999999998</v>
          </cell>
          <cell r="D64">
            <v>25.502879999999998</v>
          </cell>
          <cell r="E64">
            <v>31.880160000000004</v>
          </cell>
          <cell r="F64">
            <v>38.257440000000003</v>
          </cell>
          <cell r="G64">
            <v>44.634719999999994</v>
          </cell>
          <cell r="H64">
            <v>51.011999999999993</v>
          </cell>
          <cell r="I64">
            <v>57.389280000000007</v>
          </cell>
          <cell r="J64">
            <v>63.766559999999998</v>
          </cell>
          <cell r="K64">
            <v>70.143839999999997</v>
          </cell>
          <cell r="L64">
            <v>76.50864</v>
          </cell>
          <cell r="M64">
            <v>86.392799999999994</v>
          </cell>
          <cell r="N64">
            <v>93.119519999999994</v>
          </cell>
          <cell r="O64">
            <v>99.84</v>
          </cell>
          <cell r="P64">
            <v>106.56671999999999</v>
          </cell>
        </row>
        <row r="65">
          <cell r="C65">
            <v>28.229760000000002</v>
          </cell>
          <cell r="D65">
            <v>31.599360000000001</v>
          </cell>
          <cell r="E65">
            <v>39.492960000000004</v>
          </cell>
          <cell r="F65">
            <v>47.399039999999992</v>
          </cell>
          <cell r="G65">
            <v>55.305120000000002</v>
          </cell>
          <cell r="H65">
            <v>63.204960000000007</v>
          </cell>
          <cell r="I65">
            <v>71.111040000000003</v>
          </cell>
          <cell r="J65">
            <v>79.017119999999991</v>
          </cell>
          <cell r="K65">
            <v>86.923200000000008</v>
          </cell>
          <cell r="L65">
            <v>94.804320000000004</v>
          </cell>
          <cell r="M65">
            <v>107.05344000000001</v>
          </cell>
          <cell r="N65">
            <v>115.38383999999999</v>
          </cell>
          <cell r="O65">
            <v>123.72048000000001</v>
          </cell>
          <cell r="P65">
            <v>132.05088000000001</v>
          </cell>
        </row>
        <row r="66">
          <cell r="C66">
            <v>33.683519999999994</v>
          </cell>
          <cell r="D66">
            <v>37.695839999999997</v>
          </cell>
          <cell r="E66">
            <v>47.118240000000007</v>
          </cell>
          <cell r="F66">
            <v>56.55312</v>
          </cell>
          <cell r="G66">
            <v>65.981759999999994</v>
          </cell>
          <cell r="H66">
            <v>75.404160000000005</v>
          </cell>
          <cell r="I66">
            <v>84.826560000000001</v>
          </cell>
          <cell r="J66">
            <v>94.261440000000007</v>
          </cell>
          <cell r="K66">
            <v>103.69007999999999</v>
          </cell>
          <cell r="L66">
            <v>113.1</v>
          </cell>
          <cell r="M66">
            <v>127.70784</v>
          </cell>
          <cell r="N66">
            <v>137.64815999999999</v>
          </cell>
          <cell r="O66">
            <v>147.59472</v>
          </cell>
          <cell r="P66">
            <v>157.53504000000001</v>
          </cell>
        </row>
        <row r="72">
          <cell r="F72">
            <v>6.4</v>
          </cell>
          <cell r="O72">
            <v>2</v>
          </cell>
        </row>
        <row r="73">
          <cell r="F73">
            <v>0.37</v>
          </cell>
          <cell r="O73">
            <v>2</v>
          </cell>
        </row>
        <row r="74">
          <cell r="F74">
            <v>1.64</v>
          </cell>
          <cell r="O74">
            <v>3.5</v>
          </cell>
        </row>
        <row r="75">
          <cell r="F75">
            <v>0.7</v>
          </cell>
        </row>
        <row r="76">
          <cell r="F76">
            <v>1.05</v>
          </cell>
          <cell r="O76">
            <v>0.34499999999999997</v>
          </cell>
        </row>
        <row r="77">
          <cell r="F77">
            <v>2.36</v>
          </cell>
        </row>
        <row r="78">
          <cell r="F78">
            <v>3.38</v>
          </cell>
        </row>
        <row r="80">
          <cell r="F80">
            <v>46</v>
          </cell>
        </row>
        <row r="81">
          <cell r="F81">
            <v>10.25</v>
          </cell>
        </row>
        <row r="82">
          <cell r="F82">
            <v>6.2</v>
          </cell>
        </row>
      </sheetData>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Arena Trade Price"/>
      <sheetName val="Our Cost price"/>
      <sheetName val="Infusions Faux Wood Trade Price"/>
      <sheetName val="Infusions Spec "/>
    </sheetNames>
    <sheetDataSet>
      <sheetData sheetId="0">
        <row r="3">
          <cell r="C3">
            <v>0.33</v>
          </cell>
        </row>
        <row r="4">
          <cell r="C4">
            <v>0.36</v>
          </cell>
        </row>
        <row r="5">
          <cell r="C5">
            <v>0.33</v>
          </cell>
        </row>
        <row r="6">
          <cell r="C6">
            <v>0.33</v>
          </cell>
        </row>
        <row r="11">
          <cell r="C11">
            <v>0.35</v>
          </cell>
        </row>
      </sheetData>
      <sheetData sheetId="1" refreshError="1"/>
      <sheetData sheetId="2">
        <row r="4">
          <cell r="C4">
            <v>14.72</v>
          </cell>
          <cell r="D4">
            <v>19.200000000000003</v>
          </cell>
          <cell r="E4">
            <v>21.12</v>
          </cell>
          <cell r="F4">
            <v>24.32</v>
          </cell>
          <cell r="G4">
            <v>26.240000000000002</v>
          </cell>
          <cell r="H4">
            <v>30.72</v>
          </cell>
          <cell r="I4">
            <v>33.28</v>
          </cell>
          <cell r="J4">
            <v>36.480000000000004</v>
          </cell>
          <cell r="K4">
            <v>39.04</v>
          </cell>
          <cell r="L4">
            <v>44.8</v>
          </cell>
          <cell r="M4">
            <v>51.84</v>
          </cell>
          <cell r="N4">
            <v>53.760000000000005</v>
          </cell>
          <cell r="O4">
            <v>56.32</v>
          </cell>
        </row>
        <row r="5">
          <cell r="C5">
            <v>19.200000000000003</v>
          </cell>
          <cell r="D5">
            <v>23.04</v>
          </cell>
          <cell r="E5">
            <v>27.520000000000003</v>
          </cell>
          <cell r="F5">
            <v>32.64</v>
          </cell>
          <cell r="G5">
            <v>37.760000000000005</v>
          </cell>
          <cell r="H5">
            <v>40.32</v>
          </cell>
          <cell r="I5">
            <v>42.88</v>
          </cell>
          <cell r="J5">
            <v>48.64</v>
          </cell>
          <cell r="K5">
            <v>53.120000000000005</v>
          </cell>
          <cell r="L5">
            <v>62.72</v>
          </cell>
          <cell r="M5">
            <v>69.12</v>
          </cell>
          <cell r="N5">
            <v>72.960000000000008</v>
          </cell>
          <cell r="O5">
            <v>76.16</v>
          </cell>
        </row>
        <row r="6">
          <cell r="C6">
            <v>23.04</v>
          </cell>
          <cell r="D6">
            <v>27.520000000000003</v>
          </cell>
          <cell r="E6">
            <v>33.28</v>
          </cell>
          <cell r="F6">
            <v>38.400000000000006</v>
          </cell>
          <cell r="G6">
            <v>42.88</v>
          </cell>
          <cell r="H6">
            <v>48.64</v>
          </cell>
          <cell r="I6">
            <v>53.760000000000005</v>
          </cell>
          <cell r="J6">
            <v>58.88</v>
          </cell>
          <cell r="K6">
            <v>63.36</v>
          </cell>
          <cell r="L6">
            <v>76.16</v>
          </cell>
          <cell r="M6">
            <v>83.2</v>
          </cell>
          <cell r="N6">
            <v>89.6</v>
          </cell>
          <cell r="O6">
            <v>94.72</v>
          </cell>
        </row>
        <row r="7">
          <cell r="C7">
            <v>29.44</v>
          </cell>
          <cell r="D7">
            <v>34.56</v>
          </cell>
          <cell r="E7">
            <v>38.400000000000006</v>
          </cell>
          <cell r="F7">
            <v>42.88</v>
          </cell>
          <cell r="G7">
            <v>53.120000000000005</v>
          </cell>
          <cell r="H7">
            <v>56.32</v>
          </cell>
          <cell r="I7">
            <v>62.72</v>
          </cell>
          <cell r="J7">
            <v>69.12</v>
          </cell>
        </row>
        <row r="12">
          <cell r="C12">
            <v>16.75</v>
          </cell>
          <cell r="D12">
            <v>20.77</v>
          </cell>
          <cell r="E12">
            <v>23.45</v>
          </cell>
          <cell r="F12">
            <v>26.13</v>
          </cell>
          <cell r="G12">
            <v>28.14</v>
          </cell>
          <cell r="H12">
            <v>33.5</v>
          </cell>
          <cell r="I12">
            <v>36.18</v>
          </cell>
          <cell r="J12">
            <v>40.200000000000003</v>
          </cell>
          <cell r="K12">
            <v>42.209999999999994</v>
          </cell>
          <cell r="L12">
            <v>50.25</v>
          </cell>
          <cell r="M12">
            <v>56.95</v>
          </cell>
          <cell r="N12">
            <v>58.959999999999994</v>
          </cell>
          <cell r="O12">
            <v>61.64</v>
          </cell>
        </row>
        <row r="13">
          <cell r="C13">
            <v>20.77</v>
          </cell>
          <cell r="D13">
            <v>24.79</v>
          </cell>
          <cell r="E13">
            <v>30.15</v>
          </cell>
          <cell r="F13">
            <v>35.51</v>
          </cell>
          <cell r="G13">
            <v>41.54</v>
          </cell>
          <cell r="H13">
            <v>43.55</v>
          </cell>
          <cell r="I13">
            <v>46.9</v>
          </cell>
          <cell r="J13">
            <v>53.599999999999994</v>
          </cell>
          <cell r="K13">
            <v>58.29</v>
          </cell>
          <cell r="L13">
            <v>68.34</v>
          </cell>
          <cell r="M13">
            <v>75.710000000000008</v>
          </cell>
          <cell r="N13">
            <v>79.06</v>
          </cell>
          <cell r="O13">
            <v>83.75</v>
          </cell>
        </row>
        <row r="14">
          <cell r="C14">
            <v>24.79</v>
          </cell>
          <cell r="D14">
            <v>30.15</v>
          </cell>
          <cell r="E14">
            <v>36.18</v>
          </cell>
          <cell r="F14">
            <v>41.54</v>
          </cell>
          <cell r="G14">
            <v>46.9</v>
          </cell>
          <cell r="H14">
            <v>53.599999999999994</v>
          </cell>
          <cell r="I14">
            <v>58.959999999999994</v>
          </cell>
          <cell r="J14">
            <v>64.319999999999993</v>
          </cell>
          <cell r="K14">
            <v>69.680000000000007</v>
          </cell>
          <cell r="L14">
            <v>83.75</v>
          </cell>
          <cell r="M14">
            <v>93.13</v>
          </cell>
          <cell r="N14">
            <v>97.15</v>
          </cell>
          <cell r="O14">
            <v>103.85</v>
          </cell>
        </row>
        <row r="15">
          <cell r="C15">
            <v>32.159999999999997</v>
          </cell>
          <cell r="D15">
            <v>38.19</v>
          </cell>
          <cell r="E15">
            <v>41.54</v>
          </cell>
          <cell r="F15">
            <v>46.9</v>
          </cell>
          <cell r="G15">
            <v>58.29</v>
          </cell>
          <cell r="H15">
            <v>61.64</v>
          </cell>
          <cell r="I15">
            <v>68.34</v>
          </cell>
          <cell r="J15">
            <v>75.710000000000008</v>
          </cell>
        </row>
        <row r="20">
          <cell r="C20">
            <v>19.43</v>
          </cell>
          <cell r="D20">
            <v>22.78</v>
          </cell>
          <cell r="E20">
            <v>26.13</v>
          </cell>
          <cell r="F20">
            <v>31.49</v>
          </cell>
          <cell r="G20">
            <v>32.83</v>
          </cell>
          <cell r="H20">
            <v>38.19</v>
          </cell>
          <cell r="I20">
            <v>41.54</v>
          </cell>
          <cell r="J20">
            <v>44.89</v>
          </cell>
          <cell r="K20">
            <v>47.57</v>
          </cell>
          <cell r="L20">
            <v>56.95</v>
          </cell>
          <cell r="M20">
            <v>64.319999999999993</v>
          </cell>
          <cell r="N20">
            <v>66.33</v>
          </cell>
          <cell r="O20">
            <v>71.02</v>
          </cell>
          <cell r="P20">
            <v>76.38</v>
          </cell>
        </row>
        <row r="21">
          <cell r="C21">
            <v>22.78</v>
          </cell>
          <cell r="D21">
            <v>28.81</v>
          </cell>
          <cell r="E21">
            <v>34.17</v>
          </cell>
          <cell r="F21">
            <v>40.200000000000003</v>
          </cell>
          <cell r="G21">
            <v>46.230000000000004</v>
          </cell>
          <cell r="H21">
            <v>50.92</v>
          </cell>
          <cell r="I21">
            <v>54.94</v>
          </cell>
          <cell r="J21">
            <v>60.97</v>
          </cell>
          <cell r="K21">
            <v>65.66</v>
          </cell>
          <cell r="L21">
            <v>78.39</v>
          </cell>
          <cell r="M21">
            <v>85.09</v>
          </cell>
          <cell r="N21">
            <v>91.789999999999992</v>
          </cell>
          <cell r="O21">
            <v>96.47999999999999</v>
          </cell>
          <cell r="P21">
            <v>101.84</v>
          </cell>
        </row>
        <row r="22">
          <cell r="C22">
            <v>28.81</v>
          </cell>
          <cell r="D22">
            <v>34.17</v>
          </cell>
          <cell r="E22">
            <v>41.54</v>
          </cell>
          <cell r="F22">
            <v>46.9</v>
          </cell>
          <cell r="G22">
            <v>54.94</v>
          </cell>
          <cell r="H22">
            <v>60.97</v>
          </cell>
          <cell r="I22">
            <v>66.33</v>
          </cell>
          <cell r="J22">
            <v>73.699999999999989</v>
          </cell>
          <cell r="K22">
            <v>79.06</v>
          </cell>
          <cell r="L22">
            <v>96.47999999999999</v>
          </cell>
          <cell r="M22">
            <v>104.52</v>
          </cell>
          <cell r="N22">
            <v>111.22</v>
          </cell>
          <cell r="O22">
            <v>117.91999999999999</v>
          </cell>
          <cell r="P22">
            <v>125.96</v>
          </cell>
        </row>
        <row r="23">
          <cell r="C23">
            <v>36.18</v>
          </cell>
          <cell r="D23">
            <v>42.879999999999995</v>
          </cell>
          <cell r="E23">
            <v>46.9</v>
          </cell>
          <cell r="F23">
            <v>54.94</v>
          </cell>
          <cell r="G23">
            <v>65.66</v>
          </cell>
          <cell r="H23">
            <v>71.02</v>
          </cell>
          <cell r="I23">
            <v>78.39</v>
          </cell>
          <cell r="J23">
            <v>85.09</v>
          </cell>
        </row>
        <row r="28">
          <cell r="C28">
            <v>23.45</v>
          </cell>
          <cell r="D28">
            <v>28.81</v>
          </cell>
          <cell r="E28">
            <v>33.5</v>
          </cell>
          <cell r="F28">
            <v>38.19</v>
          </cell>
          <cell r="G28">
            <v>41.54</v>
          </cell>
          <cell r="H28">
            <v>46.9</v>
          </cell>
          <cell r="I28">
            <v>52.26</v>
          </cell>
          <cell r="J28">
            <v>56.28</v>
          </cell>
          <cell r="K28">
            <v>60.97</v>
          </cell>
          <cell r="L28">
            <v>72.36</v>
          </cell>
          <cell r="M28">
            <v>80.400000000000006</v>
          </cell>
          <cell r="N28">
            <v>83.08</v>
          </cell>
          <cell r="O28">
            <v>87.1</v>
          </cell>
          <cell r="P28">
            <v>95.14</v>
          </cell>
        </row>
        <row r="29">
          <cell r="C29">
            <v>28.81</v>
          </cell>
          <cell r="D29">
            <v>36.18</v>
          </cell>
          <cell r="E29">
            <v>42.879999999999995</v>
          </cell>
          <cell r="F29">
            <v>50.92</v>
          </cell>
          <cell r="G29">
            <v>58.29</v>
          </cell>
          <cell r="H29">
            <v>62.31</v>
          </cell>
          <cell r="I29">
            <v>67.67</v>
          </cell>
          <cell r="J29">
            <v>77.05</v>
          </cell>
          <cell r="K29">
            <v>82.41</v>
          </cell>
          <cell r="L29">
            <v>97.82</v>
          </cell>
          <cell r="M29">
            <v>108.53999999999999</v>
          </cell>
          <cell r="N29">
            <v>112.56</v>
          </cell>
          <cell r="O29">
            <v>119.93</v>
          </cell>
          <cell r="P29">
            <v>129.31</v>
          </cell>
        </row>
        <row r="30">
          <cell r="C30">
            <v>36.18</v>
          </cell>
          <cell r="D30">
            <v>42.879999999999995</v>
          </cell>
          <cell r="E30">
            <v>52.26</v>
          </cell>
          <cell r="F30">
            <v>60.3</v>
          </cell>
          <cell r="G30">
            <v>67.67</v>
          </cell>
          <cell r="H30">
            <v>77.05</v>
          </cell>
          <cell r="I30">
            <v>83.08</v>
          </cell>
          <cell r="J30">
            <v>93.13</v>
          </cell>
          <cell r="K30">
            <v>99.83</v>
          </cell>
          <cell r="L30">
            <v>119.93</v>
          </cell>
          <cell r="M30">
            <v>131.99</v>
          </cell>
          <cell r="N30">
            <v>138.69</v>
          </cell>
          <cell r="O30">
            <v>146.72999999999999</v>
          </cell>
          <cell r="P30">
            <v>158.12</v>
          </cell>
        </row>
        <row r="31">
          <cell r="C31">
            <v>45.56</v>
          </cell>
          <cell r="D31">
            <v>54.269999999999996</v>
          </cell>
          <cell r="E31">
            <v>60.3</v>
          </cell>
          <cell r="F31">
            <v>67.67</v>
          </cell>
          <cell r="G31">
            <v>82.41</v>
          </cell>
          <cell r="H31">
            <v>87.1</v>
          </cell>
          <cell r="I31">
            <v>97.82</v>
          </cell>
          <cell r="J31">
            <v>108.53999999999999</v>
          </cell>
        </row>
      </sheetData>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Arena Trade Price"/>
      <sheetName val="Our Cost price"/>
      <sheetName val="Infusions Faux Wood Trade Price"/>
      <sheetName val="Infusions Spec "/>
    </sheetNames>
    <sheetDataSet>
      <sheetData sheetId="0">
        <row r="1">
          <cell r="C1">
            <v>0.3</v>
          </cell>
        </row>
        <row r="3">
          <cell r="C3">
            <v>0.35</v>
          </cell>
        </row>
      </sheetData>
      <sheetData sheetId="1" refreshError="1"/>
      <sheetData sheetId="2">
        <row r="5">
          <cell r="C5">
            <v>15.4</v>
          </cell>
        </row>
      </sheetData>
      <sheetData sheetId="3" refreshError="1"/>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Cost"/>
      <sheetName val="Trade"/>
    </sheetNames>
    <sheetDataSet>
      <sheetData sheetId="0">
        <row r="23">
          <cell r="C23">
            <v>2</v>
          </cell>
        </row>
        <row r="25">
          <cell r="D25">
            <v>1</v>
          </cell>
        </row>
        <row r="29">
          <cell r="D29">
            <v>5.375</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Vogue Costs"/>
      <sheetName val="Vogue Vertical Trade Price"/>
    </sheetNames>
    <sheetDataSet>
      <sheetData sheetId="0">
        <row r="10">
          <cell r="S10">
            <v>0.4</v>
          </cell>
        </row>
        <row r="66">
          <cell r="C66">
            <v>0.3</v>
          </cell>
        </row>
      </sheetData>
      <sheetData sheetId="1">
        <row r="4">
          <cell r="C4">
            <v>5.1207873636363637</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FS Data 2025"/>
      <sheetName val="PFSBevCost"/>
      <sheetName val="PFS BevTrade"/>
    </sheetNames>
    <sheetDataSet>
      <sheetData sheetId="0"/>
      <sheetData sheetId="1">
        <row r="5">
          <cell r="K5">
            <v>0.4</v>
          </cell>
        </row>
        <row r="7">
          <cell r="C7">
            <v>21.607499999999998</v>
          </cell>
          <cell r="D7">
            <v>25.1175</v>
          </cell>
          <cell r="E7">
            <v>31.664999999999999</v>
          </cell>
          <cell r="F7">
            <v>37.987499999999997</v>
          </cell>
        </row>
        <row r="8">
          <cell r="C8">
            <v>25.349999999999998</v>
          </cell>
          <cell r="D8">
            <v>29.64</v>
          </cell>
          <cell r="E8">
            <v>37.049999999999997</v>
          </cell>
          <cell r="F8">
            <v>44.144999999999996</v>
          </cell>
        </row>
        <row r="9">
          <cell r="C9">
            <v>30.105</v>
          </cell>
          <cell r="D9">
            <v>35.564999999999998</v>
          </cell>
          <cell r="E9">
            <v>44.227499999999999</v>
          </cell>
          <cell r="F9">
            <v>52.574999999999996</v>
          </cell>
        </row>
        <row r="10">
          <cell r="C10">
            <v>34.785000000000004</v>
          </cell>
          <cell r="D10">
            <v>41.572499999999998</v>
          </cell>
          <cell r="E10">
            <v>51.405000000000001</v>
          </cell>
          <cell r="F10">
            <v>60.914999999999999</v>
          </cell>
        </row>
        <row r="11">
          <cell r="C11">
            <v>41.655000000000001</v>
          </cell>
          <cell r="D11">
            <v>49.215000000000003</v>
          </cell>
          <cell r="E11">
            <v>56.707499999999996</v>
          </cell>
          <cell r="F11">
            <v>67.08</v>
          </cell>
        </row>
        <row r="12">
          <cell r="C12">
            <v>46.410000000000004</v>
          </cell>
          <cell r="D12">
            <v>55.147500000000001</v>
          </cell>
          <cell r="E12">
            <v>63.885000000000005</v>
          </cell>
          <cell r="F12">
            <v>75.427499999999995</v>
          </cell>
        </row>
        <row r="13">
          <cell r="C13">
            <v>50.152500000000003</v>
          </cell>
          <cell r="D13">
            <v>59.67</v>
          </cell>
          <cell r="E13">
            <v>69.262499999999989</v>
          </cell>
          <cell r="F13">
            <v>81.585000000000008</v>
          </cell>
        </row>
        <row r="14">
          <cell r="C14">
            <v>54.914999999999999</v>
          </cell>
          <cell r="D14">
            <v>65.677499999999995</v>
          </cell>
          <cell r="E14">
            <v>76.44</v>
          </cell>
          <cell r="F14">
            <v>90.015000000000001</v>
          </cell>
        </row>
        <row r="15">
          <cell r="C15">
            <v>59.594999999999999</v>
          </cell>
          <cell r="D15">
            <v>71.602499999999992</v>
          </cell>
          <cell r="E15">
            <v>83.534999999999997</v>
          </cell>
          <cell r="F15">
            <v>98.35499999999999</v>
          </cell>
        </row>
        <row r="16">
          <cell r="C16">
            <v>66.142499999999998</v>
          </cell>
          <cell r="D16">
            <v>78.9375</v>
          </cell>
          <cell r="E16">
            <v>91.724999999999994</v>
          </cell>
          <cell r="F16">
            <v>104.52000000000001</v>
          </cell>
        </row>
        <row r="17">
          <cell r="C17">
            <v>70.905000000000001</v>
          </cell>
          <cell r="D17">
            <v>84.945000000000007</v>
          </cell>
          <cell r="E17">
            <v>98.902500000000003</v>
          </cell>
          <cell r="F17">
            <v>112.86750000000001</v>
          </cell>
        </row>
        <row r="18">
          <cell r="C18">
            <v>74.647500000000008</v>
          </cell>
          <cell r="D18">
            <v>89.467500000000001</v>
          </cell>
          <cell r="E18">
            <v>104.28750000000001</v>
          </cell>
          <cell r="F18">
            <v>119.1075</v>
          </cell>
        </row>
        <row r="19">
          <cell r="C19">
            <v>79.402500000000003</v>
          </cell>
          <cell r="D19">
            <v>95.392499999999998</v>
          </cell>
          <cell r="E19">
            <v>111.465</v>
          </cell>
          <cell r="F19">
            <v>127.455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ary"/>
      <sheetName val="Fabric Only Costs"/>
      <sheetName val="Fabric Only Trade"/>
    </sheetNames>
    <sheetDataSet>
      <sheetData sheetId="0">
        <row r="6">
          <cell r="C6">
            <v>1.0999999999999999E-2</v>
          </cell>
        </row>
        <row r="7">
          <cell r="C7">
            <v>7.0000000000000007E-2</v>
          </cell>
        </row>
        <row r="8">
          <cell r="C8">
            <v>4.1200000000000001E-2</v>
          </cell>
        </row>
        <row r="19">
          <cell r="C19">
            <v>95</v>
          </cell>
        </row>
        <row r="21">
          <cell r="C21">
            <v>1</v>
          </cell>
        </row>
        <row r="24">
          <cell r="C24">
            <v>0.22</v>
          </cell>
        </row>
      </sheetData>
      <sheetData sheetId="1">
        <row r="4">
          <cell r="C4">
            <v>0.17044999999999999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tandard Frame"/>
      <sheetName val="Cost Price Special Frame"/>
      <sheetName val="Cell PF Standard Frame Trade"/>
      <sheetName val="Cell PF Special Frame Trade"/>
      <sheetName val="Pleated Spec"/>
    </sheetNames>
    <sheetDataSet>
      <sheetData sheetId="0">
        <row r="3">
          <cell r="G3">
            <v>0.15</v>
          </cell>
          <cell r="T3">
            <v>5.6920000000000002</v>
          </cell>
        </row>
        <row r="4">
          <cell r="L4">
            <v>1.3</v>
          </cell>
          <cell r="T4">
            <v>8.3079999999999998</v>
          </cell>
        </row>
        <row r="6">
          <cell r="L6">
            <v>0.2</v>
          </cell>
        </row>
        <row r="7">
          <cell r="E7">
            <v>2.9409999999999998</v>
          </cell>
        </row>
        <row r="9">
          <cell r="E9">
            <v>0.19592500000000002</v>
          </cell>
        </row>
        <row r="10">
          <cell r="E10">
            <v>0.19822000000000001</v>
          </cell>
        </row>
        <row r="11">
          <cell r="E11">
            <v>5.3039999999999997E-2</v>
          </cell>
        </row>
        <row r="12">
          <cell r="E12">
            <v>7.6245000000000007E-2</v>
          </cell>
        </row>
        <row r="13">
          <cell r="N13">
            <v>0.2</v>
          </cell>
          <cell r="W13">
            <v>0.15</v>
          </cell>
        </row>
        <row r="14">
          <cell r="E14">
            <v>0.11730000000000002</v>
          </cell>
        </row>
        <row r="16">
          <cell r="E16">
            <v>0.27710000000000001</v>
          </cell>
          <cell r="W16">
            <v>2.0059999999999998</v>
          </cell>
        </row>
        <row r="17">
          <cell r="E17">
            <v>0.22176500000000002</v>
          </cell>
        </row>
        <row r="23">
          <cell r="W23">
            <v>4.8875000000000002</v>
          </cell>
        </row>
        <row r="24">
          <cell r="E24">
            <v>0.47327999999999998</v>
          </cell>
          <cell r="W24">
            <v>0.33107500000000001</v>
          </cell>
        </row>
        <row r="25">
          <cell r="W25">
            <v>0.24224999999999997</v>
          </cell>
        </row>
        <row r="26">
          <cell r="W26">
            <v>0.343995</v>
          </cell>
        </row>
        <row r="27">
          <cell r="W27">
            <v>0.11475</v>
          </cell>
        </row>
        <row r="30">
          <cell r="Q30">
            <v>5</v>
          </cell>
        </row>
        <row r="35">
          <cell r="B35">
            <v>3</v>
          </cell>
        </row>
        <row r="36">
          <cell r="B36">
            <v>3.5</v>
          </cell>
        </row>
        <row r="37">
          <cell r="B37"/>
        </row>
        <row r="39">
          <cell r="B39">
            <v>1</v>
          </cell>
        </row>
      </sheetData>
      <sheetData sheetId="1">
        <row r="5">
          <cell r="C5">
            <v>11.618943666666667</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heetName val="Cell Free Hanging Trade Price"/>
      <sheetName val="C Freehang Spec"/>
    </sheetNames>
    <sheetDataSet>
      <sheetData sheetId="0">
        <row r="3">
          <cell r="G3">
            <v>0.15</v>
          </cell>
          <cell r="T3">
            <v>5.8704000000000001</v>
          </cell>
        </row>
        <row r="4">
          <cell r="L4">
            <v>1.3</v>
          </cell>
          <cell r="T4">
            <v>9.1008000000000013</v>
          </cell>
        </row>
        <row r="6">
          <cell r="L6">
            <v>0.2</v>
          </cell>
        </row>
        <row r="7">
          <cell r="E7">
            <v>3.1790000000000003</v>
          </cell>
        </row>
        <row r="8">
          <cell r="E8">
            <v>2.7709999999999999</v>
          </cell>
        </row>
        <row r="9">
          <cell r="E9">
            <v>0.21131</v>
          </cell>
        </row>
        <row r="10">
          <cell r="E10">
            <v>0.18173</v>
          </cell>
        </row>
        <row r="11">
          <cell r="E11">
            <v>5.7204999999999999E-2</v>
          </cell>
        </row>
        <row r="12">
          <cell r="E12">
            <v>8.2279999999999992E-2</v>
          </cell>
        </row>
        <row r="13">
          <cell r="E13">
            <v>8.2279999999999992E-2</v>
          </cell>
        </row>
        <row r="14">
          <cell r="E14">
            <v>0.11220000000000001</v>
          </cell>
        </row>
        <row r="15">
          <cell r="E15">
            <v>1.8110950000000001</v>
          </cell>
        </row>
        <row r="16">
          <cell r="E16">
            <v>0.295205</v>
          </cell>
        </row>
        <row r="17">
          <cell r="E17">
            <v>0.24701000000000001</v>
          </cell>
        </row>
        <row r="18">
          <cell r="E18">
            <v>7.4289999999999998E-3</v>
          </cell>
        </row>
        <row r="19">
          <cell r="E19">
            <v>2.8815</v>
          </cell>
        </row>
        <row r="21">
          <cell r="E21">
            <v>0.90584500000000012</v>
          </cell>
        </row>
        <row r="25">
          <cell r="F25">
            <v>1.088425</v>
          </cell>
        </row>
        <row r="26">
          <cell r="F26">
            <v>2.299947</v>
          </cell>
        </row>
        <row r="27">
          <cell r="F27">
            <v>2.299947</v>
          </cell>
        </row>
        <row r="28">
          <cell r="D28">
            <v>0.3</v>
          </cell>
        </row>
        <row r="35">
          <cell r="B35">
            <v>8.3333333333333339</v>
          </cell>
        </row>
        <row r="36">
          <cell r="B36">
            <v>3</v>
          </cell>
        </row>
        <row r="39">
          <cell r="B39">
            <v>1</v>
          </cell>
        </row>
      </sheetData>
      <sheetData sheetId="1">
        <row r="5">
          <cell r="C5">
            <v>10.117874800000003</v>
          </cell>
          <cell r="D5">
            <v>11.548744000000001</v>
          </cell>
          <cell r="E5">
            <v>13.406772199999999</v>
          </cell>
          <cell r="F5">
            <v>14.837641399999999</v>
          </cell>
          <cell r="G5">
            <v>16.268510599999999</v>
          </cell>
          <cell r="H5">
            <v>17.699379799999999</v>
          </cell>
          <cell r="I5">
            <v>19.130248999999999</v>
          </cell>
          <cell r="J5">
            <v>20.9209572</v>
          </cell>
          <cell r="K5">
            <v>22.351826399999997</v>
          </cell>
          <cell r="L5">
            <v>23.782695599999997</v>
          </cell>
          <cell r="M5">
            <v>25.213564799999997</v>
          </cell>
          <cell r="N5">
            <v>26.891443999999996</v>
          </cell>
          <cell r="O5">
            <v>28.682152200000001</v>
          </cell>
          <cell r="P5">
            <v>30.113021400000001</v>
          </cell>
          <cell r="Q5">
            <v>31.54389059999999</v>
          </cell>
          <cell r="R5">
            <v>32.974759799999987</v>
          </cell>
          <cell r="S5">
            <v>34.405628999999983</v>
          </cell>
        </row>
        <row r="6">
          <cell r="C6">
            <v>11.428678000000001</v>
          </cell>
          <cell r="D6">
            <v>13.164808000000001</v>
          </cell>
          <cell r="E6">
            <v>15.372976999999999</v>
          </cell>
          <cell r="F6">
            <v>17.109106999999998</v>
          </cell>
          <cell r="G6">
            <v>18.845236999999997</v>
          </cell>
          <cell r="H6">
            <v>20.581367</v>
          </cell>
          <cell r="I6">
            <v>22.317496999999996</v>
          </cell>
          <cell r="J6">
            <v>24.413466</v>
          </cell>
          <cell r="K6">
            <v>26.149595999999995</v>
          </cell>
          <cell r="L6">
            <v>27.885725999999998</v>
          </cell>
          <cell r="M6">
            <v>29.621855999999994</v>
          </cell>
          <cell r="N6">
            <v>31.604996</v>
          </cell>
          <cell r="O6">
            <v>33.700964999999997</v>
          </cell>
          <cell r="P6">
            <v>35.437094999999999</v>
          </cell>
          <cell r="Q6">
            <v>37.173224999999995</v>
          </cell>
          <cell r="R6">
            <v>38.909354999999991</v>
          </cell>
          <cell r="S6">
            <v>40.645484999999994</v>
          </cell>
        </row>
        <row r="7">
          <cell r="C7">
            <v>13.179382000000002</v>
          </cell>
          <cell r="D7">
            <v>15.297087999999999</v>
          </cell>
          <cell r="E7">
            <v>17.942933</v>
          </cell>
          <cell r="F7">
            <v>20.060638999999998</v>
          </cell>
          <cell r="G7">
            <v>22.178345</v>
          </cell>
          <cell r="H7">
            <v>24.296050999999999</v>
          </cell>
          <cell r="I7">
            <v>26.413757000000004</v>
          </cell>
          <cell r="J7">
            <v>28.891302000000003</v>
          </cell>
          <cell r="K7">
            <v>31.009007999999994</v>
          </cell>
          <cell r="L7">
            <v>33.126714</v>
          </cell>
          <cell r="M7">
            <v>35.244419999999991</v>
          </cell>
          <cell r="N7">
            <v>37.609136000000007</v>
          </cell>
          <cell r="O7">
            <v>40.086681000000006</v>
          </cell>
          <cell r="P7">
            <v>42.204386999999997</v>
          </cell>
          <cell r="Q7">
            <v>44.322092999999995</v>
          </cell>
          <cell r="R7">
            <v>46.439798999999994</v>
          </cell>
          <cell r="S7">
            <v>48.557504999999992</v>
          </cell>
        </row>
        <row r="8">
          <cell r="C8">
            <v>14.930086000000001</v>
          </cell>
          <cell r="D8">
            <v>17.429368</v>
          </cell>
          <cell r="E8">
            <v>20.512888999999998</v>
          </cell>
          <cell r="F8">
            <v>23.012170999999995</v>
          </cell>
          <cell r="G8">
            <v>25.511452999999999</v>
          </cell>
          <cell r="H8">
            <v>28.010735000000004</v>
          </cell>
          <cell r="I8">
            <v>30.510016999999998</v>
          </cell>
          <cell r="J8">
            <v>33.369138</v>
          </cell>
          <cell r="K8">
            <v>35.86842</v>
          </cell>
          <cell r="L8">
            <v>38.367702000000001</v>
          </cell>
          <cell r="M8">
            <v>40.866983999999995</v>
          </cell>
          <cell r="N8">
            <v>43.613275999999999</v>
          </cell>
          <cell r="O8">
            <v>46.472397000000001</v>
          </cell>
          <cell r="P8">
            <v>48.971679000000002</v>
          </cell>
          <cell r="Q8">
            <v>51.470961000000003</v>
          </cell>
          <cell r="R8">
            <v>53.970242999999989</v>
          </cell>
          <cell r="S8">
            <v>56.46952499999999</v>
          </cell>
        </row>
        <row r="9">
          <cell r="C9">
            <v>16.56859</v>
          </cell>
          <cell r="D9">
            <v>19.449448</v>
          </cell>
          <cell r="E9">
            <v>22.970645000000001</v>
          </cell>
          <cell r="F9">
            <v>25.851502999999997</v>
          </cell>
          <cell r="G9">
            <v>28.732360999999997</v>
          </cell>
          <cell r="H9">
            <v>31.613219000000001</v>
          </cell>
          <cell r="I9">
            <v>34.494077000000004</v>
          </cell>
          <cell r="J9">
            <v>37.734774000000002</v>
          </cell>
          <cell r="K9">
            <v>40.615631999999998</v>
          </cell>
          <cell r="L9">
            <v>43.496490000000001</v>
          </cell>
          <cell r="M9">
            <v>46.377347999999998</v>
          </cell>
          <cell r="N9">
            <v>49.505216000000004</v>
          </cell>
          <cell r="O9">
            <v>52.745913000000002</v>
          </cell>
          <cell r="P9">
            <v>55.626771000000005</v>
          </cell>
          <cell r="Q9">
            <v>58.507629000000001</v>
          </cell>
          <cell r="R9">
            <v>61.388486999999991</v>
          </cell>
          <cell r="S9">
            <v>64.269344999999987</v>
          </cell>
        </row>
        <row r="14">
          <cell r="C14">
            <v>11.125759600000002</v>
          </cell>
          <cell r="D14">
            <v>12.808600000000002</v>
          </cell>
          <cell r="E14">
            <v>14.918599399999998</v>
          </cell>
          <cell r="F14">
            <v>16.601439800000001</v>
          </cell>
          <cell r="G14">
            <v>18.284280199999998</v>
          </cell>
          <cell r="H14">
            <v>19.967120600000001</v>
          </cell>
          <cell r="I14">
            <v>21.649961000000001</v>
          </cell>
          <cell r="J14">
            <v>23.692640400000002</v>
          </cell>
          <cell r="K14">
            <v>25.375480799999998</v>
          </cell>
          <cell r="L14">
            <v>27.058321200000002</v>
          </cell>
          <cell r="M14">
            <v>28.741161599999998</v>
          </cell>
          <cell r="N14">
            <v>30.671011999999997</v>
          </cell>
          <cell r="O14">
            <v>32.713691400000002</v>
          </cell>
          <cell r="P14">
            <v>34.396531800000005</v>
          </cell>
          <cell r="Q14">
            <v>36.079372199999995</v>
          </cell>
          <cell r="R14">
            <v>37.762212599999991</v>
          </cell>
          <cell r="S14">
            <v>39.445052999999987</v>
          </cell>
        </row>
        <row r="15">
          <cell r="C15">
            <v>13.108486000000003</v>
          </cell>
          <cell r="D15">
            <v>15.264568000000002</v>
          </cell>
          <cell r="E15">
            <v>17.892689000000001</v>
          </cell>
          <cell r="F15">
            <v>20.048770999999999</v>
          </cell>
          <cell r="G15">
            <v>22.204853</v>
          </cell>
          <cell r="H15">
            <v>24.360935000000005</v>
          </cell>
          <cell r="I15">
            <v>26.517016999999999</v>
          </cell>
          <cell r="J15">
            <v>29.032938000000001</v>
          </cell>
          <cell r="K15">
            <v>31.189019999999999</v>
          </cell>
          <cell r="L15">
            <v>33.345102000000004</v>
          </cell>
          <cell r="M15">
            <v>35.501183999999995</v>
          </cell>
          <cell r="N15">
            <v>37.904276000000003</v>
          </cell>
          <cell r="O15">
            <v>40.420197000000002</v>
          </cell>
          <cell r="P15">
            <v>42.576279</v>
          </cell>
          <cell r="Q15">
            <v>44.732360999999997</v>
          </cell>
          <cell r="R15">
            <v>46.888442999999995</v>
          </cell>
          <cell r="S15">
            <v>49.044524999999993</v>
          </cell>
        </row>
        <row r="16">
          <cell r="C16">
            <v>15.699094000000004</v>
          </cell>
          <cell r="D16">
            <v>18.446728</v>
          </cell>
          <cell r="E16">
            <v>21.722501000000001</v>
          </cell>
          <cell r="F16">
            <v>24.470134999999999</v>
          </cell>
          <cell r="G16">
            <v>27.217769000000004</v>
          </cell>
          <cell r="H16">
            <v>29.965403000000002</v>
          </cell>
          <cell r="I16">
            <v>32.713037000000007</v>
          </cell>
          <cell r="J16">
            <v>35.820510000000006</v>
          </cell>
          <cell r="K16">
            <v>38.568144000000004</v>
          </cell>
          <cell r="L16">
            <v>41.315778000000002</v>
          </cell>
          <cell r="M16">
            <v>44.063412</v>
          </cell>
          <cell r="N16">
            <v>47.058056000000008</v>
          </cell>
          <cell r="O16">
            <v>50.165529000000014</v>
          </cell>
          <cell r="P16">
            <v>52.913163000000004</v>
          </cell>
          <cell r="Q16">
            <v>55.660797000000002</v>
          </cell>
          <cell r="R16">
            <v>58.408430999999993</v>
          </cell>
          <cell r="S16">
            <v>61.156064999999998</v>
          </cell>
        </row>
        <row r="17">
          <cell r="C17">
            <v>18.289702000000002</v>
          </cell>
          <cell r="D17">
            <v>21.628888000000003</v>
          </cell>
          <cell r="E17">
            <v>25.552312999999998</v>
          </cell>
          <cell r="F17">
            <v>28.891499</v>
          </cell>
          <cell r="G17">
            <v>32.230685000000001</v>
          </cell>
          <cell r="H17">
            <v>35.569871000000006</v>
          </cell>
          <cell r="I17">
            <v>38.909057000000004</v>
          </cell>
          <cell r="J17">
            <v>42.608082000000003</v>
          </cell>
          <cell r="K17">
            <v>45.947268000000001</v>
          </cell>
          <cell r="L17">
            <v>49.286454000000006</v>
          </cell>
          <cell r="M17">
            <v>52.625640000000004</v>
          </cell>
          <cell r="N17">
            <v>56.211836000000005</v>
          </cell>
          <cell r="O17">
            <v>59.910861000000004</v>
          </cell>
          <cell r="P17">
            <v>63.250047000000009</v>
          </cell>
          <cell r="Q17">
            <v>66.589233000000007</v>
          </cell>
          <cell r="R17">
            <v>69.928418999999991</v>
          </cell>
          <cell r="S17">
            <v>73.267605000000003</v>
          </cell>
        </row>
        <row r="18">
          <cell r="C18">
            <v>20.76811</v>
          </cell>
          <cell r="D18">
            <v>24.698848000000002</v>
          </cell>
          <cell r="E18">
            <v>29.269925000000008</v>
          </cell>
          <cell r="F18">
            <v>33.200662999999999</v>
          </cell>
          <cell r="G18">
            <v>37.131400999999997</v>
          </cell>
          <cell r="H18">
            <v>41.062139000000002</v>
          </cell>
          <cell r="I18">
            <v>44.992877000000007</v>
          </cell>
          <cell r="J18">
            <v>49.283454000000006</v>
          </cell>
          <cell r="K18">
            <v>53.214192000000011</v>
          </cell>
          <cell r="L18">
            <v>57.144930000000009</v>
          </cell>
          <cell r="M18">
            <v>61.075668</v>
          </cell>
          <cell r="N18">
            <v>65.253416000000001</v>
          </cell>
          <cell r="O18">
            <v>69.543993</v>
          </cell>
          <cell r="P18">
            <v>73.47473100000002</v>
          </cell>
          <cell r="Q18">
            <v>77.405469000000011</v>
          </cell>
          <cell r="R18">
            <v>81.336207000000002</v>
          </cell>
          <cell r="S18">
            <v>85.266944999999993</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heetName val="Cell SkyLight Trade Price"/>
      <sheetName val="C Skylight Spec"/>
    </sheetNames>
    <sheetDataSet>
      <sheetData sheetId="0">
        <row r="3">
          <cell r="G3">
            <v>0.15</v>
          </cell>
          <cell r="T3">
            <v>5.8704000000000001</v>
          </cell>
        </row>
        <row r="4">
          <cell r="L4">
            <v>1.3</v>
          </cell>
          <cell r="T4">
            <v>9.1008000000000013</v>
          </cell>
        </row>
        <row r="6">
          <cell r="E6">
            <v>3.1790000000000003</v>
          </cell>
          <cell r="L6">
            <v>0.2</v>
          </cell>
        </row>
        <row r="7">
          <cell r="E7">
            <v>2.7709999999999999</v>
          </cell>
        </row>
        <row r="8">
          <cell r="E8">
            <v>0.21131</v>
          </cell>
        </row>
        <row r="9">
          <cell r="E9">
            <v>0.18173</v>
          </cell>
        </row>
        <row r="11">
          <cell r="E11">
            <v>8.2279999999999992E-2</v>
          </cell>
        </row>
        <row r="12">
          <cell r="E12">
            <v>8.2279999999999992E-2</v>
          </cell>
        </row>
        <row r="13">
          <cell r="E13">
            <v>0.11220000000000001</v>
          </cell>
        </row>
        <row r="16">
          <cell r="E16">
            <v>0.24701000000000001</v>
          </cell>
        </row>
        <row r="24">
          <cell r="E24">
            <v>2.8900000000000002E-2</v>
          </cell>
        </row>
        <row r="25">
          <cell r="E25">
            <v>0.14959999999999998</v>
          </cell>
        </row>
        <row r="27">
          <cell r="E27">
            <v>0.33881</v>
          </cell>
        </row>
        <row r="28">
          <cell r="E28">
            <v>0.26213999999999998</v>
          </cell>
        </row>
        <row r="29">
          <cell r="E29">
            <v>0.35377000000000003</v>
          </cell>
        </row>
        <row r="33">
          <cell r="F33">
            <v>1.088425</v>
          </cell>
        </row>
        <row r="34">
          <cell r="F34">
            <v>2.299947</v>
          </cell>
        </row>
        <row r="35">
          <cell r="F35">
            <v>2.299947</v>
          </cell>
        </row>
        <row r="36">
          <cell r="F36">
            <v>9.7018999999999984</v>
          </cell>
        </row>
        <row r="37">
          <cell r="F37">
            <v>10.066549999999999</v>
          </cell>
        </row>
        <row r="41">
          <cell r="B41">
            <v>11.458333333333334</v>
          </cell>
        </row>
        <row r="42">
          <cell r="B42">
            <v>4</v>
          </cell>
        </row>
        <row r="44">
          <cell r="B44">
            <v>1</v>
          </cell>
        </row>
      </sheetData>
      <sheetData sheetId="1">
        <row r="25">
          <cell r="C25">
            <v>9.239926800000001</v>
          </cell>
          <cell r="D25">
            <v>10.734206</v>
          </cell>
          <cell r="E25">
            <v>12.608231199999999</v>
          </cell>
          <cell r="F25">
            <v>14.1025104</v>
          </cell>
          <cell r="G25">
            <v>16.090809600000004</v>
          </cell>
          <cell r="H25">
            <v>17.585088800000001</v>
          </cell>
          <cell r="I25">
            <v>19.079368000000002</v>
          </cell>
          <cell r="J25">
            <v>20.660347200000004</v>
          </cell>
          <cell r="K25">
            <v>22.648646399999997</v>
          </cell>
          <cell r="L25">
            <v>24.142925599999998</v>
          </cell>
          <cell r="M25">
            <v>25.637204799999999</v>
          </cell>
        </row>
        <row r="26">
          <cell r="C26">
            <v>10.67041</v>
          </cell>
          <cell r="D26">
            <v>12.469950000000001</v>
          </cell>
          <cell r="E26">
            <v>14.8446</v>
          </cell>
          <cell r="F26">
            <v>16.64414</v>
          </cell>
          <cell r="G26">
            <v>18.937700000000007</v>
          </cell>
          <cell r="H26">
            <v>20.73724</v>
          </cell>
          <cell r="I26">
            <v>22.536780000000004</v>
          </cell>
          <cell r="J26">
            <v>24.423020000000001</v>
          </cell>
          <cell r="K26">
            <v>26.71658</v>
          </cell>
          <cell r="L26">
            <v>28.516120000000001</v>
          </cell>
          <cell r="M26">
            <v>30.315659999999994</v>
          </cell>
        </row>
        <row r="27">
          <cell r="C27">
            <v>12.946924000000003</v>
          </cell>
          <cell r="D27">
            <v>15.128040000000002</v>
          </cell>
          <cell r="E27">
            <v>18.128470999999998</v>
          </cell>
          <cell r="F27">
            <v>20.309587000000001</v>
          </cell>
          <cell r="G27">
            <v>22.984723000000006</v>
          </cell>
          <cell r="H27">
            <v>25.165838999999998</v>
          </cell>
          <cell r="I27">
            <v>27.346955000000005</v>
          </cell>
          <cell r="J27">
            <v>29.614771000000005</v>
          </cell>
          <cell r="K27">
            <v>32.289906999999999</v>
          </cell>
          <cell r="L27">
            <v>34.471023000000002</v>
          </cell>
          <cell r="M27">
            <v>36.652138999999991</v>
          </cell>
        </row>
        <row r="28">
          <cell r="C28">
            <v>15.223438000000003</v>
          </cell>
          <cell r="D28">
            <v>17.78613</v>
          </cell>
          <cell r="E28">
            <v>21.412341999999999</v>
          </cell>
          <cell r="F28">
            <v>23.975034000000001</v>
          </cell>
          <cell r="G28">
            <v>27.031746000000005</v>
          </cell>
          <cell r="H28">
            <v>29.594438000000004</v>
          </cell>
          <cell r="I28">
            <v>32.157130000000002</v>
          </cell>
          <cell r="J28">
            <v>34.806522000000001</v>
          </cell>
          <cell r="K28">
            <v>37.863233999999999</v>
          </cell>
          <cell r="L28">
            <v>40.425926000000004</v>
          </cell>
          <cell r="M28">
            <v>42.988617999999995</v>
          </cell>
        </row>
        <row r="29">
          <cell r="C29">
            <v>17.011542000000006</v>
          </cell>
          <cell r="D29">
            <v>19.95581</v>
          </cell>
          <cell r="E29">
            <v>24.207802999999998</v>
          </cell>
          <cell r="F29">
            <v>27.152070999999999</v>
          </cell>
          <cell r="G29">
            <v>30.590359000000007</v>
          </cell>
          <cell r="H29">
            <v>33.534627</v>
          </cell>
          <cell r="I29">
            <v>36.478894999999994</v>
          </cell>
          <cell r="J29">
            <v>39.509862999999996</v>
          </cell>
          <cell r="K29">
            <v>42.948150999999996</v>
          </cell>
          <cell r="L29">
            <v>45.892419000000004</v>
          </cell>
          <cell r="M29">
            <v>48.836686999999998</v>
          </cell>
        </row>
        <row r="30">
          <cell r="C30">
            <v>18.799646000000003</v>
          </cell>
          <cell r="D30">
            <v>22.125489999999999</v>
          </cell>
          <cell r="E30">
            <v>27.003263999999998</v>
          </cell>
          <cell r="F30">
            <v>30.329107999999998</v>
          </cell>
          <cell r="G30">
            <v>34.148972000000008</v>
          </cell>
          <cell r="H30">
            <v>37.474815999999997</v>
          </cell>
          <cell r="I30">
            <v>40.800660000000001</v>
          </cell>
          <cell r="J30">
            <v>44.213204000000005</v>
          </cell>
          <cell r="K30">
            <v>48.033067999999993</v>
          </cell>
          <cell r="L30">
            <v>51.358912000000004</v>
          </cell>
          <cell r="M30">
            <v>54.684755999999993</v>
          </cell>
        </row>
        <row r="35">
          <cell r="C35">
            <v>10.2478116</v>
          </cell>
          <cell r="D35">
            <v>11.994062000000001</v>
          </cell>
          <cell r="E35">
            <v>14.120058399999998</v>
          </cell>
          <cell r="F35">
            <v>15.866308800000001</v>
          </cell>
          <cell r="G35">
            <v>18.106579200000006</v>
          </cell>
          <cell r="H35">
            <v>19.8528296</v>
          </cell>
          <cell r="I35">
            <v>21.599080000000004</v>
          </cell>
          <cell r="J35">
            <v>23.432030400000006</v>
          </cell>
          <cell r="K35">
            <v>25.672300799999995</v>
          </cell>
          <cell r="L35">
            <v>27.418551200000003</v>
          </cell>
          <cell r="M35">
            <v>29.164801600000001</v>
          </cell>
        </row>
        <row r="36">
          <cell r="C36">
            <v>12.350218000000002</v>
          </cell>
          <cell r="D36">
            <v>14.569710000000002</v>
          </cell>
          <cell r="E36">
            <v>17.364311999999998</v>
          </cell>
          <cell r="F36">
            <v>19.583804000000001</v>
          </cell>
          <cell r="G36">
            <v>22.297316000000006</v>
          </cell>
          <cell r="H36">
            <v>24.516808000000005</v>
          </cell>
          <cell r="I36">
            <v>26.736300000000007</v>
          </cell>
          <cell r="J36">
            <v>29.042492000000003</v>
          </cell>
          <cell r="K36">
            <v>31.756004000000001</v>
          </cell>
          <cell r="L36">
            <v>33.975496000000007</v>
          </cell>
          <cell r="M36">
            <v>36.194987999999995</v>
          </cell>
        </row>
        <row r="37">
          <cell r="C37">
            <v>15.466636000000005</v>
          </cell>
          <cell r="D37">
            <v>18.277680000000004</v>
          </cell>
          <cell r="E37">
            <v>21.908039000000002</v>
          </cell>
          <cell r="F37">
            <v>24.719082999999998</v>
          </cell>
          <cell r="G37">
            <v>28.02414700000001</v>
          </cell>
          <cell r="H37">
            <v>30.835191000000002</v>
          </cell>
          <cell r="I37">
            <v>33.646235000000011</v>
          </cell>
          <cell r="J37">
            <v>36.543979000000007</v>
          </cell>
          <cell r="K37">
            <v>39.849043000000002</v>
          </cell>
          <cell r="L37">
            <v>42.660087000000004</v>
          </cell>
          <cell r="M37">
            <v>45.471131</v>
          </cell>
        </row>
        <row r="38">
          <cell r="C38">
            <v>18.583054000000004</v>
          </cell>
          <cell r="D38">
            <v>21.985650000000003</v>
          </cell>
          <cell r="E38">
            <v>26.451765999999999</v>
          </cell>
          <cell r="F38">
            <v>29.854362000000002</v>
          </cell>
          <cell r="G38">
            <v>33.750978000000003</v>
          </cell>
          <cell r="H38">
            <v>37.153574000000006</v>
          </cell>
          <cell r="I38">
            <v>40.556170000000009</v>
          </cell>
          <cell r="J38">
            <v>44.045466000000005</v>
          </cell>
          <cell r="K38">
            <v>47.942081999999999</v>
          </cell>
          <cell r="L38">
            <v>51.344678000000009</v>
          </cell>
          <cell r="M38">
            <v>54.747274000000004</v>
          </cell>
        </row>
        <row r="39">
          <cell r="C39">
            <v>21.211062000000005</v>
          </cell>
          <cell r="D39">
            <v>25.205210000000001</v>
          </cell>
          <cell r="E39">
            <v>30.507083000000005</v>
          </cell>
          <cell r="F39">
            <v>34.501231000000004</v>
          </cell>
          <cell r="G39">
            <v>38.989399000000006</v>
          </cell>
          <cell r="H39">
            <v>42.983547000000002</v>
          </cell>
          <cell r="I39">
            <v>46.977694999999997</v>
          </cell>
          <cell r="J39">
            <v>51.058543</v>
          </cell>
          <cell r="K39">
            <v>55.546711000000002</v>
          </cell>
          <cell r="L39">
            <v>59.540859000000012</v>
          </cell>
          <cell r="M39">
            <v>63.535007</v>
          </cell>
        </row>
        <row r="40">
          <cell r="C40">
            <v>23.839070000000007</v>
          </cell>
          <cell r="D40">
            <v>28.424770000000006</v>
          </cell>
          <cell r="E40">
            <v>34.562400000000004</v>
          </cell>
          <cell r="F40">
            <v>39.148099999999999</v>
          </cell>
          <cell r="G40">
            <v>44.227820000000015</v>
          </cell>
          <cell r="H40">
            <v>48.813520000000004</v>
          </cell>
          <cell r="I40">
            <v>53.399220000000014</v>
          </cell>
          <cell r="J40">
            <v>58.07162000000001</v>
          </cell>
          <cell r="K40">
            <v>63.151340000000005</v>
          </cell>
          <cell r="L40">
            <v>67.737040000000007</v>
          </cell>
          <cell r="M40">
            <v>72.322739999999996</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nents"/>
      <sheetName val="Cost Price Standard Frame"/>
      <sheetName val="Cost Price Special Frame"/>
      <sheetName val="Cell PF Standard Frame Trade"/>
      <sheetName val="Cell PF Special Frame Trade"/>
      <sheetName val="Pleated Spec"/>
    </sheetNames>
    <sheetDataSet>
      <sheetData sheetId="0">
        <row r="3">
          <cell r="G3">
            <v>0.15</v>
          </cell>
          <cell r="T3">
            <v>5.8704000000000001</v>
          </cell>
        </row>
        <row r="4">
          <cell r="L4">
            <v>1.3</v>
          </cell>
          <cell r="T4">
            <v>9.1008000000000013</v>
          </cell>
        </row>
        <row r="6">
          <cell r="L6">
            <v>0.2</v>
          </cell>
        </row>
        <row r="7">
          <cell r="E7">
            <v>3.1790000000000003</v>
          </cell>
        </row>
        <row r="9">
          <cell r="E9">
            <v>0.21131</v>
          </cell>
          <cell r="N9">
            <v>0.15</v>
          </cell>
        </row>
        <row r="10">
          <cell r="E10">
            <v>0.18173</v>
          </cell>
        </row>
        <row r="11">
          <cell r="E11">
            <v>5.7204999999999999E-2</v>
          </cell>
        </row>
        <row r="12">
          <cell r="E12">
            <v>8.2279999999999992E-2</v>
          </cell>
          <cell r="N12">
            <v>2.1675</v>
          </cell>
        </row>
        <row r="14">
          <cell r="E14">
            <v>0.11220000000000001</v>
          </cell>
        </row>
        <row r="16">
          <cell r="E16">
            <v>0.295205</v>
          </cell>
        </row>
        <row r="17">
          <cell r="E17">
            <v>0.24701000000000001</v>
          </cell>
        </row>
        <row r="20">
          <cell r="N20">
            <v>0.35377000000000003</v>
          </cell>
        </row>
        <row r="21">
          <cell r="N21">
            <v>0.26213999999999998</v>
          </cell>
        </row>
        <row r="22">
          <cell r="N22">
            <v>0.37059999999999998</v>
          </cell>
        </row>
        <row r="23">
          <cell r="N23">
            <v>0.11959499999999999</v>
          </cell>
        </row>
        <row r="24">
          <cell r="E24">
            <v>0.51424999999999998</v>
          </cell>
        </row>
        <row r="34">
          <cell r="B34">
            <v>8.3333333333333339</v>
          </cell>
        </row>
        <row r="35">
          <cell r="B35">
            <v>3</v>
          </cell>
        </row>
        <row r="36">
          <cell r="B36">
            <v>2.5</v>
          </cell>
        </row>
        <row r="39">
          <cell r="B39">
            <v>1</v>
          </cell>
        </row>
        <row r="41">
          <cell r="B41">
            <v>0.3</v>
          </cell>
        </row>
      </sheetData>
      <sheetData sheetId="1">
        <row r="4">
          <cell r="C4">
            <v>12.620325200000002</v>
          </cell>
          <cell r="D4">
            <v>14.169799000000001</v>
          </cell>
          <cell r="E4">
            <v>16.116562800000001</v>
          </cell>
          <cell r="F4">
            <v>17.666036599999998</v>
          </cell>
          <cell r="G4">
            <v>19.215510400000003</v>
          </cell>
          <cell r="H4">
            <v>20.764984200000001</v>
          </cell>
          <cell r="I4">
            <v>22.314457999999998</v>
          </cell>
          <cell r="J4">
            <v>24.216341799999995</v>
          </cell>
          <cell r="K4">
            <v>25.7658156</v>
          </cell>
          <cell r="L4">
            <v>27.315289399999997</v>
          </cell>
          <cell r="M4">
            <v>28.864763199999995</v>
          </cell>
        </row>
        <row r="5">
          <cell r="C5">
            <v>15.665128400000004</v>
          </cell>
          <cell r="D5">
            <v>17.519863000000001</v>
          </cell>
          <cell r="E5">
            <v>19.816767600000002</v>
          </cell>
          <cell r="F5">
            <v>21.671502199999999</v>
          </cell>
          <cell r="G5">
            <v>23.526236800000003</v>
          </cell>
          <cell r="H5">
            <v>25.3809714</v>
          </cell>
          <cell r="I5">
            <v>27.235706</v>
          </cell>
          <cell r="J5">
            <v>29.4428506</v>
          </cell>
          <cell r="K5">
            <v>31.297585199999997</v>
          </cell>
          <cell r="L5">
            <v>33.152319800000001</v>
          </cell>
          <cell r="M5">
            <v>35.007054400000001</v>
          </cell>
        </row>
        <row r="6">
          <cell r="C6">
            <v>18.822131600000002</v>
          </cell>
          <cell r="D6">
            <v>20.982126999999998</v>
          </cell>
          <cell r="E6">
            <v>23.629172400000002</v>
          </cell>
          <cell r="F6">
            <v>25.789167799999998</v>
          </cell>
          <cell r="G6">
            <v>27.949163199999997</v>
          </cell>
          <cell r="H6">
            <v>30.109158600000001</v>
          </cell>
          <cell r="I6">
            <v>32.269154</v>
          </cell>
          <cell r="J6">
            <v>34.781559399999999</v>
          </cell>
          <cell r="K6">
            <v>36.941554799999999</v>
          </cell>
          <cell r="L6">
            <v>39.101550199999998</v>
          </cell>
          <cell r="M6">
            <v>41.261545599999998</v>
          </cell>
        </row>
        <row r="7">
          <cell r="C7">
            <v>21.866934800000003</v>
          </cell>
          <cell r="D7">
            <v>24.332191000000002</v>
          </cell>
          <cell r="E7">
            <v>27.3293772</v>
          </cell>
          <cell r="F7">
            <v>29.794633399999999</v>
          </cell>
          <cell r="G7">
            <v>32.259889600000008</v>
          </cell>
          <cell r="H7">
            <v>34.7251458</v>
          </cell>
          <cell r="I7">
            <v>37.190402000000006</v>
          </cell>
          <cell r="J7">
            <v>40.008068199999997</v>
          </cell>
          <cell r="K7">
            <v>42.473324399999996</v>
          </cell>
          <cell r="L7">
            <v>44.938580600000002</v>
          </cell>
          <cell r="M7">
            <v>47.403836799999993</v>
          </cell>
        </row>
        <row r="8">
          <cell r="C8">
            <v>24.911738</v>
          </cell>
          <cell r="D8">
            <v>27.682255000000005</v>
          </cell>
          <cell r="E8">
            <v>31.029581999999998</v>
          </cell>
          <cell r="F8">
            <v>33.800099000000003</v>
          </cell>
          <cell r="G8">
            <v>36.570616000000001</v>
          </cell>
          <cell r="H8">
            <v>39.341132999999999</v>
          </cell>
          <cell r="I8">
            <v>42.111649999999997</v>
          </cell>
          <cell r="J8">
            <v>45.234577000000002</v>
          </cell>
          <cell r="K8">
            <v>48.005094</v>
          </cell>
          <cell r="L8">
            <v>50.775610999999998</v>
          </cell>
          <cell r="M8">
            <v>53.546127999999996</v>
          </cell>
        </row>
        <row r="9">
          <cell r="C9">
            <v>27.9565412</v>
          </cell>
          <cell r="D9">
            <v>31.032319000000001</v>
          </cell>
          <cell r="E9">
            <v>34.729786799999999</v>
          </cell>
          <cell r="F9">
            <v>37.805564599999997</v>
          </cell>
          <cell r="G9">
            <v>40.881342400000001</v>
          </cell>
          <cell r="H9">
            <v>43.957120199999999</v>
          </cell>
          <cell r="I9">
            <v>47.032898000000003</v>
          </cell>
          <cell r="J9">
            <v>50.461085799999999</v>
          </cell>
          <cell r="K9">
            <v>53.53686359999999</v>
          </cell>
          <cell r="L9">
            <v>56.612641400000001</v>
          </cell>
          <cell r="M9">
            <v>59.688419199999998</v>
          </cell>
        </row>
        <row r="13">
          <cell r="C13">
            <v>13.292248400000002</v>
          </cell>
          <cell r="D13">
            <v>15.009703000000002</v>
          </cell>
          <cell r="E13">
            <v>17.124447600000003</v>
          </cell>
          <cell r="F13">
            <v>18.8419022</v>
          </cell>
          <cell r="G13">
            <v>20.559356800000003</v>
          </cell>
          <cell r="H13">
            <v>22.276811400000003</v>
          </cell>
          <cell r="I13">
            <v>23.994266</v>
          </cell>
          <cell r="J13">
            <v>26.064130599999999</v>
          </cell>
          <cell r="K13">
            <v>27.781585199999999</v>
          </cell>
          <cell r="L13">
            <v>29.499039799999998</v>
          </cell>
          <cell r="M13">
            <v>31.216494399999995</v>
          </cell>
        </row>
        <row r="14">
          <cell r="C14">
            <v>17.008974800000004</v>
          </cell>
          <cell r="D14">
            <v>19.199671000000002</v>
          </cell>
          <cell r="E14">
            <v>21.832537200000001</v>
          </cell>
          <cell r="F14">
            <v>24.023233400000002</v>
          </cell>
          <cell r="G14">
            <v>26.213929600000004</v>
          </cell>
          <cell r="H14">
            <v>28.404625800000005</v>
          </cell>
          <cell r="I14">
            <v>30.595321999999999</v>
          </cell>
          <cell r="J14">
            <v>33.1384282</v>
          </cell>
          <cell r="K14">
            <v>35.329124399999998</v>
          </cell>
          <cell r="L14">
            <v>37.519820600000003</v>
          </cell>
          <cell r="M14">
            <v>39.710516800000008</v>
          </cell>
        </row>
        <row r="15">
          <cell r="C15">
            <v>20.837901200000001</v>
          </cell>
          <cell r="D15">
            <v>23.501839</v>
          </cell>
          <cell r="E15">
            <v>26.6528268</v>
          </cell>
          <cell r="F15">
            <v>29.316764599999999</v>
          </cell>
          <cell r="G15">
            <v>31.980702399999998</v>
          </cell>
          <cell r="H15">
            <v>34.644640200000005</v>
          </cell>
          <cell r="I15">
            <v>37.308577999999997</v>
          </cell>
          <cell r="J15">
            <v>40.324925800000003</v>
          </cell>
          <cell r="K15">
            <v>42.988863600000002</v>
          </cell>
          <cell r="L15">
            <v>45.652801400000001</v>
          </cell>
          <cell r="M15">
            <v>48.316739200000001</v>
          </cell>
        </row>
        <row r="16">
          <cell r="C16">
            <v>24.554627600000003</v>
          </cell>
          <cell r="D16">
            <v>27.691807000000004</v>
          </cell>
          <cell r="E16">
            <v>31.360916400000001</v>
          </cell>
          <cell r="F16">
            <v>34.498095800000002</v>
          </cell>
          <cell r="G16">
            <v>37.635275200000009</v>
          </cell>
          <cell r="H16">
            <v>40.772454600000003</v>
          </cell>
          <cell r="I16">
            <v>43.909634000000004</v>
          </cell>
          <cell r="J16">
            <v>47.399223400000004</v>
          </cell>
          <cell r="K16">
            <v>50.536402800000005</v>
          </cell>
          <cell r="L16">
            <v>53.673582200000006</v>
          </cell>
          <cell r="M16">
            <v>56.810761600000006</v>
          </cell>
        </row>
        <row r="17">
          <cell r="C17">
            <v>28.271354000000002</v>
          </cell>
          <cell r="D17">
            <v>31.881775000000005</v>
          </cell>
          <cell r="E17">
            <v>36.069006000000002</v>
          </cell>
          <cell r="F17">
            <v>39.679427000000004</v>
          </cell>
          <cell r="G17">
            <v>43.289848000000006</v>
          </cell>
          <cell r="H17">
            <v>46.900269000000009</v>
          </cell>
          <cell r="I17">
            <v>50.510689999999997</v>
          </cell>
          <cell r="J17">
            <v>54.473521000000005</v>
          </cell>
          <cell r="K17">
            <v>58.083942</v>
          </cell>
          <cell r="L17">
            <v>61.694363000000003</v>
          </cell>
          <cell r="M17">
            <v>65.304783999999998</v>
          </cell>
        </row>
        <row r="18">
          <cell r="C18">
            <v>31.988080400000001</v>
          </cell>
          <cell r="D18">
            <v>36.071743000000005</v>
          </cell>
          <cell r="E18">
            <v>40.777095599999996</v>
          </cell>
          <cell r="F18">
            <v>44.860758200000006</v>
          </cell>
          <cell r="G18">
            <v>48.944420800000003</v>
          </cell>
          <cell r="H18">
            <v>53.0280834</v>
          </cell>
          <cell r="I18">
            <v>57.111746000000004</v>
          </cell>
          <cell r="J18">
            <v>61.547818600000006</v>
          </cell>
          <cell r="K18">
            <v>65.631481199999996</v>
          </cell>
          <cell r="L18">
            <v>69.715143800000007</v>
          </cell>
          <cell r="M18">
            <v>73.798806400000004</v>
          </cell>
        </row>
        <row r="44">
          <cell r="C44">
            <v>0.748</v>
          </cell>
        </row>
        <row r="45">
          <cell r="C45">
            <v>0.57765999999999995</v>
          </cell>
        </row>
      </sheetData>
      <sheetData sheetId="2"/>
      <sheetData sheetId="3"/>
      <sheetData sheetId="4">
        <row r="4">
          <cell r="C4">
            <v>43.646178853333339</v>
          </cell>
          <cell r="D4">
            <v>47.674810733333338</v>
          </cell>
          <cell r="E4">
            <v>52.736396613333341</v>
          </cell>
          <cell r="F4">
            <v>56.765028493333332</v>
          </cell>
          <cell r="G4">
            <v>60.793660373333346</v>
          </cell>
          <cell r="H4">
            <v>64.82229225333333</v>
          </cell>
          <cell r="I4">
            <v>68.850924133333336</v>
          </cell>
          <cell r="J4">
            <v>73.795822013333321</v>
          </cell>
          <cell r="K4">
            <v>77.824453893333327</v>
          </cell>
          <cell r="L4">
            <v>85.753085773333339</v>
          </cell>
          <cell r="M4">
            <v>89.781717653333317</v>
          </cell>
        </row>
        <row r="5">
          <cell r="C5">
            <v>51.562667173333345</v>
          </cell>
          <cell r="D5">
            <v>56.384977133333336</v>
          </cell>
          <cell r="E5">
            <v>62.356929093333342</v>
          </cell>
          <cell r="F5">
            <v>67.179239053333333</v>
          </cell>
          <cell r="G5">
            <v>72.001549013333346</v>
          </cell>
          <cell r="H5">
            <v>76.82385897333333</v>
          </cell>
          <cell r="I5">
            <v>81.646168933333342</v>
          </cell>
          <cell r="J5">
            <v>87.384744893333334</v>
          </cell>
          <cell r="K5">
            <v>92.207054853333332</v>
          </cell>
          <cell r="L5">
            <v>100.92936481333334</v>
          </cell>
          <cell r="M5">
            <v>105.75167477333333</v>
          </cell>
        </row>
        <row r="6">
          <cell r="C6">
            <v>59.770875493333342</v>
          </cell>
          <cell r="D6">
            <v>65.386863533333326</v>
          </cell>
          <cell r="E6">
            <v>72.269181573333341</v>
          </cell>
          <cell r="F6">
            <v>77.885169613333332</v>
          </cell>
          <cell r="G6">
            <v>83.501157653333337</v>
          </cell>
          <cell r="H6">
            <v>89.117145693333327</v>
          </cell>
          <cell r="I6">
            <v>94.733133733333332</v>
          </cell>
          <cell r="J6">
            <v>101.26538777333332</v>
          </cell>
          <cell r="K6">
            <v>106.88137581333332</v>
          </cell>
          <cell r="L6">
            <v>116.39736385333332</v>
          </cell>
          <cell r="M6">
            <v>122.01335189333332</v>
          </cell>
        </row>
        <row r="7">
          <cell r="C7">
            <v>67.687363813333349</v>
          </cell>
          <cell r="D7">
            <v>74.097029933333346</v>
          </cell>
          <cell r="E7">
            <v>81.889714053333336</v>
          </cell>
          <cell r="F7">
            <v>88.299380173333333</v>
          </cell>
          <cell r="G7">
            <v>94.709046293333344</v>
          </cell>
          <cell r="H7">
            <v>101.11871241333333</v>
          </cell>
          <cell r="I7">
            <v>107.52837853333334</v>
          </cell>
          <cell r="J7">
            <v>114.85431065333331</v>
          </cell>
          <cell r="K7">
            <v>121.26397677333331</v>
          </cell>
          <cell r="L7">
            <v>131.57364289333333</v>
          </cell>
          <cell r="M7">
            <v>137.9833090133333</v>
          </cell>
        </row>
        <row r="8">
          <cell r="C8">
            <v>75.603852133333334</v>
          </cell>
          <cell r="D8">
            <v>82.807196333333351</v>
          </cell>
          <cell r="E8">
            <v>91.510246533333316</v>
          </cell>
          <cell r="F8">
            <v>98.713590733333334</v>
          </cell>
          <cell r="G8">
            <v>105.91693493333332</v>
          </cell>
          <cell r="H8">
            <v>113.12027913333333</v>
          </cell>
          <cell r="I8">
            <v>120.32362333333332</v>
          </cell>
          <cell r="J8">
            <v>128.44323353333334</v>
          </cell>
          <cell r="K8">
            <v>135.64657773333332</v>
          </cell>
          <cell r="L8">
            <v>146.74992193333333</v>
          </cell>
          <cell r="M8">
            <v>153.95326613333333</v>
          </cell>
        </row>
        <row r="9">
          <cell r="C9">
            <v>83.520340453333333</v>
          </cell>
          <cell r="D9">
            <v>91.517362733333329</v>
          </cell>
          <cell r="E9">
            <v>101.13077901333332</v>
          </cell>
          <cell r="F9">
            <v>109.12780129333332</v>
          </cell>
          <cell r="G9">
            <v>117.12482357333333</v>
          </cell>
          <cell r="H9">
            <v>125.12184585333333</v>
          </cell>
          <cell r="I9">
            <v>133.11886813333334</v>
          </cell>
          <cell r="J9">
            <v>142.03215641333333</v>
          </cell>
          <cell r="K9">
            <v>150.02917869333331</v>
          </cell>
          <cell r="L9">
            <v>161.92620097333332</v>
          </cell>
          <cell r="M9">
            <v>169.9232232533333</v>
          </cell>
        </row>
        <row r="13">
          <cell r="C13">
            <v>45.393179173333337</v>
          </cell>
          <cell r="D13">
            <v>49.858561133333339</v>
          </cell>
          <cell r="E13">
            <v>55.356897093333345</v>
          </cell>
          <cell r="F13">
            <v>59.822279053333332</v>
          </cell>
          <cell r="G13">
            <v>64.287661013333349</v>
          </cell>
          <cell r="H13">
            <v>68.753042973333351</v>
          </cell>
          <cell r="I13">
            <v>73.218424933333338</v>
          </cell>
          <cell r="J13">
            <v>78.600072893333333</v>
          </cell>
          <cell r="K13">
            <v>83.065454853333335</v>
          </cell>
          <cell r="L13">
            <v>91.430836813333315</v>
          </cell>
          <cell r="M13">
            <v>95.896218773333317</v>
          </cell>
        </row>
        <row r="14">
          <cell r="C14">
            <v>55.056667813333348</v>
          </cell>
          <cell r="D14">
            <v>60.752477933333338</v>
          </cell>
          <cell r="E14">
            <v>67.597930053333343</v>
          </cell>
          <cell r="F14">
            <v>73.293740173333333</v>
          </cell>
          <cell r="G14">
            <v>78.989550293333338</v>
          </cell>
          <cell r="H14">
            <v>84.685360413333342</v>
          </cell>
          <cell r="I14">
            <v>90.381170533333332</v>
          </cell>
          <cell r="J14">
            <v>96.99324665333333</v>
          </cell>
          <cell r="K14">
            <v>102.68905677333332</v>
          </cell>
          <cell r="L14">
            <v>112.28486689333333</v>
          </cell>
          <cell r="M14">
            <v>117.98067701333335</v>
          </cell>
        </row>
        <row r="15">
          <cell r="C15">
            <v>65.011876453333343</v>
          </cell>
          <cell r="D15">
            <v>71.938114733333336</v>
          </cell>
          <cell r="E15">
            <v>80.130683013333339</v>
          </cell>
          <cell r="F15">
            <v>87.056921293333318</v>
          </cell>
          <cell r="G15">
            <v>93.983159573333324</v>
          </cell>
          <cell r="H15">
            <v>100.90939785333333</v>
          </cell>
          <cell r="I15">
            <v>107.83563613333332</v>
          </cell>
          <cell r="J15">
            <v>115.67814041333334</v>
          </cell>
          <cell r="K15">
            <v>122.60437869333333</v>
          </cell>
          <cell r="L15">
            <v>133.43061697333331</v>
          </cell>
          <cell r="M15">
            <v>140.35685525333332</v>
          </cell>
        </row>
        <row r="16">
          <cell r="C16">
            <v>74.67536509333334</v>
          </cell>
          <cell r="D16">
            <v>82.83203153333335</v>
          </cell>
          <cell r="E16">
            <v>92.371715973333323</v>
          </cell>
          <cell r="F16">
            <v>100.52838241333333</v>
          </cell>
          <cell r="G16">
            <v>108.68504885333336</v>
          </cell>
          <cell r="H16">
            <v>116.84171529333334</v>
          </cell>
          <cell r="I16">
            <v>124.99838173333333</v>
          </cell>
          <cell r="J16">
            <v>134.07131417333335</v>
          </cell>
          <cell r="K16">
            <v>142.22798061333333</v>
          </cell>
          <cell r="L16">
            <v>154.28464705333334</v>
          </cell>
          <cell r="M16">
            <v>162.44131349333333</v>
          </cell>
        </row>
        <row r="17">
          <cell r="C17">
            <v>84.338853733333337</v>
          </cell>
          <cell r="D17">
            <v>93.725948333333335</v>
          </cell>
          <cell r="E17">
            <v>104.61274893333334</v>
          </cell>
          <cell r="F17">
            <v>113.99984353333333</v>
          </cell>
          <cell r="G17">
            <v>123.38693813333335</v>
          </cell>
          <cell r="H17">
            <v>132.77403273333334</v>
          </cell>
          <cell r="I17">
            <v>142.16112733333333</v>
          </cell>
          <cell r="J17">
            <v>152.46448793333334</v>
          </cell>
          <cell r="K17">
            <v>161.85158253333333</v>
          </cell>
          <cell r="L17">
            <v>175.13867713333332</v>
          </cell>
          <cell r="M17">
            <v>184.52577173333333</v>
          </cell>
        </row>
        <row r="18">
          <cell r="C18">
            <v>94.002342373333335</v>
          </cell>
          <cell r="D18">
            <v>104.61986513333333</v>
          </cell>
          <cell r="E18">
            <v>116.85378189333332</v>
          </cell>
          <cell r="F18">
            <v>127.47130465333333</v>
          </cell>
          <cell r="G18">
            <v>138.08882741333332</v>
          </cell>
          <cell r="H18">
            <v>148.70635017333333</v>
          </cell>
          <cell r="I18">
            <v>159.32387293333335</v>
          </cell>
          <cell r="J18">
            <v>170.85766169333334</v>
          </cell>
          <cell r="K18">
            <v>181.47518445333333</v>
          </cell>
          <cell r="L18">
            <v>195.99270721333335</v>
          </cell>
          <cell r="M18">
            <v>206.61022997333336</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ean Trade"/>
      <sheetName val="Bev Cost"/>
      <sheetName val="Trade Price"/>
    </sheetNames>
    <sheetDataSet>
      <sheetData sheetId="0">
        <row r="5">
          <cell r="N5">
            <v>0.4</v>
          </cell>
        </row>
      </sheetData>
      <sheetData sheetId="1">
        <row r="3">
          <cell r="C3">
            <v>17.2</v>
          </cell>
          <cell r="D3">
            <v>20</v>
          </cell>
          <cell r="E3">
            <v>22</v>
          </cell>
          <cell r="F3">
            <v>24.800000000000004</v>
          </cell>
          <cell r="G3">
            <v>26.4</v>
          </cell>
          <cell r="H3">
            <v>27.6</v>
          </cell>
          <cell r="I3">
            <v>28</v>
          </cell>
          <cell r="J3">
            <v>31.6</v>
          </cell>
          <cell r="K3">
            <v>34</v>
          </cell>
        </row>
        <row r="4">
          <cell r="C4">
            <v>19.600000000000001</v>
          </cell>
          <cell r="D4">
            <v>22</v>
          </cell>
          <cell r="E4">
            <v>24.800000000000004</v>
          </cell>
          <cell r="F4">
            <v>26.4</v>
          </cell>
          <cell r="G4">
            <v>27.6</v>
          </cell>
          <cell r="H4">
            <v>30.4</v>
          </cell>
          <cell r="I4">
            <v>32.4</v>
          </cell>
          <cell r="J4">
            <v>34.4</v>
          </cell>
          <cell r="K4">
            <v>37.6</v>
          </cell>
        </row>
        <row r="5">
          <cell r="C5">
            <v>20</v>
          </cell>
          <cell r="D5">
            <v>22.4</v>
          </cell>
          <cell r="E5">
            <v>26.4</v>
          </cell>
          <cell r="F5">
            <v>27.6</v>
          </cell>
          <cell r="G5">
            <v>30.4</v>
          </cell>
          <cell r="H5">
            <v>34</v>
          </cell>
          <cell r="I5">
            <v>35.200000000000003</v>
          </cell>
          <cell r="J5">
            <v>38.400000000000006</v>
          </cell>
          <cell r="K5">
            <v>41.6</v>
          </cell>
        </row>
        <row r="6">
          <cell r="C6">
            <v>22</v>
          </cell>
          <cell r="D6">
            <v>25.200000000000003</v>
          </cell>
          <cell r="E6">
            <v>26.800000000000004</v>
          </cell>
          <cell r="F6">
            <v>30.4</v>
          </cell>
          <cell r="G6">
            <v>34</v>
          </cell>
          <cell r="H6">
            <v>35.200000000000003</v>
          </cell>
          <cell r="I6">
            <v>38.800000000000004</v>
          </cell>
          <cell r="J6">
            <v>42</v>
          </cell>
          <cell r="K6">
            <v>45.600000000000009</v>
          </cell>
        </row>
        <row r="7">
          <cell r="C7">
            <v>22.4</v>
          </cell>
          <cell r="D7">
            <v>26.4</v>
          </cell>
          <cell r="E7">
            <v>28</v>
          </cell>
          <cell r="F7">
            <v>32.4</v>
          </cell>
          <cell r="G7">
            <v>35.200000000000003</v>
          </cell>
          <cell r="H7">
            <v>38.800000000000004</v>
          </cell>
          <cell r="I7">
            <v>42</v>
          </cell>
          <cell r="J7">
            <v>46.400000000000006</v>
          </cell>
          <cell r="K7">
            <v>48</v>
          </cell>
        </row>
        <row r="8">
          <cell r="C8">
            <v>24.800000000000004</v>
          </cell>
          <cell r="D8">
            <v>26.800000000000004</v>
          </cell>
          <cell r="E8">
            <v>30.4</v>
          </cell>
          <cell r="F8">
            <v>34.4</v>
          </cell>
          <cell r="G8">
            <v>38.400000000000006</v>
          </cell>
          <cell r="H8">
            <v>41.6</v>
          </cell>
          <cell r="I8">
            <v>45.600000000000009</v>
          </cell>
          <cell r="J8">
            <v>48</v>
          </cell>
          <cell r="K8">
            <v>51.2</v>
          </cell>
        </row>
        <row r="9">
          <cell r="C9">
            <v>25.200000000000003</v>
          </cell>
          <cell r="D9">
            <v>28</v>
          </cell>
          <cell r="E9">
            <v>32.4</v>
          </cell>
          <cell r="F9">
            <v>37.6</v>
          </cell>
          <cell r="G9">
            <v>40</v>
          </cell>
          <cell r="H9">
            <v>45.600000000000009</v>
          </cell>
          <cell r="I9">
            <v>47.600000000000009</v>
          </cell>
          <cell r="J9">
            <v>51.2</v>
          </cell>
          <cell r="K9">
            <v>55.2</v>
          </cell>
        </row>
        <row r="10">
          <cell r="C10">
            <v>26.4</v>
          </cell>
          <cell r="D10">
            <v>30.4</v>
          </cell>
          <cell r="E10">
            <v>34.4</v>
          </cell>
          <cell r="F10">
            <v>38.800000000000004</v>
          </cell>
          <cell r="G10">
            <v>42</v>
          </cell>
          <cell r="H10">
            <v>46.8</v>
          </cell>
          <cell r="I10">
            <v>50.400000000000006</v>
          </cell>
          <cell r="J10">
            <v>55.2</v>
          </cell>
          <cell r="K10">
            <v>59.600000000000009</v>
          </cell>
        </row>
        <row r="11">
          <cell r="C11">
            <v>26.800000000000004</v>
          </cell>
          <cell r="D11">
            <v>31.6</v>
          </cell>
          <cell r="E11">
            <v>35.200000000000003</v>
          </cell>
          <cell r="F11">
            <v>40</v>
          </cell>
          <cell r="G11">
            <v>46.400000000000006</v>
          </cell>
          <cell r="H11">
            <v>49.2</v>
          </cell>
          <cell r="I11">
            <v>54.400000000000006</v>
          </cell>
          <cell r="J11">
            <v>58.8</v>
          </cell>
          <cell r="K11">
            <v>62.400000000000006</v>
          </cell>
        </row>
        <row r="12">
          <cell r="C12">
            <v>27.6</v>
          </cell>
          <cell r="D12">
            <v>32.4</v>
          </cell>
          <cell r="E12">
            <v>38.400000000000006</v>
          </cell>
          <cell r="F12">
            <v>42</v>
          </cell>
          <cell r="G12">
            <v>47.600000000000009</v>
          </cell>
          <cell r="H12">
            <v>51.2</v>
          </cell>
          <cell r="I12">
            <v>58.400000000000006</v>
          </cell>
          <cell r="J12">
            <v>62</v>
          </cell>
          <cell r="K12">
            <v>66.400000000000006</v>
          </cell>
        </row>
        <row r="13">
          <cell r="C13">
            <v>29.200000000000003</v>
          </cell>
          <cell r="D13">
            <v>34</v>
          </cell>
          <cell r="E13">
            <v>40</v>
          </cell>
          <cell r="F13">
            <v>45.600000000000009</v>
          </cell>
          <cell r="G13">
            <v>49.2</v>
          </cell>
          <cell r="H13">
            <v>55.2</v>
          </cell>
          <cell r="I13">
            <v>59.600000000000009</v>
          </cell>
          <cell r="J13">
            <v>65.600000000000009</v>
          </cell>
          <cell r="K13">
            <v>70</v>
          </cell>
        </row>
        <row r="14">
          <cell r="C14">
            <v>30.4</v>
          </cell>
          <cell r="D14">
            <v>35.200000000000003</v>
          </cell>
          <cell r="E14">
            <v>41.6</v>
          </cell>
          <cell r="F14">
            <v>46.8</v>
          </cell>
          <cell r="G14">
            <v>51.2</v>
          </cell>
          <cell r="H14">
            <v>58.400000000000006</v>
          </cell>
          <cell r="I14">
            <v>62.400000000000006</v>
          </cell>
          <cell r="J14">
            <v>68.400000000000006</v>
          </cell>
          <cell r="K14">
            <v>74</v>
          </cell>
        </row>
        <row r="15">
          <cell r="C15">
            <v>31.6</v>
          </cell>
          <cell r="D15">
            <v>37.6</v>
          </cell>
          <cell r="E15">
            <v>42.8</v>
          </cell>
          <cell r="F15">
            <v>48</v>
          </cell>
          <cell r="G15">
            <v>54.400000000000006</v>
          </cell>
          <cell r="H15">
            <v>60.400000000000006</v>
          </cell>
          <cell r="I15">
            <v>66</v>
          </cell>
          <cell r="J15">
            <v>72.400000000000006</v>
          </cell>
          <cell r="K15">
            <v>78</v>
          </cell>
        </row>
        <row r="16">
          <cell r="C16">
            <v>32.4</v>
          </cell>
          <cell r="D16">
            <v>38.800000000000004</v>
          </cell>
          <cell r="E16">
            <v>45.600000000000009</v>
          </cell>
          <cell r="F16">
            <v>50.400000000000006</v>
          </cell>
          <cell r="G16">
            <v>58.400000000000006</v>
          </cell>
          <cell r="H16">
            <v>62.400000000000006</v>
          </cell>
          <cell r="I16">
            <v>68.8</v>
          </cell>
          <cell r="J16">
            <v>74.400000000000006</v>
          </cell>
          <cell r="K16">
            <v>81.2</v>
          </cell>
        </row>
        <row r="17">
          <cell r="C17">
            <v>34</v>
          </cell>
          <cell r="D17">
            <v>40</v>
          </cell>
          <cell r="E17">
            <v>46.8</v>
          </cell>
          <cell r="F17">
            <v>54</v>
          </cell>
          <cell r="G17">
            <v>59.600000000000009</v>
          </cell>
          <cell r="H17">
            <v>66</v>
          </cell>
          <cell r="I17">
            <v>73.2</v>
          </cell>
          <cell r="J17">
            <v>78.800000000000011</v>
          </cell>
          <cell r="K17">
            <v>84.800000000000011</v>
          </cell>
        </row>
        <row r="18">
          <cell r="C18">
            <v>34.4</v>
          </cell>
          <cell r="D18">
            <v>41.6</v>
          </cell>
          <cell r="E18">
            <v>48</v>
          </cell>
          <cell r="F18">
            <v>55.2</v>
          </cell>
          <cell r="G18">
            <v>62</v>
          </cell>
          <cell r="H18">
            <v>68.400000000000006</v>
          </cell>
          <cell r="I18">
            <v>74.400000000000006</v>
          </cell>
          <cell r="J18">
            <v>82</v>
          </cell>
          <cell r="K18">
            <v>88.4</v>
          </cell>
        </row>
        <row r="19">
          <cell r="C19">
            <v>35.200000000000003</v>
          </cell>
          <cell r="D19">
            <v>42.8</v>
          </cell>
          <cell r="E19">
            <v>49.2</v>
          </cell>
          <cell r="F19">
            <v>58.400000000000006</v>
          </cell>
          <cell r="G19">
            <v>64.400000000000006</v>
          </cell>
          <cell r="H19">
            <v>72.400000000000006</v>
          </cell>
          <cell r="I19">
            <v>78</v>
          </cell>
          <cell r="J19">
            <v>86</v>
          </cell>
          <cell r="K19">
            <v>92.800000000000011</v>
          </cell>
        </row>
        <row r="20">
          <cell r="C20">
            <v>37.6</v>
          </cell>
          <cell r="D20">
            <v>45.600000000000009</v>
          </cell>
          <cell r="E20">
            <v>51.2</v>
          </cell>
          <cell r="F20">
            <v>59.600000000000009</v>
          </cell>
          <cell r="G20">
            <v>66</v>
          </cell>
          <cell r="H20">
            <v>74</v>
          </cell>
          <cell r="I20">
            <v>81.2</v>
          </cell>
          <cell r="J20">
            <v>88.4</v>
          </cell>
          <cell r="K20">
            <v>96.4</v>
          </cell>
        </row>
        <row r="21">
          <cell r="C21">
            <v>38.400000000000006</v>
          </cell>
          <cell r="D21">
            <v>46.400000000000006</v>
          </cell>
          <cell r="E21">
            <v>54</v>
          </cell>
          <cell r="F21">
            <v>60.400000000000006</v>
          </cell>
          <cell r="G21">
            <v>68.8</v>
          </cell>
          <cell r="H21">
            <v>77.2</v>
          </cell>
          <cell r="I21">
            <v>84.800000000000011</v>
          </cell>
          <cell r="J21">
            <v>92.800000000000011</v>
          </cell>
          <cell r="K21">
            <v>100</v>
          </cell>
        </row>
        <row r="22">
          <cell r="C22">
            <v>38.800000000000004</v>
          </cell>
          <cell r="D22">
            <v>47.600000000000009</v>
          </cell>
          <cell r="E22">
            <v>55.2</v>
          </cell>
          <cell r="F22">
            <v>62.400000000000006</v>
          </cell>
          <cell r="G22">
            <v>72.400000000000006</v>
          </cell>
          <cell r="H22">
            <v>78.800000000000011</v>
          </cell>
          <cell r="I22">
            <v>88</v>
          </cell>
          <cell r="J22">
            <v>94.800000000000011</v>
          </cell>
          <cell r="K22">
            <v>102.80000000000001</v>
          </cell>
        </row>
        <row r="23">
          <cell r="C23">
            <v>40</v>
          </cell>
          <cell r="D23">
            <v>48</v>
          </cell>
          <cell r="E23">
            <v>58.400000000000006</v>
          </cell>
          <cell r="F23">
            <v>65.600000000000009</v>
          </cell>
          <cell r="G23">
            <v>74</v>
          </cell>
          <cell r="H23">
            <v>82</v>
          </cell>
          <cell r="I23">
            <v>90</v>
          </cell>
          <cell r="J23">
            <v>98.4</v>
          </cell>
          <cell r="K23">
            <v>107.6</v>
          </cell>
        </row>
        <row r="24">
          <cell r="C24">
            <v>41.6</v>
          </cell>
          <cell r="D24">
            <v>49.2</v>
          </cell>
          <cell r="E24">
            <v>58.8</v>
          </cell>
          <cell r="F24">
            <v>66.400000000000006</v>
          </cell>
          <cell r="G24">
            <v>74.8</v>
          </cell>
          <cell r="H24">
            <v>84.800000000000011</v>
          </cell>
          <cell r="I24">
            <v>93.200000000000017</v>
          </cell>
          <cell r="J24">
            <v>102</v>
          </cell>
          <cell r="K24">
            <v>111.20000000000002</v>
          </cell>
        </row>
        <row r="25">
          <cell r="C25">
            <v>42.8</v>
          </cell>
          <cell r="D25">
            <v>51.2</v>
          </cell>
          <cell r="E25">
            <v>62</v>
          </cell>
          <cell r="F25">
            <v>71.600000000000009</v>
          </cell>
          <cell r="G25">
            <v>80.800000000000011</v>
          </cell>
          <cell r="H25">
            <v>88.4</v>
          </cell>
          <cell r="I25">
            <v>98.4</v>
          </cell>
          <cell r="J25">
            <v>107.6</v>
          </cell>
          <cell r="K25">
            <v>116.80000000000001</v>
          </cell>
        </row>
        <row r="30">
          <cell r="C30">
            <v>35.200000000000003</v>
          </cell>
          <cell r="D30">
            <v>38.400000000000006</v>
          </cell>
          <cell r="E30">
            <v>38.800000000000004</v>
          </cell>
          <cell r="F30">
            <v>41.6</v>
          </cell>
          <cell r="G30">
            <v>42.8</v>
          </cell>
          <cell r="H30">
            <v>46.400000000000006</v>
          </cell>
          <cell r="I30">
            <v>46.8</v>
          </cell>
          <cell r="J30">
            <v>48</v>
          </cell>
          <cell r="K30">
            <v>50.400000000000006</v>
          </cell>
        </row>
        <row r="31">
          <cell r="C31">
            <v>38.800000000000004</v>
          </cell>
          <cell r="D31">
            <v>42</v>
          </cell>
          <cell r="E31">
            <v>45.600000000000009</v>
          </cell>
          <cell r="F31">
            <v>46.8</v>
          </cell>
          <cell r="G31">
            <v>48</v>
          </cell>
          <cell r="H31">
            <v>50.400000000000006</v>
          </cell>
          <cell r="I31">
            <v>54</v>
          </cell>
          <cell r="J31">
            <v>55.2</v>
          </cell>
          <cell r="K31">
            <v>58.400000000000006</v>
          </cell>
        </row>
        <row r="32">
          <cell r="C32">
            <v>42.8</v>
          </cell>
          <cell r="D32">
            <v>46.400000000000006</v>
          </cell>
          <cell r="E32">
            <v>48</v>
          </cell>
          <cell r="F32">
            <v>50.400000000000006</v>
          </cell>
          <cell r="G32">
            <v>54.400000000000006</v>
          </cell>
          <cell r="H32">
            <v>56.400000000000006</v>
          </cell>
          <cell r="I32">
            <v>58.8</v>
          </cell>
          <cell r="J32">
            <v>62</v>
          </cell>
          <cell r="K32">
            <v>64.400000000000006</v>
          </cell>
        </row>
        <row r="33">
          <cell r="C33">
            <v>47.600000000000009</v>
          </cell>
          <cell r="D33">
            <v>49.2</v>
          </cell>
          <cell r="E33">
            <v>54</v>
          </cell>
          <cell r="F33">
            <v>56.400000000000006</v>
          </cell>
          <cell r="G33">
            <v>58.8</v>
          </cell>
          <cell r="H33">
            <v>62</v>
          </cell>
          <cell r="I33">
            <v>65.600000000000009</v>
          </cell>
          <cell r="J33">
            <v>66.400000000000006</v>
          </cell>
          <cell r="K33">
            <v>71.600000000000009</v>
          </cell>
        </row>
        <row r="34">
          <cell r="C34">
            <v>51.2</v>
          </cell>
          <cell r="D34">
            <v>54.400000000000006</v>
          </cell>
          <cell r="E34">
            <v>58.400000000000006</v>
          </cell>
          <cell r="F34">
            <v>60.400000000000006</v>
          </cell>
          <cell r="G34">
            <v>64.400000000000006</v>
          </cell>
          <cell r="H34">
            <v>66.400000000000006</v>
          </cell>
          <cell r="I34">
            <v>71.600000000000009</v>
          </cell>
          <cell r="J34">
            <v>74</v>
          </cell>
          <cell r="K34">
            <v>77.2</v>
          </cell>
        </row>
        <row r="35">
          <cell r="C35">
            <v>55.2</v>
          </cell>
          <cell r="D35">
            <v>58.8</v>
          </cell>
          <cell r="E35">
            <v>62.400000000000006</v>
          </cell>
          <cell r="F35">
            <v>66</v>
          </cell>
          <cell r="G35">
            <v>68.8</v>
          </cell>
          <cell r="H35">
            <v>73.2</v>
          </cell>
          <cell r="I35">
            <v>77.2</v>
          </cell>
          <cell r="J35">
            <v>80.800000000000011</v>
          </cell>
          <cell r="K35">
            <v>82.4</v>
          </cell>
        </row>
        <row r="36">
          <cell r="C36">
            <v>59.600000000000009</v>
          </cell>
          <cell r="D36">
            <v>62.400000000000006</v>
          </cell>
          <cell r="E36">
            <v>66.400000000000006</v>
          </cell>
          <cell r="F36">
            <v>72.400000000000006</v>
          </cell>
          <cell r="G36">
            <v>74.400000000000006</v>
          </cell>
          <cell r="H36">
            <v>78.800000000000011</v>
          </cell>
          <cell r="I36">
            <v>82</v>
          </cell>
          <cell r="J36">
            <v>86.800000000000011</v>
          </cell>
          <cell r="K36">
            <v>90</v>
          </cell>
        </row>
        <row r="37">
          <cell r="C37">
            <v>64.400000000000006</v>
          </cell>
          <cell r="D37">
            <v>66.400000000000006</v>
          </cell>
          <cell r="E37">
            <v>72.400000000000006</v>
          </cell>
          <cell r="F37">
            <v>74.8</v>
          </cell>
          <cell r="G37">
            <v>80.800000000000011</v>
          </cell>
          <cell r="H37">
            <v>84.800000000000011</v>
          </cell>
          <cell r="I37">
            <v>88.4</v>
          </cell>
          <cell r="J37">
            <v>92.800000000000011</v>
          </cell>
          <cell r="K37">
            <v>96.4</v>
          </cell>
        </row>
        <row r="38">
          <cell r="C38">
            <v>66.400000000000006</v>
          </cell>
          <cell r="D38">
            <v>72.400000000000006</v>
          </cell>
          <cell r="E38">
            <v>77.2</v>
          </cell>
          <cell r="F38">
            <v>81.2</v>
          </cell>
          <cell r="G38">
            <v>86</v>
          </cell>
          <cell r="H38">
            <v>90</v>
          </cell>
          <cell r="I38">
            <v>94</v>
          </cell>
          <cell r="J38">
            <v>98.4</v>
          </cell>
          <cell r="K38">
            <v>102.80000000000001</v>
          </cell>
        </row>
        <row r="39">
          <cell r="C39">
            <v>72.400000000000006</v>
          </cell>
          <cell r="D39">
            <v>74.8</v>
          </cell>
          <cell r="E39">
            <v>81.2</v>
          </cell>
          <cell r="F39">
            <v>86</v>
          </cell>
          <cell r="G39">
            <v>91.6</v>
          </cell>
          <cell r="H39">
            <v>94.800000000000011</v>
          </cell>
          <cell r="I39">
            <v>100.80000000000001</v>
          </cell>
          <cell r="J39">
            <v>105.20000000000002</v>
          </cell>
          <cell r="K39">
            <v>109.20000000000002</v>
          </cell>
        </row>
        <row r="40">
          <cell r="C40">
            <v>74.8</v>
          </cell>
          <cell r="D40">
            <v>80.800000000000011</v>
          </cell>
          <cell r="E40">
            <v>86</v>
          </cell>
          <cell r="F40">
            <v>91.6</v>
          </cell>
          <cell r="G40">
            <v>96.4</v>
          </cell>
          <cell r="H40">
            <v>100.80000000000001</v>
          </cell>
          <cell r="I40">
            <v>106</v>
          </cell>
          <cell r="J40">
            <v>112</v>
          </cell>
          <cell r="K40">
            <v>115.6</v>
          </cell>
        </row>
        <row r="41">
          <cell r="C41">
            <v>78.800000000000011</v>
          </cell>
          <cell r="D41">
            <v>84.800000000000011</v>
          </cell>
          <cell r="E41">
            <v>90</v>
          </cell>
          <cell r="F41">
            <v>94.800000000000011</v>
          </cell>
          <cell r="G41">
            <v>100.80000000000001</v>
          </cell>
          <cell r="H41">
            <v>106</v>
          </cell>
          <cell r="I41">
            <v>112.80000000000001</v>
          </cell>
          <cell r="J41">
            <v>118.80000000000001</v>
          </cell>
          <cell r="K41">
            <v>123.20000000000002</v>
          </cell>
        </row>
        <row r="42">
          <cell r="C42">
            <v>82.4</v>
          </cell>
          <cell r="D42">
            <v>88.4</v>
          </cell>
          <cell r="E42">
            <v>94.800000000000011</v>
          </cell>
          <cell r="F42">
            <v>100.80000000000001</v>
          </cell>
          <cell r="G42">
            <v>106</v>
          </cell>
          <cell r="H42">
            <v>112.80000000000001</v>
          </cell>
          <cell r="I42">
            <v>118.80000000000001</v>
          </cell>
          <cell r="J42">
            <v>123.20000000000002</v>
          </cell>
          <cell r="K42">
            <v>129.6</v>
          </cell>
        </row>
        <row r="43">
          <cell r="C43">
            <v>88</v>
          </cell>
          <cell r="D43">
            <v>93.200000000000017</v>
          </cell>
          <cell r="E43">
            <v>100</v>
          </cell>
          <cell r="F43">
            <v>106</v>
          </cell>
          <cell r="G43">
            <v>112</v>
          </cell>
          <cell r="H43">
            <v>118.80000000000001</v>
          </cell>
          <cell r="I43">
            <v>123.20000000000002</v>
          </cell>
          <cell r="J43">
            <v>129.6</v>
          </cell>
          <cell r="K43">
            <v>136.80000000000001</v>
          </cell>
        </row>
        <row r="44">
          <cell r="C44">
            <v>91.6</v>
          </cell>
          <cell r="D44">
            <v>97.6</v>
          </cell>
          <cell r="E44">
            <v>104.80000000000001</v>
          </cell>
          <cell r="F44">
            <v>111.20000000000002</v>
          </cell>
          <cell r="G44">
            <v>116.80000000000001</v>
          </cell>
          <cell r="H44">
            <v>123.20000000000002</v>
          </cell>
          <cell r="I44">
            <v>129.6</v>
          </cell>
          <cell r="J44">
            <v>136.80000000000001</v>
          </cell>
          <cell r="K44">
            <v>142.4</v>
          </cell>
        </row>
        <row r="45">
          <cell r="C45">
            <v>94.800000000000011</v>
          </cell>
          <cell r="D45">
            <v>102</v>
          </cell>
          <cell r="E45">
            <v>109.20000000000002</v>
          </cell>
          <cell r="F45">
            <v>115.6</v>
          </cell>
          <cell r="G45">
            <v>122.4</v>
          </cell>
          <cell r="H45">
            <v>128.80000000000001</v>
          </cell>
          <cell r="I45">
            <v>135.6</v>
          </cell>
          <cell r="J45">
            <v>142.4</v>
          </cell>
          <cell r="K45">
            <v>149.6</v>
          </cell>
        </row>
        <row r="46">
          <cell r="C46">
            <v>100</v>
          </cell>
          <cell r="D46">
            <v>106</v>
          </cell>
          <cell r="E46">
            <v>114</v>
          </cell>
          <cell r="F46">
            <v>120.4</v>
          </cell>
          <cell r="G46">
            <v>128</v>
          </cell>
          <cell r="H46">
            <v>135.20000000000002</v>
          </cell>
          <cell r="I46">
            <v>140.80000000000001</v>
          </cell>
          <cell r="J46">
            <v>148.4</v>
          </cell>
          <cell r="K46">
            <v>156</v>
          </cell>
        </row>
        <row r="47">
          <cell r="C47">
            <v>102.80000000000001</v>
          </cell>
          <cell r="D47">
            <v>111.20000000000002</v>
          </cell>
          <cell r="E47">
            <v>118.80000000000001</v>
          </cell>
          <cell r="F47">
            <v>125.6</v>
          </cell>
          <cell r="G47">
            <v>132.80000000000001</v>
          </cell>
          <cell r="H47">
            <v>140</v>
          </cell>
          <cell r="I47">
            <v>147.20000000000002</v>
          </cell>
          <cell r="J47">
            <v>154.80000000000001</v>
          </cell>
          <cell r="K47">
            <v>162.4</v>
          </cell>
        </row>
        <row r="48">
          <cell r="C48">
            <v>107.6</v>
          </cell>
          <cell r="D48">
            <v>114.80000000000001</v>
          </cell>
          <cell r="E48">
            <v>122.4</v>
          </cell>
          <cell r="F48">
            <v>129.6</v>
          </cell>
          <cell r="G48">
            <v>139.20000000000002</v>
          </cell>
          <cell r="H48">
            <v>146.4</v>
          </cell>
          <cell r="I48">
            <v>154.4</v>
          </cell>
          <cell r="J48">
            <v>162</v>
          </cell>
          <cell r="K48">
            <v>168.8</v>
          </cell>
        </row>
        <row r="49">
          <cell r="C49">
            <v>112</v>
          </cell>
          <cell r="D49">
            <v>120</v>
          </cell>
          <cell r="E49">
            <v>128</v>
          </cell>
          <cell r="F49">
            <v>135.6</v>
          </cell>
          <cell r="G49">
            <v>142.4</v>
          </cell>
          <cell r="H49">
            <v>152.4</v>
          </cell>
          <cell r="I49">
            <v>158.80000000000001</v>
          </cell>
          <cell r="J49">
            <v>168.4</v>
          </cell>
          <cell r="K49">
            <v>175.2</v>
          </cell>
        </row>
        <row r="50">
          <cell r="C50">
            <v>115.6</v>
          </cell>
          <cell r="D50">
            <v>123.20000000000002</v>
          </cell>
          <cell r="E50">
            <v>132</v>
          </cell>
          <cell r="F50">
            <v>140.4</v>
          </cell>
          <cell r="G50">
            <v>148.4</v>
          </cell>
          <cell r="H50">
            <v>157.60000000000002</v>
          </cell>
          <cell r="I50">
            <v>166.8</v>
          </cell>
          <cell r="J50">
            <v>174</v>
          </cell>
          <cell r="K50">
            <v>182</v>
          </cell>
        </row>
        <row r="51">
          <cell r="C51">
            <v>120</v>
          </cell>
          <cell r="D51">
            <v>128</v>
          </cell>
          <cell r="E51">
            <v>136.80000000000001</v>
          </cell>
          <cell r="F51">
            <v>144.80000000000001</v>
          </cell>
          <cell r="G51">
            <v>154.4</v>
          </cell>
          <cell r="H51">
            <v>162.4</v>
          </cell>
          <cell r="I51">
            <v>170.8</v>
          </cell>
          <cell r="J51">
            <v>180.40000000000003</v>
          </cell>
          <cell r="K51">
            <v>188</v>
          </cell>
        </row>
        <row r="52">
          <cell r="C52">
            <v>125.6</v>
          </cell>
          <cell r="D52">
            <v>135.6</v>
          </cell>
          <cell r="E52">
            <v>144.4</v>
          </cell>
          <cell r="F52">
            <v>154.4</v>
          </cell>
          <cell r="G52">
            <v>162.4</v>
          </cell>
          <cell r="H52">
            <v>170.8</v>
          </cell>
          <cell r="I52">
            <v>181.2</v>
          </cell>
          <cell r="J52">
            <v>189.2</v>
          </cell>
          <cell r="K52">
            <v>199.2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ean Trade"/>
      <sheetName val="Bev Cost"/>
      <sheetName val="Trade Price"/>
    </sheetNames>
    <sheetDataSet>
      <sheetData sheetId="0">
        <row r="5">
          <cell r="N5">
            <v>0.4</v>
          </cell>
        </row>
      </sheetData>
      <sheetData sheetId="1">
        <row r="3">
          <cell r="C3">
            <v>15.600000000000001</v>
          </cell>
          <cell r="D3">
            <v>17.2</v>
          </cell>
          <cell r="E3">
            <v>19.600000000000001</v>
          </cell>
          <cell r="F3">
            <v>20</v>
          </cell>
          <cell r="G3">
            <v>22.4</v>
          </cell>
          <cell r="H3">
            <v>24.800000000000004</v>
          </cell>
          <cell r="I3">
            <v>25.200000000000003</v>
          </cell>
          <cell r="J3">
            <v>26.800000000000004</v>
          </cell>
          <cell r="K3">
            <v>27.6</v>
          </cell>
        </row>
        <row r="4">
          <cell r="C4">
            <v>17.2</v>
          </cell>
          <cell r="D4">
            <v>18</v>
          </cell>
          <cell r="E4">
            <v>20</v>
          </cell>
          <cell r="F4">
            <v>22.4</v>
          </cell>
          <cell r="G4">
            <v>24.800000000000004</v>
          </cell>
          <cell r="H4">
            <v>26.4</v>
          </cell>
          <cell r="I4">
            <v>26.800000000000004</v>
          </cell>
          <cell r="J4">
            <v>28</v>
          </cell>
          <cell r="K4">
            <v>30.4</v>
          </cell>
        </row>
        <row r="5">
          <cell r="C5">
            <v>18</v>
          </cell>
          <cell r="D5">
            <v>19.600000000000001</v>
          </cell>
          <cell r="E5">
            <v>22</v>
          </cell>
          <cell r="F5">
            <v>24.800000000000004</v>
          </cell>
          <cell r="G5">
            <v>26.4</v>
          </cell>
          <cell r="H5">
            <v>26.800000000000004</v>
          </cell>
          <cell r="I5">
            <v>28</v>
          </cell>
          <cell r="J5">
            <v>31.6</v>
          </cell>
          <cell r="K5">
            <v>34</v>
          </cell>
        </row>
        <row r="6">
          <cell r="C6">
            <v>18</v>
          </cell>
          <cell r="D6">
            <v>20</v>
          </cell>
          <cell r="E6">
            <v>22.4</v>
          </cell>
          <cell r="F6">
            <v>25.200000000000003</v>
          </cell>
          <cell r="G6">
            <v>26.800000000000004</v>
          </cell>
          <cell r="H6">
            <v>28</v>
          </cell>
          <cell r="I6">
            <v>31.6</v>
          </cell>
          <cell r="J6">
            <v>34</v>
          </cell>
          <cell r="K6">
            <v>35.200000000000003</v>
          </cell>
        </row>
        <row r="7">
          <cell r="C7">
            <v>19.600000000000001</v>
          </cell>
          <cell r="D7">
            <v>22</v>
          </cell>
          <cell r="E7">
            <v>24.800000000000004</v>
          </cell>
          <cell r="F7">
            <v>26.4</v>
          </cell>
          <cell r="G7">
            <v>28</v>
          </cell>
          <cell r="H7">
            <v>31.6</v>
          </cell>
          <cell r="I7">
            <v>34</v>
          </cell>
          <cell r="J7">
            <v>35.200000000000003</v>
          </cell>
          <cell r="K7">
            <v>38.400000000000006</v>
          </cell>
        </row>
        <row r="8">
          <cell r="C8">
            <v>20</v>
          </cell>
          <cell r="D8">
            <v>22.4</v>
          </cell>
          <cell r="E8">
            <v>25.200000000000003</v>
          </cell>
          <cell r="F8">
            <v>27.6</v>
          </cell>
          <cell r="G8">
            <v>30.4</v>
          </cell>
          <cell r="H8">
            <v>34</v>
          </cell>
          <cell r="I8">
            <v>35.200000000000003</v>
          </cell>
          <cell r="J8">
            <v>38.400000000000006</v>
          </cell>
          <cell r="K8">
            <v>41.6</v>
          </cell>
        </row>
        <row r="9">
          <cell r="C9">
            <v>20</v>
          </cell>
          <cell r="D9">
            <v>24.800000000000004</v>
          </cell>
          <cell r="E9">
            <v>26.800000000000004</v>
          </cell>
          <cell r="F9">
            <v>28</v>
          </cell>
          <cell r="G9">
            <v>32.4</v>
          </cell>
          <cell r="H9">
            <v>34.4</v>
          </cell>
          <cell r="I9">
            <v>38.400000000000006</v>
          </cell>
          <cell r="J9">
            <v>40</v>
          </cell>
          <cell r="K9">
            <v>42.8</v>
          </cell>
        </row>
        <row r="10">
          <cell r="C10">
            <v>22</v>
          </cell>
          <cell r="D10">
            <v>25.200000000000003</v>
          </cell>
          <cell r="E10">
            <v>27.6</v>
          </cell>
          <cell r="F10">
            <v>30.4</v>
          </cell>
          <cell r="G10">
            <v>34</v>
          </cell>
          <cell r="H10">
            <v>37.6</v>
          </cell>
          <cell r="I10">
            <v>40</v>
          </cell>
          <cell r="J10">
            <v>42.8</v>
          </cell>
          <cell r="K10">
            <v>46.400000000000006</v>
          </cell>
        </row>
        <row r="11">
          <cell r="C11">
            <v>22.4</v>
          </cell>
          <cell r="D11">
            <v>26.4</v>
          </cell>
          <cell r="E11">
            <v>28</v>
          </cell>
          <cell r="F11">
            <v>32.4</v>
          </cell>
          <cell r="G11">
            <v>35.200000000000003</v>
          </cell>
          <cell r="H11">
            <v>38.800000000000004</v>
          </cell>
          <cell r="I11">
            <v>42</v>
          </cell>
          <cell r="J11">
            <v>46.400000000000006</v>
          </cell>
          <cell r="K11">
            <v>48</v>
          </cell>
        </row>
        <row r="12">
          <cell r="C12">
            <v>24.800000000000004</v>
          </cell>
          <cell r="D12">
            <v>26.800000000000004</v>
          </cell>
          <cell r="E12">
            <v>30.4</v>
          </cell>
          <cell r="F12">
            <v>34</v>
          </cell>
          <cell r="G12">
            <v>37.6</v>
          </cell>
          <cell r="H12">
            <v>40</v>
          </cell>
          <cell r="I12">
            <v>45.600000000000009</v>
          </cell>
          <cell r="J12">
            <v>47.600000000000009</v>
          </cell>
          <cell r="K12">
            <v>50.400000000000006</v>
          </cell>
        </row>
        <row r="13">
          <cell r="C13">
            <v>24.800000000000004</v>
          </cell>
          <cell r="D13">
            <v>27.6</v>
          </cell>
          <cell r="E13">
            <v>31.6</v>
          </cell>
          <cell r="F13">
            <v>34.4</v>
          </cell>
          <cell r="G13">
            <v>38.800000000000004</v>
          </cell>
          <cell r="H13">
            <v>42</v>
          </cell>
          <cell r="I13">
            <v>46.8</v>
          </cell>
          <cell r="J13">
            <v>49.2</v>
          </cell>
          <cell r="K13">
            <v>54</v>
          </cell>
        </row>
        <row r="14">
          <cell r="C14">
            <v>25.200000000000003</v>
          </cell>
          <cell r="D14">
            <v>28</v>
          </cell>
          <cell r="E14">
            <v>32.4</v>
          </cell>
          <cell r="F14">
            <v>37.6</v>
          </cell>
          <cell r="G14">
            <v>40</v>
          </cell>
          <cell r="H14">
            <v>45.600000000000009</v>
          </cell>
          <cell r="I14">
            <v>48</v>
          </cell>
          <cell r="J14">
            <v>51.2</v>
          </cell>
          <cell r="K14">
            <v>56.400000000000006</v>
          </cell>
        </row>
        <row r="15">
          <cell r="C15">
            <v>26.4</v>
          </cell>
          <cell r="D15">
            <v>30.4</v>
          </cell>
          <cell r="E15">
            <v>34</v>
          </cell>
          <cell r="F15">
            <v>38.400000000000006</v>
          </cell>
          <cell r="G15">
            <v>42</v>
          </cell>
          <cell r="H15">
            <v>46.8</v>
          </cell>
          <cell r="I15">
            <v>49.2</v>
          </cell>
          <cell r="J15">
            <v>54.400000000000006</v>
          </cell>
          <cell r="K15">
            <v>58.8</v>
          </cell>
        </row>
        <row r="16">
          <cell r="C16">
            <v>26.4</v>
          </cell>
          <cell r="D16">
            <v>30.4</v>
          </cell>
          <cell r="E16">
            <v>34.4</v>
          </cell>
          <cell r="F16">
            <v>38.800000000000004</v>
          </cell>
          <cell r="G16">
            <v>42.8</v>
          </cell>
          <cell r="H16">
            <v>47.600000000000009</v>
          </cell>
          <cell r="I16">
            <v>51.2</v>
          </cell>
          <cell r="J16">
            <v>56.400000000000006</v>
          </cell>
          <cell r="K16">
            <v>60.400000000000006</v>
          </cell>
        </row>
        <row r="17">
          <cell r="C17">
            <v>26.800000000000004</v>
          </cell>
          <cell r="D17">
            <v>31.6</v>
          </cell>
          <cell r="E17">
            <v>37.6</v>
          </cell>
          <cell r="F17">
            <v>41.6</v>
          </cell>
          <cell r="G17">
            <v>46.400000000000006</v>
          </cell>
          <cell r="H17">
            <v>49.2</v>
          </cell>
          <cell r="I17">
            <v>54.400000000000006</v>
          </cell>
          <cell r="J17">
            <v>58.8</v>
          </cell>
          <cell r="K17">
            <v>64.400000000000006</v>
          </cell>
        </row>
        <row r="18">
          <cell r="C18">
            <v>27.6</v>
          </cell>
          <cell r="D18">
            <v>32.4</v>
          </cell>
          <cell r="E18">
            <v>38.400000000000006</v>
          </cell>
          <cell r="F18">
            <v>42</v>
          </cell>
          <cell r="G18">
            <v>46.8</v>
          </cell>
          <cell r="H18">
            <v>51.2</v>
          </cell>
          <cell r="I18">
            <v>56.400000000000006</v>
          </cell>
          <cell r="J18">
            <v>62</v>
          </cell>
          <cell r="K18">
            <v>66</v>
          </cell>
        </row>
        <row r="19">
          <cell r="C19">
            <v>28</v>
          </cell>
          <cell r="D19">
            <v>34</v>
          </cell>
          <cell r="E19">
            <v>38.800000000000004</v>
          </cell>
          <cell r="F19">
            <v>42.8</v>
          </cell>
          <cell r="G19">
            <v>48</v>
          </cell>
          <cell r="H19">
            <v>54.400000000000006</v>
          </cell>
          <cell r="I19">
            <v>58.8</v>
          </cell>
          <cell r="J19">
            <v>64.400000000000006</v>
          </cell>
          <cell r="K19">
            <v>68.400000000000006</v>
          </cell>
        </row>
        <row r="20">
          <cell r="C20">
            <v>28</v>
          </cell>
          <cell r="D20">
            <v>34.4</v>
          </cell>
          <cell r="E20">
            <v>40</v>
          </cell>
          <cell r="F20">
            <v>46.400000000000006</v>
          </cell>
          <cell r="G20">
            <v>50.400000000000006</v>
          </cell>
          <cell r="H20">
            <v>55.2</v>
          </cell>
          <cell r="I20">
            <v>60.400000000000006</v>
          </cell>
          <cell r="J20">
            <v>66</v>
          </cell>
          <cell r="K20">
            <v>72.400000000000006</v>
          </cell>
        </row>
        <row r="21">
          <cell r="C21">
            <v>30.4</v>
          </cell>
          <cell r="D21">
            <v>35.200000000000003</v>
          </cell>
          <cell r="E21">
            <v>41.6</v>
          </cell>
          <cell r="F21">
            <v>46.8</v>
          </cell>
          <cell r="G21">
            <v>51.2</v>
          </cell>
          <cell r="H21">
            <v>58.400000000000006</v>
          </cell>
          <cell r="I21">
            <v>62.400000000000006</v>
          </cell>
          <cell r="J21">
            <v>68.400000000000006</v>
          </cell>
          <cell r="K21">
            <v>74</v>
          </cell>
        </row>
        <row r="22">
          <cell r="C22">
            <v>31.6</v>
          </cell>
          <cell r="D22">
            <v>37.6</v>
          </cell>
          <cell r="E22">
            <v>42</v>
          </cell>
          <cell r="F22">
            <v>47.600000000000009</v>
          </cell>
          <cell r="G22">
            <v>54.400000000000006</v>
          </cell>
          <cell r="H22">
            <v>59.600000000000009</v>
          </cell>
          <cell r="I22">
            <v>65.600000000000009</v>
          </cell>
          <cell r="J22">
            <v>71.600000000000009</v>
          </cell>
          <cell r="K22">
            <v>74.8</v>
          </cell>
        </row>
        <row r="23">
          <cell r="C23">
            <v>31.6</v>
          </cell>
          <cell r="D23">
            <v>38.400000000000006</v>
          </cell>
          <cell r="E23">
            <v>42.8</v>
          </cell>
          <cell r="F23">
            <v>49.2</v>
          </cell>
          <cell r="G23">
            <v>55.2</v>
          </cell>
          <cell r="H23">
            <v>62</v>
          </cell>
          <cell r="I23">
            <v>66.400000000000006</v>
          </cell>
          <cell r="J23">
            <v>73.2</v>
          </cell>
          <cell r="K23">
            <v>78.800000000000011</v>
          </cell>
        </row>
        <row r="24">
          <cell r="C24">
            <v>32.4</v>
          </cell>
          <cell r="D24">
            <v>38.800000000000004</v>
          </cell>
          <cell r="E24">
            <v>45.600000000000009</v>
          </cell>
          <cell r="F24">
            <v>50.400000000000006</v>
          </cell>
          <cell r="G24">
            <v>58.400000000000006</v>
          </cell>
          <cell r="H24">
            <v>62.400000000000006</v>
          </cell>
          <cell r="I24">
            <v>68.8</v>
          </cell>
          <cell r="J24">
            <v>74.400000000000006</v>
          </cell>
          <cell r="K24">
            <v>81.2</v>
          </cell>
        </row>
        <row r="25">
          <cell r="C25">
            <v>34</v>
          </cell>
          <cell r="D25">
            <v>40</v>
          </cell>
          <cell r="E25">
            <v>46.8</v>
          </cell>
          <cell r="F25">
            <v>54</v>
          </cell>
          <cell r="G25">
            <v>59.600000000000009</v>
          </cell>
          <cell r="H25">
            <v>66</v>
          </cell>
          <cell r="I25">
            <v>73.2</v>
          </cell>
          <cell r="J25">
            <v>78.800000000000011</v>
          </cell>
          <cell r="K25">
            <v>86</v>
          </cell>
        </row>
        <row r="30">
          <cell r="C30">
            <v>28</v>
          </cell>
          <cell r="D30">
            <v>31.6</v>
          </cell>
          <cell r="E30">
            <v>32.4</v>
          </cell>
          <cell r="F30">
            <v>34</v>
          </cell>
          <cell r="G30">
            <v>35.200000000000003</v>
          </cell>
          <cell r="H30">
            <v>37.6</v>
          </cell>
          <cell r="I30">
            <v>38.400000000000006</v>
          </cell>
          <cell r="J30">
            <v>40</v>
          </cell>
          <cell r="K30">
            <v>41.6</v>
          </cell>
        </row>
        <row r="31">
          <cell r="C31">
            <v>32.4</v>
          </cell>
          <cell r="D31">
            <v>34</v>
          </cell>
          <cell r="E31">
            <v>35.200000000000003</v>
          </cell>
          <cell r="F31">
            <v>37.6</v>
          </cell>
          <cell r="G31">
            <v>38.800000000000004</v>
          </cell>
          <cell r="H31">
            <v>41.6</v>
          </cell>
          <cell r="I31">
            <v>42</v>
          </cell>
          <cell r="J31">
            <v>45.600000000000009</v>
          </cell>
          <cell r="K31">
            <v>46.400000000000006</v>
          </cell>
        </row>
        <row r="32">
          <cell r="C32">
            <v>34.4</v>
          </cell>
          <cell r="D32">
            <v>37.6</v>
          </cell>
          <cell r="E32">
            <v>38.800000000000004</v>
          </cell>
          <cell r="F32">
            <v>41.6</v>
          </cell>
          <cell r="G32">
            <v>42</v>
          </cell>
          <cell r="H32">
            <v>45.600000000000009</v>
          </cell>
          <cell r="I32">
            <v>46.8</v>
          </cell>
          <cell r="J32">
            <v>48</v>
          </cell>
          <cell r="K32">
            <v>49.2</v>
          </cell>
        </row>
        <row r="33">
          <cell r="C33">
            <v>38.400000000000006</v>
          </cell>
          <cell r="D33">
            <v>40</v>
          </cell>
          <cell r="E33">
            <v>42</v>
          </cell>
          <cell r="F33">
            <v>45.600000000000009</v>
          </cell>
          <cell r="G33">
            <v>46.8</v>
          </cell>
          <cell r="H33">
            <v>48</v>
          </cell>
          <cell r="I33">
            <v>50.400000000000006</v>
          </cell>
          <cell r="J33">
            <v>54</v>
          </cell>
          <cell r="K33">
            <v>55.2</v>
          </cell>
        </row>
        <row r="34">
          <cell r="C34">
            <v>40</v>
          </cell>
          <cell r="D34">
            <v>42.8</v>
          </cell>
          <cell r="E34">
            <v>46.400000000000006</v>
          </cell>
          <cell r="F34">
            <v>47.600000000000009</v>
          </cell>
          <cell r="G34">
            <v>49.2</v>
          </cell>
          <cell r="H34">
            <v>51.2</v>
          </cell>
          <cell r="I34">
            <v>54.400000000000006</v>
          </cell>
          <cell r="J34">
            <v>58.400000000000006</v>
          </cell>
          <cell r="K34">
            <v>59.600000000000009</v>
          </cell>
        </row>
        <row r="35">
          <cell r="C35">
            <v>42.8</v>
          </cell>
          <cell r="D35">
            <v>46.400000000000006</v>
          </cell>
          <cell r="E35">
            <v>48</v>
          </cell>
          <cell r="F35">
            <v>50.400000000000006</v>
          </cell>
          <cell r="G35">
            <v>54</v>
          </cell>
          <cell r="H35">
            <v>56.400000000000006</v>
          </cell>
          <cell r="I35">
            <v>58.8</v>
          </cell>
          <cell r="J35">
            <v>62</v>
          </cell>
          <cell r="K35">
            <v>64.400000000000006</v>
          </cell>
        </row>
        <row r="36">
          <cell r="C36">
            <v>46.8</v>
          </cell>
          <cell r="D36">
            <v>48</v>
          </cell>
          <cell r="E36">
            <v>51.2</v>
          </cell>
          <cell r="F36">
            <v>54.400000000000006</v>
          </cell>
          <cell r="G36">
            <v>58.400000000000006</v>
          </cell>
          <cell r="H36">
            <v>59.600000000000009</v>
          </cell>
          <cell r="I36">
            <v>62.400000000000006</v>
          </cell>
          <cell r="J36">
            <v>66</v>
          </cell>
          <cell r="K36">
            <v>68.400000000000006</v>
          </cell>
        </row>
        <row r="37">
          <cell r="C37">
            <v>48</v>
          </cell>
          <cell r="D37">
            <v>51.2</v>
          </cell>
          <cell r="E37">
            <v>55.2</v>
          </cell>
          <cell r="F37">
            <v>58.400000000000006</v>
          </cell>
          <cell r="G37">
            <v>60.400000000000006</v>
          </cell>
          <cell r="H37">
            <v>64.400000000000006</v>
          </cell>
          <cell r="I37">
            <v>66.400000000000006</v>
          </cell>
          <cell r="J37">
            <v>68.8</v>
          </cell>
          <cell r="K37">
            <v>73.2</v>
          </cell>
        </row>
        <row r="38">
          <cell r="C38">
            <v>51.2</v>
          </cell>
          <cell r="D38">
            <v>55.2</v>
          </cell>
          <cell r="E38">
            <v>58.8</v>
          </cell>
          <cell r="F38">
            <v>62</v>
          </cell>
          <cell r="G38">
            <v>65.600000000000009</v>
          </cell>
          <cell r="H38">
            <v>66.400000000000006</v>
          </cell>
          <cell r="I38">
            <v>71.600000000000009</v>
          </cell>
          <cell r="J38">
            <v>74</v>
          </cell>
          <cell r="K38">
            <v>77.2</v>
          </cell>
        </row>
        <row r="39">
          <cell r="C39">
            <v>54.400000000000006</v>
          </cell>
          <cell r="D39">
            <v>58.400000000000006</v>
          </cell>
          <cell r="E39">
            <v>62</v>
          </cell>
          <cell r="F39">
            <v>65.600000000000009</v>
          </cell>
          <cell r="G39">
            <v>68.400000000000006</v>
          </cell>
          <cell r="H39">
            <v>72.400000000000006</v>
          </cell>
          <cell r="I39">
            <v>74.400000000000006</v>
          </cell>
          <cell r="J39">
            <v>78</v>
          </cell>
          <cell r="K39">
            <v>82</v>
          </cell>
        </row>
        <row r="40">
          <cell r="C40">
            <v>58.400000000000006</v>
          </cell>
          <cell r="D40">
            <v>60.400000000000006</v>
          </cell>
          <cell r="E40">
            <v>64.400000000000006</v>
          </cell>
          <cell r="F40">
            <v>68.400000000000006</v>
          </cell>
          <cell r="G40">
            <v>72.400000000000006</v>
          </cell>
          <cell r="H40">
            <v>74.8</v>
          </cell>
          <cell r="I40">
            <v>78.800000000000011</v>
          </cell>
          <cell r="J40">
            <v>82</v>
          </cell>
          <cell r="K40">
            <v>86.800000000000011</v>
          </cell>
        </row>
        <row r="41">
          <cell r="C41">
            <v>59.600000000000009</v>
          </cell>
          <cell r="D41">
            <v>64.400000000000006</v>
          </cell>
          <cell r="E41">
            <v>66.400000000000006</v>
          </cell>
          <cell r="F41">
            <v>72.400000000000006</v>
          </cell>
          <cell r="G41">
            <v>74.8</v>
          </cell>
          <cell r="H41">
            <v>78.800000000000011</v>
          </cell>
          <cell r="I41">
            <v>82.4</v>
          </cell>
          <cell r="J41">
            <v>86.800000000000011</v>
          </cell>
          <cell r="K41">
            <v>91.6</v>
          </cell>
        </row>
        <row r="42">
          <cell r="C42">
            <v>62.400000000000006</v>
          </cell>
          <cell r="D42">
            <v>66.400000000000006</v>
          </cell>
          <cell r="E42">
            <v>71.600000000000009</v>
          </cell>
          <cell r="F42">
            <v>74.400000000000006</v>
          </cell>
          <cell r="G42">
            <v>78.800000000000011</v>
          </cell>
          <cell r="H42">
            <v>82.4</v>
          </cell>
          <cell r="I42">
            <v>86.800000000000011</v>
          </cell>
          <cell r="J42">
            <v>91.6</v>
          </cell>
          <cell r="K42">
            <v>94.800000000000011</v>
          </cell>
        </row>
        <row r="43">
          <cell r="C43">
            <v>65.600000000000009</v>
          </cell>
          <cell r="D43">
            <v>68.8</v>
          </cell>
          <cell r="E43">
            <v>74</v>
          </cell>
          <cell r="F43">
            <v>78</v>
          </cell>
          <cell r="G43">
            <v>82</v>
          </cell>
          <cell r="H43">
            <v>86.800000000000011</v>
          </cell>
          <cell r="I43">
            <v>91.6</v>
          </cell>
          <cell r="J43">
            <v>96.800000000000011</v>
          </cell>
          <cell r="K43">
            <v>100</v>
          </cell>
        </row>
        <row r="44">
          <cell r="C44">
            <v>68.400000000000006</v>
          </cell>
          <cell r="D44">
            <v>73.2</v>
          </cell>
          <cell r="E44">
            <v>77.2</v>
          </cell>
          <cell r="F44">
            <v>81.2</v>
          </cell>
          <cell r="G44">
            <v>86.800000000000011</v>
          </cell>
          <cell r="H44">
            <v>91.6</v>
          </cell>
          <cell r="I44">
            <v>94.800000000000011</v>
          </cell>
          <cell r="J44">
            <v>100</v>
          </cell>
          <cell r="K44">
            <v>104.80000000000001</v>
          </cell>
        </row>
        <row r="45">
          <cell r="C45">
            <v>71.600000000000009</v>
          </cell>
          <cell r="D45">
            <v>74.8</v>
          </cell>
          <cell r="E45">
            <v>80.800000000000011</v>
          </cell>
          <cell r="F45">
            <v>86</v>
          </cell>
          <cell r="G45">
            <v>90</v>
          </cell>
          <cell r="H45">
            <v>94</v>
          </cell>
          <cell r="I45">
            <v>100</v>
          </cell>
          <cell r="J45">
            <v>104.80000000000001</v>
          </cell>
          <cell r="K45">
            <v>109.20000000000002</v>
          </cell>
        </row>
        <row r="46">
          <cell r="C46">
            <v>74</v>
          </cell>
          <cell r="D46">
            <v>78.800000000000011</v>
          </cell>
          <cell r="E46">
            <v>82.4</v>
          </cell>
          <cell r="F46">
            <v>88.4</v>
          </cell>
          <cell r="G46">
            <v>93.200000000000017</v>
          </cell>
          <cell r="H46">
            <v>98.4</v>
          </cell>
          <cell r="I46">
            <v>104.80000000000001</v>
          </cell>
          <cell r="J46">
            <v>108</v>
          </cell>
          <cell r="K46">
            <v>114</v>
          </cell>
        </row>
        <row r="47">
          <cell r="C47">
            <v>74.8</v>
          </cell>
          <cell r="D47">
            <v>81.2</v>
          </cell>
          <cell r="E47">
            <v>86.800000000000011</v>
          </cell>
          <cell r="F47">
            <v>92.800000000000011</v>
          </cell>
          <cell r="G47">
            <v>97.6</v>
          </cell>
          <cell r="H47">
            <v>102</v>
          </cell>
          <cell r="I47">
            <v>107.6</v>
          </cell>
          <cell r="J47">
            <v>112.80000000000001</v>
          </cell>
          <cell r="K47">
            <v>118.80000000000001</v>
          </cell>
        </row>
        <row r="48">
          <cell r="C48">
            <v>78.800000000000011</v>
          </cell>
          <cell r="D48">
            <v>84.800000000000011</v>
          </cell>
          <cell r="E48">
            <v>90</v>
          </cell>
          <cell r="F48">
            <v>94.800000000000011</v>
          </cell>
          <cell r="G48">
            <v>100.80000000000001</v>
          </cell>
          <cell r="H48">
            <v>106</v>
          </cell>
          <cell r="I48">
            <v>112</v>
          </cell>
          <cell r="J48">
            <v>116.80000000000001</v>
          </cell>
          <cell r="K48">
            <v>122.4</v>
          </cell>
        </row>
        <row r="49">
          <cell r="C49">
            <v>82</v>
          </cell>
          <cell r="D49">
            <v>88</v>
          </cell>
          <cell r="E49">
            <v>93.200000000000017</v>
          </cell>
          <cell r="F49">
            <v>98.4</v>
          </cell>
          <cell r="G49">
            <v>104.80000000000001</v>
          </cell>
          <cell r="H49">
            <v>111.20000000000002</v>
          </cell>
          <cell r="I49">
            <v>115.6</v>
          </cell>
          <cell r="J49">
            <v>121.20000000000002</v>
          </cell>
          <cell r="K49">
            <v>126.4</v>
          </cell>
        </row>
        <row r="50">
          <cell r="C50">
            <v>84.800000000000011</v>
          </cell>
          <cell r="D50">
            <v>91.6</v>
          </cell>
          <cell r="E50">
            <v>96.4</v>
          </cell>
          <cell r="F50">
            <v>102</v>
          </cell>
          <cell r="G50">
            <v>108</v>
          </cell>
          <cell r="H50">
            <v>114</v>
          </cell>
          <cell r="I50">
            <v>120.4</v>
          </cell>
          <cell r="J50">
            <v>125.6</v>
          </cell>
          <cell r="K50">
            <v>131.6</v>
          </cell>
        </row>
        <row r="51">
          <cell r="C51">
            <v>88</v>
          </cell>
          <cell r="D51">
            <v>93.200000000000017</v>
          </cell>
          <cell r="E51">
            <v>100</v>
          </cell>
          <cell r="F51">
            <v>105.20000000000002</v>
          </cell>
          <cell r="G51">
            <v>112</v>
          </cell>
          <cell r="H51">
            <v>118.80000000000001</v>
          </cell>
          <cell r="I51">
            <v>123.20000000000002</v>
          </cell>
          <cell r="J51">
            <v>129.6</v>
          </cell>
          <cell r="K51">
            <v>136.80000000000001</v>
          </cell>
        </row>
        <row r="52">
          <cell r="C52">
            <v>92.800000000000011</v>
          </cell>
          <cell r="D52">
            <v>98.4</v>
          </cell>
          <cell r="E52">
            <v>105.20000000000002</v>
          </cell>
          <cell r="F52">
            <v>112</v>
          </cell>
          <cell r="G52">
            <v>116.80000000000001</v>
          </cell>
          <cell r="H52">
            <v>123.20000000000002</v>
          </cell>
          <cell r="I52">
            <v>129.6</v>
          </cell>
          <cell r="J52">
            <v>136.80000000000001</v>
          </cell>
          <cell r="K52">
            <v>142.4</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16.bin"/><Relationship Id="rId11" Type="http://schemas.openxmlformats.org/officeDocument/2006/relationships/image" Target="../media/image8.emf"/><Relationship Id="rId5" Type="http://schemas.openxmlformats.org/officeDocument/2006/relationships/image" Target="../media/image6.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7.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4.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5.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oleObject" Target="../embeddings/oleObject21.bin"/><Relationship Id="rId13" Type="http://schemas.openxmlformats.org/officeDocument/2006/relationships/image" Target="../media/image31.emf"/><Relationship Id="rId18" Type="http://schemas.openxmlformats.org/officeDocument/2006/relationships/oleObject" Target="../embeddings/oleObject26.bin"/><Relationship Id="rId3" Type="http://schemas.openxmlformats.org/officeDocument/2006/relationships/vmlDrawing" Target="../drawings/vmlDrawing7.vml"/><Relationship Id="rId21" Type="http://schemas.openxmlformats.org/officeDocument/2006/relationships/image" Target="../media/image35.emf"/><Relationship Id="rId7" Type="http://schemas.openxmlformats.org/officeDocument/2006/relationships/image" Target="../media/image28.emf"/><Relationship Id="rId12" Type="http://schemas.openxmlformats.org/officeDocument/2006/relationships/oleObject" Target="../embeddings/oleObject23.bin"/><Relationship Id="rId17" Type="http://schemas.openxmlformats.org/officeDocument/2006/relationships/image" Target="../media/image33.emf"/><Relationship Id="rId2" Type="http://schemas.openxmlformats.org/officeDocument/2006/relationships/drawing" Target="../drawings/drawing26.xml"/><Relationship Id="rId16" Type="http://schemas.openxmlformats.org/officeDocument/2006/relationships/oleObject" Target="../embeddings/oleObject25.bin"/><Relationship Id="rId20" Type="http://schemas.openxmlformats.org/officeDocument/2006/relationships/oleObject" Target="../embeddings/oleObject27.bin"/><Relationship Id="rId1" Type="http://schemas.openxmlformats.org/officeDocument/2006/relationships/printerSettings" Target="../printerSettings/printerSettings59.bin"/><Relationship Id="rId6" Type="http://schemas.openxmlformats.org/officeDocument/2006/relationships/oleObject" Target="../embeddings/oleObject20.bin"/><Relationship Id="rId11" Type="http://schemas.openxmlformats.org/officeDocument/2006/relationships/image" Target="../media/image30.emf"/><Relationship Id="rId5" Type="http://schemas.openxmlformats.org/officeDocument/2006/relationships/image" Target="../media/image27.emf"/><Relationship Id="rId15" Type="http://schemas.openxmlformats.org/officeDocument/2006/relationships/image" Target="../media/image32.emf"/><Relationship Id="rId10" Type="http://schemas.openxmlformats.org/officeDocument/2006/relationships/oleObject" Target="../embeddings/oleObject22.bin"/><Relationship Id="rId19" Type="http://schemas.openxmlformats.org/officeDocument/2006/relationships/image" Target="../media/image34.emf"/><Relationship Id="rId4" Type="http://schemas.openxmlformats.org/officeDocument/2006/relationships/oleObject" Target="../embeddings/oleObject19.bin"/><Relationship Id="rId9" Type="http://schemas.openxmlformats.org/officeDocument/2006/relationships/image" Target="../media/image29.emf"/><Relationship Id="rId14" Type="http://schemas.openxmlformats.org/officeDocument/2006/relationships/oleObject" Target="../embeddings/oleObject2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4.emf"/><Relationship Id="rId4" Type="http://schemas.openxmlformats.org/officeDocument/2006/relationships/oleObject" Target="../embeddings/oleObject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27.emf"/><Relationship Id="rId18" Type="http://schemas.openxmlformats.org/officeDocument/2006/relationships/oleObject" Target="../embeddings/oleObject35.bin"/><Relationship Id="rId26" Type="http://schemas.openxmlformats.org/officeDocument/2006/relationships/oleObject" Target="../embeddings/oleObject39.bin"/><Relationship Id="rId3" Type="http://schemas.openxmlformats.org/officeDocument/2006/relationships/vmlDrawing" Target="../drawings/vmlDrawing8.vml"/><Relationship Id="rId21" Type="http://schemas.openxmlformats.org/officeDocument/2006/relationships/image" Target="../media/image31.emf"/><Relationship Id="rId7" Type="http://schemas.openxmlformats.org/officeDocument/2006/relationships/image" Target="../media/image39.emf"/><Relationship Id="rId12" Type="http://schemas.openxmlformats.org/officeDocument/2006/relationships/oleObject" Target="../embeddings/oleObject32.bin"/><Relationship Id="rId17" Type="http://schemas.openxmlformats.org/officeDocument/2006/relationships/image" Target="../media/image29.emf"/><Relationship Id="rId25" Type="http://schemas.openxmlformats.org/officeDocument/2006/relationships/image" Target="../media/image41.emf"/><Relationship Id="rId2" Type="http://schemas.openxmlformats.org/officeDocument/2006/relationships/drawing" Target="../drawings/drawing27.xml"/><Relationship Id="rId16" Type="http://schemas.openxmlformats.org/officeDocument/2006/relationships/oleObject" Target="../embeddings/oleObject34.bin"/><Relationship Id="rId20" Type="http://schemas.openxmlformats.org/officeDocument/2006/relationships/oleObject" Target="../embeddings/oleObject36.bin"/><Relationship Id="rId29" Type="http://schemas.openxmlformats.org/officeDocument/2006/relationships/image" Target="../media/image43.emf"/><Relationship Id="rId1" Type="http://schemas.openxmlformats.org/officeDocument/2006/relationships/printerSettings" Target="../printerSettings/printerSettings63.bin"/><Relationship Id="rId6" Type="http://schemas.openxmlformats.org/officeDocument/2006/relationships/oleObject" Target="../embeddings/oleObject29.bin"/><Relationship Id="rId11" Type="http://schemas.openxmlformats.org/officeDocument/2006/relationships/image" Target="../media/image35.emf"/><Relationship Id="rId24" Type="http://schemas.openxmlformats.org/officeDocument/2006/relationships/oleObject" Target="../embeddings/oleObject38.bin"/><Relationship Id="rId5" Type="http://schemas.openxmlformats.org/officeDocument/2006/relationships/image" Target="../media/image38.emf"/><Relationship Id="rId15" Type="http://schemas.openxmlformats.org/officeDocument/2006/relationships/image" Target="../media/image28.emf"/><Relationship Id="rId23" Type="http://schemas.openxmlformats.org/officeDocument/2006/relationships/image" Target="../media/image32.emf"/><Relationship Id="rId28" Type="http://schemas.openxmlformats.org/officeDocument/2006/relationships/oleObject" Target="../embeddings/oleObject40.bin"/><Relationship Id="rId10" Type="http://schemas.openxmlformats.org/officeDocument/2006/relationships/oleObject" Target="../embeddings/oleObject31.bin"/><Relationship Id="rId19" Type="http://schemas.openxmlformats.org/officeDocument/2006/relationships/image" Target="../media/image30.emf"/><Relationship Id="rId31" Type="http://schemas.openxmlformats.org/officeDocument/2006/relationships/image" Target="../media/image44.emf"/><Relationship Id="rId4" Type="http://schemas.openxmlformats.org/officeDocument/2006/relationships/oleObject" Target="../embeddings/oleObject28.bin"/><Relationship Id="rId9" Type="http://schemas.openxmlformats.org/officeDocument/2006/relationships/image" Target="../media/image40.emf"/><Relationship Id="rId14" Type="http://schemas.openxmlformats.org/officeDocument/2006/relationships/oleObject" Target="../embeddings/oleObject33.bin"/><Relationship Id="rId22" Type="http://schemas.openxmlformats.org/officeDocument/2006/relationships/oleObject" Target="../embeddings/oleObject37.bin"/><Relationship Id="rId27" Type="http://schemas.openxmlformats.org/officeDocument/2006/relationships/image" Target="../media/image42.emf"/><Relationship Id="rId30" Type="http://schemas.openxmlformats.org/officeDocument/2006/relationships/oleObject" Target="../embeddings/oleObject41.bin"/></Relationships>
</file>

<file path=xl/worksheets/_rels/sheet64.xml.rels><?xml version="1.0" encoding="UTF-8" standalone="yes"?>
<Relationships xmlns="http://schemas.openxmlformats.org/package/2006/relationships"><Relationship Id="rId8" Type="http://schemas.openxmlformats.org/officeDocument/2006/relationships/oleObject" Target="../embeddings/oleObject44.bin"/><Relationship Id="rId13" Type="http://schemas.openxmlformats.org/officeDocument/2006/relationships/image" Target="../media/image30.emf"/><Relationship Id="rId18" Type="http://schemas.openxmlformats.org/officeDocument/2006/relationships/oleObject" Target="../embeddings/oleObject49.bin"/><Relationship Id="rId26" Type="http://schemas.openxmlformats.org/officeDocument/2006/relationships/oleObject" Target="../embeddings/oleObject53.bin"/><Relationship Id="rId3" Type="http://schemas.openxmlformats.org/officeDocument/2006/relationships/vmlDrawing" Target="../drawings/vmlDrawing9.vml"/><Relationship Id="rId21" Type="http://schemas.openxmlformats.org/officeDocument/2006/relationships/image" Target="../media/image39.emf"/><Relationship Id="rId7" Type="http://schemas.openxmlformats.org/officeDocument/2006/relationships/image" Target="../media/image27.emf"/><Relationship Id="rId12" Type="http://schemas.openxmlformats.org/officeDocument/2006/relationships/oleObject" Target="../embeddings/oleObject46.bin"/><Relationship Id="rId17" Type="http://schemas.openxmlformats.org/officeDocument/2006/relationships/image" Target="../media/image32.emf"/><Relationship Id="rId25" Type="http://schemas.openxmlformats.org/officeDocument/2006/relationships/image" Target="../media/image41.emf"/><Relationship Id="rId2" Type="http://schemas.openxmlformats.org/officeDocument/2006/relationships/drawing" Target="../drawings/drawing28.xml"/><Relationship Id="rId16" Type="http://schemas.openxmlformats.org/officeDocument/2006/relationships/oleObject" Target="../embeddings/oleObject48.bin"/><Relationship Id="rId20" Type="http://schemas.openxmlformats.org/officeDocument/2006/relationships/oleObject" Target="../embeddings/oleObject50.bin"/><Relationship Id="rId29" Type="http://schemas.openxmlformats.org/officeDocument/2006/relationships/image" Target="../media/image43.emf"/><Relationship Id="rId1" Type="http://schemas.openxmlformats.org/officeDocument/2006/relationships/printerSettings" Target="../printerSettings/printerSettings64.bin"/><Relationship Id="rId6" Type="http://schemas.openxmlformats.org/officeDocument/2006/relationships/oleObject" Target="../embeddings/oleObject43.bin"/><Relationship Id="rId11" Type="http://schemas.openxmlformats.org/officeDocument/2006/relationships/image" Target="../media/image29.emf"/><Relationship Id="rId24" Type="http://schemas.openxmlformats.org/officeDocument/2006/relationships/oleObject" Target="../embeddings/oleObject52.bin"/><Relationship Id="rId5" Type="http://schemas.openxmlformats.org/officeDocument/2006/relationships/image" Target="../media/image40.emf"/><Relationship Id="rId15" Type="http://schemas.openxmlformats.org/officeDocument/2006/relationships/image" Target="../media/image31.emf"/><Relationship Id="rId23" Type="http://schemas.openxmlformats.org/officeDocument/2006/relationships/image" Target="../media/image35.emf"/><Relationship Id="rId28" Type="http://schemas.openxmlformats.org/officeDocument/2006/relationships/oleObject" Target="../embeddings/oleObject54.bin"/><Relationship Id="rId10" Type="http://schemas.openxmlformats.org/officeDocument/2006/relationships/oleObject" Target="../embeddings/oleObject45.bin"/><Relationship Id="rId19" Type="http://schemas.openxmlformats.org/officeDocument/2006/relationships/image" Target="../media/image38.emf"/><Relationship Id="rId31" Type="http://schemas.openxmlformats.org/officeDocument/2006/relationships/image" Target="../media/image44.emf"/><Relationship Id="rId4" Type="http://schemas.openxmlformats.org/officeDocument/2006/relationships/oleObject" Target="../embeddings/oleObject42.bin"/><Relationship Id="rId9" Type="http://schemas.openxmlformats.org/officeDocument/2006/relationships/image" Target="../media/image28.emf"/><Relationship Id="rId14" Type="http://schemas.openxmlformats.org/officeDocument/2006/relationships/oleObject" Target="../embeddings/oleObject47.bin"/><Relationship Id="rId22" Type="http://schemas.openxmlformats.org/officeDocument/2006/relationships/oleObject" Target="../embeddings/oleObject51.bin"/><Relationship Id="rId27" Type="http://schemas.openxmlformats.org/officeDocument/2006/relationships/image" Target="../media/image42.emf"/><Relationship Id="rId30" Type="http://schemas.openxmlformats.org/officeDocument/2006/relationships/oleObject" Target="../embeddings/oleObject55.bin"/></Relationships>
</file>

<file path=xl/worksheets/_rels/sheet65.xml.rels><?xml version="1.0" encoding="UTF-8" standalone="yes"?>
<Relationships xmlns="http://schemas.openxmlformats.org/package/2006/relationships"><Relationship Id="rId8" Type="http://schemas.openxmlformats.org/officeDocument/2006/relationships/oleObject" Target="../embeddings/oleObject58.bin"/><Relationship Id="rId13" Type="http://schemas.openxmlformats.org/officeDocument/2006/relationships/image" Target="../media/image29.emf"/><Relationship Id="rId18" Type="http://schemas.openxmlformats.org/officeDocument/2006/relationships/oleObject" Target="../embeddings/oleObject63.bin"/><Relationship Id="rId26" Type="http://schemas.openxmlformats.org/officeDocument/2006/relationships/oleObject" Target="../embeddings/oleObject67.bin"/><Relationship Id="rId3" Type="http://schemas.openxmlformats.org/officeDocument/2006/relationships/vmlDrawing" Target="../drawings/vmlDrawing10.vml"/><Relationship Id="rId21" Type="http://schemas.openxmlformats.org/officeDocument/2006/relationships/image" Target="../media/image47.emf"/><Relationship Id="rId7" Type="http://schemas.openxmlformats.org/officeDocument/2006/relationships/image" Target="../media/image35.emf"/><Relationship Id="rId12" Type="http://schemas.openxmlformats.org/officeDocument/2006/relationships/oleObject" Target="../embeddings/oleObject60.bin"/><Relationship Id="rId17" Type="http://schemas.openxmlformats.org/officeDocument/2006/relationships/image" Target="../media/image31.emf"/><Relationship Id="rId25" Type="http://schemas.openxmlformats.org/officeDocument/2006/relationships/image" Target="../media/image41.emf"/><Relationship Id="rId2" Type="http://schemas.openxmlformats.org/officeDocument/2006/relationships/drawing" Target="../drawings/drawing29.xml"/><Relationship Id="rId16" Type="http://schemas.openxmlformats.org/officeDocument/2006/relationships/oleObject" Target="../embeddings/oleObject62.bin"/><Relationship Id="rId20" Type="http://schemas.openxmlformats.org/officeDocument/2006/relationships/oleObject" Target="../embeddings/oleObject64.bin"/><Relationship Id="rId29" Type="http://schemas.openxmlformats.org/officeDocument/2006/relationships/image" Target="../media/image43.emf"/><Relationship Id="rId1" Type="http://schemas.openxmlformats.org/officeDocument/2006/relationships/printerSettings" Target="../printerSettings/printerSettings65.bin"/><Relationship Id="rId6" Type="http://schemas.openxmlformats.org/officeDocument/2006/relationships/oleObject" Target="../embeddings/oleObject57.bin"/><Relationship Id="rId11" Type="http://schemas.openxmlformats.org/officeDocument/2006/relationships/image" Target="../media/image28.emf"/><Relationship Id="rId24" Type="http://schemas.openxmlformats.org/officeDocument/2006/relationships/oleObject" Target="../embeddings/oleObject66.bin"/><Relationship Id="rId5" Type="http://schemas.openxmlformats.org/officeDocument/2006/relationships/image" Target="../media/image40.emf"/><Relationship Id="rId15" Type="http://schemas.openxmlformats.org/officeDocument/2006/relationships/image" Target="../media/image30.emf"/><Relationship Id="rId23" Type="http://schemas.openxmlformats.org/officeDocument/2006/relationships/image" Target="../media/image48.emf"/><Relationship Id="rId28" Type="http://schemas.openxmlformats.org/officeDocument/2006/relationships/oleObject" Target="../embeddings/oleObject68.bin"/><Relationship Id="rId10" Type="http://schemas.openxmlformats.org/officeDocument/2006/relationships/oleObject" Target="../embeddings/oleObject59.bin"/><Relationship Id="rId19" Type="http://schemas.openxmlformats.org/officeDocument/2006/relationships/image" Target="../media/image32.emf"/><Relationship Id="rId31" Type="http://schemas.openxmlformats.org/officeDocument/2006/relationships/image" Target="../media/image44.emf"/><Relationship Id="rId4" Type="http://schemas.openxmlformats.org/officeDocument/2006/relationships/oleObject" Target="../embeddings/oleObject56.bin"/><Relationship Id="rId9" Type="http://schemas.openxmlformats.org/officeDocument/2006/relationships/image" Target="../media/image27.emf"/><Relationship Id="rId14" Type="http://schemas.openxmlformats.org/officeDocument/2006/relationships/oleObject" Target="../embeddings/oleObject61.bin"/><Relationship Id="rId22" Type="http://schemas.openxmlformats.org/officeDocument/2006/relationships/oleObject" Target="../embeddings/oleObject65.bin"/><Relationship Id="rId27" Type="http://schemas.openxmlformats.org/officeDocument/2006/relationships/image" Target="../media/image42.emf"/><Relationship Id="rId30" Type="http://schemas.openxmlformats.org/officeDocument/2006/relationships/oleObject" Target="../embeddings/oleObject69.bin"/></Relationships>
</file>

<file path=xl/worksheets/_rels/sheet66.xml.rels><?xml version="1.0" encoding="UTF-8" standalone="yes"?>
<Relationships xmlns="http://schemas.openxmlformats.org/package/2006/relationships"><Relationship Id="rId8" Type="http://schemas.openxmlformats.org/officeDocument/2006/relationships/oleObject" Target="../embeddings/oleObject72.bin"/><Relationship Id="rId13" Type="http://schemas.openxmlformats.org/officeDocument/2006/relationships/image" Target="../media/image29.emf"/><Relationship Id="rId18" Type="http://schemas.openxmlformats.org/officeDocument/2006/relationships/oleObject" Target="../embeddings/oleObject77.bin"/><Relationship Id="rId26" Type="http://schemas.openxmlformats.org/officeDocument/2006/relationships/oleObject" Target="../embeddings/oleObject81.bin"/><Relationship Id="rId3" Type="http://schemas.openxmlformats.org/officeDocument/2006/relationships/vmlDrawing" Target="../drawings/vmlDrawing11.vml"/><Relationship Id="rId21" Type="http://schemas.openxmlformats.org/officeDocument/2006/relationships/image" Target="../media/image47.emf"/><Relationship Id="rId7" Type="http://schemas.openxmlformats.org/officeDocument/2006/relationships/image" Target="../media/image35.emf"/><Relationship Id="rId12" Type="http://schemas.openxmlformats.org/officeDocument/2006/relationships/oleObject" Target="../embeddings/oleObject74.bin"/><Relationship Id="rId17" Type="http://schemas.openxmlformats.org/officeDocument/2006/relationships/image" Target="../media/image31.emf"/><Relationship Id="rId25" Type="http://schemas.openxmlformats.org/officeDocument/2006/relationships/image" Target="../media/image41.emf"/><Relationship Id="rId2" Type="http://schemas.openxmlformats.org/officeDocument/2006/relationships/drawing" Target="../drawings/drawing30.xml"/><Relationship Id="rId16" Type="http://schemas.openxmlformats.org/officeDocument/2006/relationships/oleObject" Target="../embeddings/oleObject76.bin"/><Relationship Id="rId20" Type="http://schemas.openxmlformats.org/officeDocument/2006/relationships/oleObject" Target="../embeddings/oleObject78.bin"/><Relationship Id="rId29" Type="http://schemas.openxmlformats.org/officeDocument/2006/relationships/image" Target="../media/image43.emf"/><Relationship Id="rId1" Type="http://schemas.openxmlformats.org/officeDocument/2006/relationships/printerSettings" Target="../printerSettings/printerSettings66.bin"/><Relationship Id="rId6" Type="http://schemas.openxmlformats.org/officeDocument/2006/relationships/oleObject" Target="../embeddings/oleObject71.bin"/><Relationship Id="rId11" Type="http://schemas.openxmlformats.org/officeDocument/2006/relationships/image" Target="../media/image28.emf"/><Relationship Id="rId24" Type="http://schemas.openxmlformats.org/officeDocument/2006/relationships/oleObject" Target="../embeddings/oleObject80.bin"/><Relationship Id="rId5" Type="http://schemas.openxmlformats.org/officeDocument/2006/relationships/image" Target="../media/image40.emf"/><Relationship Id="rId15" Type="http://schemas.openxmlformats.org/officeDocument/2006/relationships/image" Target="../media/image30.emf"/><Relationship Id="rId23" Type="http://schemas.openxmlformats.org/officeDocument/2006/relationships/image" Target="../media/image48.emf"/><Relationship Id="rId28" Type="http://schemas.openxmlformats.org/officeDocument/2006/relationships/oleObject" Target="../embeddings/oleObject82.bin"/><Relationship Id="rId10" Type="http://schemas.openxmlformats.org/officeDocument/2006/relationships/oleObject" Target="../embeddings/oleObject73.bin"/><Relationship Id="rId19" Type="http://schemas.openxmlformats.org/officeDocument/2006/relationships/image" Target="../media/image32.emf"/><Relationship Id="rId31" Type="http://schemas.openxmlformats.org/officeDocument/2006/relationships/image" Target="../media/image44.emf"/><Relationship Id="rId4" Type="http://schemas.openxmlformats.org/officeDocument/2006/relationships/oleObject" Target="../embeddings/oleObject70.bin"/><Relationship Id="rId9" Type="http://schemas.openxmlformats.org/officeDocument/2006/relationships/image" Target="../media/image27.emf"/><Relationship Id="rId14" Type="http://schemas.openxmlformats.org/officeDocument/2006/relationships/oleObject" Target="../embeddings/oleObject75.bin"/><Relationship Id="rId22" Type="http://schemas.openxmlformats.org/officeDocument/2006/relationships/oleObject" Target="../embeddings/oleObject79.bin"/><Relationship Id="rId27" Type="http://schemas.openxmlformats.org/officeDocument/2006/relationships/image" Target="../media/image42.emf"/><Relationship Id="rId30" Type="http://schemas.openxmlformats.org/officeDocument/2006/relationships/oleObject" Target="../embeddings/oleObject83.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7.bin"/><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4.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8.bin"/><Relationship Id="rId11" Type="http://schemas.openxmlformats.org/officeDocument/2006/relationships/image" Target="../media/image8.emf"/><Relationship Id="rId5" Type="http://schemas.openxmlformats.org/officeDocument/2006/relationships/image" Target="../media/image6.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7.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5.vml"/><Relationship Id="rId7" Type="http://schemas.openxmlformats.org/officeDocument/2006/relationships/image" Target="../media/image4.emf"/><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oleObject" Target="../embeddings/oleObject12.bin"/><Relationship Id="rId11" Type="http://schemas.openxmlformats.org/officeDocument/2006/relationships/image" Target="../media/image8.emf"/><Relationship Id="rId5" Type="http://schemas.openxmlformats.org/officeDocument/2006/relationships/image" Target="../media/image6.emf"/><Relationship Id="rId10" Type="http://schemas.openxmlformats.org/officeDocument/2006/relationships/oleObject" Target="../embeddings/oleObject14.bin"/><Relationship Id="rId4" Type="http://schemas.openxmlformats.org/officeDocument/2006/relationships/oleObject" Target="../embeddings/oleObject11.bin"/><Relationship Id="rId9" Type="http://schemas.openxmlformats.org/officeDocument/2006/relationships/image" Target="../media/image7.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72BE-8567-4A29-A976-A3E99589B1B2}">
  <sheetPr>
    <tabColor rgb="FFFFFF00"/>
  </sheetPr>
  <dimension ref="A1:L43"/>
  <sheetViews>
    <sheetView tabSelected="1" topLeftCell="A2" zoomScaleNormal="100" zoomScaleSheetLayoutView="100" workbookViewId="0">
      <selection activeCell="M19" sqref="M19"/>
    </sheetView>
  </sheetViews>
  <sheetFormatPr defaultRowHeight="15" x14ac:dyDescent="0.25"/>
  <cols>
    <col min="1" max="1" width="35.7109375" customWidth="1"/>
    <col min="2" max="2" width="19.140625" style="148" customWidth="1"/>
    <col min="3" max="3" width="23.5703125" style="149" customWidth="1"/>
  </cols>
  <sheetData>
    <row r="1" spans="1:10" ht="29.1" customHeight="1" x14ac:dyDescent="0.5">
      <c r="A1" s="718" t="s">
        <v>413</v>
      </c>
      <c r="B1" s="718"/>
      <c r="C1" s="718"/>
      <c r="D1" s="718"/>
      <c r="E1" s="718"/>
      <c r="F1" s="718"/>
      <c r="G1" s="718"/>
      <c r="H1" s="718"/>
      <c r="I1" s="718"/>
      <c r="J1" s="718"/>
    </row>
    <row r="2" spans="1:10" ht="162.94999999999999" customHeight="1" x14ac:dyDescent="0.25">
      <c r="A2" s="716" t="s">
        <v>490</v>
      </c>
      <c r="B2" s="717"/>
      <c r="C2" s="717"/>
      <c r="D2" s="717"/>
      <c r="E2" s="717"/>
      <c r="F2" s="717"/>
      <c r="G2" s="717"/>
      <c r="H2" s="717"/>
      <c r="I2" s="717"/>
      <c r="J2" s="717"/>
    </row>
    <row r="4" spans="1:10" x14ac:dyDescent="0.25">
      <c r="B4" s="150"/>
      <c r="C4" s="151"/>
    </row>
    <row r="5" spans="1:10" x14ac:dyDescent="0.25">
      <c r="B5" s="148" t="s">
        <v>409</v>
      </c>
      <c r="C5" s="149" t="s">
        <v>410</v>
      </c>
    </row>
    <row r="6" spans="1:10" x14ac:dyDescent="0.25">
      <c r="A6" t="s">
        <v>411</v>
      </c>
      <c r="B6" s="150">
        <v>0</v>
      </c>
      <c r="C6" s="151">
        <v>0</v>
      </c>
    </row>
    <row r="7" spans="1:10" x14ac:dyDescent="0.25">
      <c r="A7" t="s">
        <v>418</v>
      </c>
      <c r="B7" s="150">
        <v>0</v>
      </c>
      <c r="C7" s="151">
        <v>0</v>
      </c>
    </row>
    <row r="8" spans="1:10" x14ac:dyDescent="0.25">
      <c r="A8" t="s">
        <v>421</v>
      </c>
      <c r="B8" s="148" t="s">
        <v>412</v>
      </c>
      <c r="C8" s="151">
        <v>0</v>
      </c>
    </row>
    <row r="9" spans="1:10" x14ac:dyDescent="0.25">
      <c r="A9" t="s">
        <v>419</v>
      </c>
      <c r="B9" s="150">
        <v>0</v>
      </c>
      <c r="C9" s="151">
        <v>0</v>
      </c>
    </row>
    <row r="10" spans="1:10" x14ac:dyDescent="0.25">
      <c r="A10" s="152" t="s">
        <v>420</v>
      </c>
      <c r="B10" s="150">
        <v>0</v>
      </c>
      <c r="C10" s="151">
        <v>0</v>
      </c>
    </row>
    <row r="11" spans="1:10" x14ac:dyDescent="0.25">
      <c r="A11" t="s">
        <v>422</v>
      </c>
      <c r="B11" s="148" t="s">
        <v>412</v>
      </c>
      <c r="C11" s="151">
        <v>0</v>
      </c>
    </row>
    <row r="12" spans="1:10" x14ac:dyDescent="0.25">
      <c r="A12" t="s">
        <v>423</v>
      </c>
      <c r="B12" s="150">
        <v>0</v>
      </c>
      <c r="C12" s="151">
        <v>0</v>
      </c>
    </row>
    <row r="13" spans="1:10" x14ac:dyDescent="0.25">
      <c r="B13" s="150"/>
      <c r="C13" s="151"/>
    </row>
    <row r="14" spans="1:10" x14ac:dyDescent="0.25">
      <c r="A14" s="152" t="s">
        <v>424</v>
      </c>
      <c r="B14" s="150">
        <v>0</v>
      </c>
      <c r="C14" s="151">
        <v>0</v>
      </c>
    </row>
    <row r="15" spans="1:10" x14ac:dyDescent="0.25">
      <c r="A15" t="s">
        <v>281</v>
      </c>
      <c r="B15" s="148" t="s">
        <v>412</v>
      </c>
      <c r="C15" s="151">
        <v>0</v>
      </c>
    </row>
    <row r="16" spans="1:10" x14ac:dyDescent="0.25">
      <c r="A16" t="s">
        <v>428</v>
      </c>
      <c r="B16" s="148" t="s">
        <v>412</v>
      </c>
      <c r="C16" s="151">
        <v>0</v>
      </c>
    </row>
    <row r="17" spans="1:12" x14ac:dyDescent="0.25">
      <c r="A17" t="s">
        <v>425</v>
      </c>
      <c r="B17" s="148" t="s">
        <v>412</v>
      </c>
      <c r="C17" s="151">
        <v>0</v>
      </c>
    </row>
    <row r="18" spans="1:12" x14ac:dyDescent="0.25">
      <c r="A18" t="s">
        <v>520</v>
      </c>
      <c r="B18" s="148" t="s">
        <v>412</v>
      </c>
      <c r="C18" s="151">
        <v>0</v>
      </c>
    </row>
    <row r="19" spans="1:12" x14ac:dyDescent="0.25">
      <c r="A19" t="s">
        <v>426</v>
      </c>
      <c r="B19" s="148" t="s">
        <v>412</v>
      </c>
      <c r="C19" s="151">
        <v>0</v>
      </c>
    </row>
    <row r="20" spans="1:12" x14ac:dyDescent="0.25">
      <c r="A20" t="s">
        <v>1194</v>
      </c>
      <c r="B20" s="148" t="s">
        <v>412</v>
      </c>
      <c r="C20" s="151">
        <v>0</v>
      </c>
    </row>
    <row r="21" spans="1:12" x14ac:dyDescent="0.25">
      <c r="A21" t="s">
        <v>427</v>
      </c>
      <c r="B21" s="148" t="s">
        <v>412</v>
      </c>
      <c r="C21" s="151">
        <v>0</v>
      </c>
      <c r="L21" s="490"/>
    </row>
    <row r="22" spans="1:12" x14ac:dyDescent="0.25">
      <c r="C22" s="151"/>
    </row>
    <row r="23" spans="1:12" x14ac:dyDescent="0.25">
      <c r="A23" t="s">
        <v>430</v>
      </c>
      <c r="B23" s="148" t="s">
        <v>412</v>
      </c>
      <c r="C23" s="151">
        <v>0</v>
      </c>
    </row>
    <row r="24" spans="1:12" x14ac:dyDescent="0.25">
      <c r="A24" s="153" t="s">
        <v>431</v>
      </c>
      <c r="B24" s="148" t="s">
        <v>412</v>
      </c>
      <c r="C24" s="151">
        <v>0</v>
      </c>
    </row>
    <row r="26" spans="1:12" x14ac:dyDescent="0.25">
      <c r="A26" t="s">
        <v>546</v>
      </c>
      <c r="B26" s="150">
        <v>0</v>
      </c>
      <c r="C26" s="151">
        <v>0</v>
      </c>
    </row>
    <row r="27" spans="1:12" x14ac:dyDescent="0.25">
      <c r="A27" t="s">
        <v>433</v>
      </c>
      <c r="B27" s="150">
        <v>0</v>
      </c>
      <c r="C27" s="151">
        <v>0</v>
      </c>
    </row>
    <row r="28" spans="1:12" x14ac:dyDescent="0.25">
      <c r="A28" t="s">
        <v>429</v>
      </c>
      <c r="B28" s="150">
        <v>0</v>
      </c>
      <c r="C28" s="151">
        <v>0</v>
      </c>
    </row>
    <row r="29" spans="1:12" x14ac:dyDescent="0.25">
      <c r="A29" t="s">
        <v>489</v>
      </c>
      <c r="B29" s="148" t="s">
        <v>412</v>
      </c>
      <c r="C29" s="151">
        <v>0</v>
      </c>
    </row>
    <row r="30" spans="1:12" x14ac:dyDescent="0.25">
      <c r="C30" s="151"/>
    </row>
    <row r="31" spans="1:12" x14ac:dyDescent="0.25">
      <c r="A31" t="s">
        <v>414</v>
      </c>
      <c r="B31" s="150">
        <v>0</v>
      </c>
      <c r="C31" s="151">
        <v>0</v>
      </c>
    </row>
    <row r="32" spans="1:12" x14ac:dyDescent="0.25">
      <c r="A32" t="s">
        <v>415</v>
      </c>
      <c r="B32" s="150">
        <v>0</v>
      </c>
      <c r="C32" s="151">
        <v>0</v>
      </c>
    </row>
    <row r="33" spans="1:3" x14ac:dyDescent="0.25">
      <c r="A33" t="s">
        <v>416</v>
      </c>
      <c r="B33" s="148" t="s">
        <v>412</v>
      </c>
      <c r="C33" s="151">
        <v>0</v>
      </c>
    </row>
    <row r="34" spans="1:3" x14ac:dyDescent="0.25">
      <c r="A34" s="152" t="s">
        <v>417</v>
      </c>
      <c r="B34" s="150">
        <v>0</v>
      </c>
      <c r="C34" s="151">
        <v>0</v>
      </c>
    </row>
    <row r="36" spans="1:3" x14ac:dyDescent="0.25">
      <c r="A36" t="s">
        <v>432</v>
      </c>
      <c r="B36" s="150">
        <v>0</v>
      </c>
      <c r="C36" s="151">
        <v>0</v>
      </c>
    </row>
    <row r="38" spans="1:3" x14ac:dyDescent="0.25">
      <c r="A38" t="s">
        <v>547</v>
      </c>
      <c r="B38" s="150">
        <v>0</v>
      </c>
      <c r="C38" s="151">
        <v>0</v>
      </c>
    </row>
    <row r="39" spans="1:3" x14ac:dyDescent="0.25">
      <c r="A39" t="s">
        <v>548</v>
      </c>
      <c r="B39" s="148" t="s">
        <v>412</v>
      </c>
      <c r="C39" s="151">
        <v>0</v>
      </c>
    </row>
    <row r="40" spans="1:3" x14ac:dyDescent="0.25">
      <c r="A40" t="s">
        <v>549</v>
      </c>
      <c r="B40" s="150">
        <v>0</v>
      </c>
      <c r="C40" s="151">
        <v>0</v>
      </c>
    </row>
    <row r="41" spans="1:3" x14ac:dyDescent="0.25">
      <c r="A41" t="s">
        <v>435</v>
      </c>
      <c r="B41" s="148" t="s">
        <v>412</v>
      </c>
      <c r="C41" s="151">
        <v>0</v>
      </c>
    </row>
    <row r="42" spans="1:3" x14ac:dyDescent="0.25">
      <c r="A42" t="s">
        <v>545</v>
      </c>
      <c r="B42" s="148" t="s">
        <v>412</v>
      </c>
      <c r="C42" s="151">
        <v>0</v>
      </c>
    </row>
    <row r="43" spans="1:3" x14ac:dyDescent="0.25">
      <c r="A43" t="s">
        <v>1197</v>
      </c>
      <c r="B43" s="148" t="s">
        <v>412</v>
      </c>
      <c r="C43" s="151">
        <v>0</v>
      </c>
    </row>
  </sheetData>
  <mergeCells count="2">
    <mergeCell ref="A2:J2"/>
    <mergeCell ref="A1:J1"/>
  </mergeCells>
  <pageMargins left="0.7" right="0.7" top="0.75" bottom="0.75" header="0.3" footer="0.3"/>
  <pageSetup paperSize="9" scale="63" orientation="portrait" r:id="rId1"/>
  <customProperties>
    <customPr name="SSC_SHEET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F0670-9F58-4A9D-AE23-45857FD5FBF7}">
  <dimension ref="A1:M38"/>
  <sheetViews>
    <sheetView zoomScaleNormal="100" zoomScaleSheetLayoutView="100" workbookViewId="0">
      <selection activeCell="C42" sqref="C42"/>
    </sheetView>
  </sheetViews>
  <sheetFormatPr defaultColWidth="9.140625" defaultRowHeight="15.75" x14ac:dyDescent="0.25"/>
  <cols>
    <col min="1" max="1" width="9.140625" style="82"/>
    <col min="2" max="2" width="11.5703125" style="82" bestFit="1" customWidth="1"/>
    <col min="3" max="3" width="10.85546875" style="82" customWidth="1"/>
    <col min="4" max="16384" width="9.140625" style="82"/>
  </cols>
  <sheetData>
    <row r="1" spans="1:13" x14ac:dyDescent="0.25">
      <c r="A1" s="116" t="s">
        <v>492</v>
      </c>
      <c r="B1" s="81"/>
      <c r="C1" s="81"/>
    </row>
    <row r="2" spans="1:13" ht="15" customHeight="1" x14ac:dyDescent="0.25">
      <c r="A2" s="740" t="s">
        <v>269</v>
      </c>
      <c r="B2" s="741"/>
      <c r="C2" s="742" t="s">
        <v>270</v>
      </c>
      <c r="D2" s="736" t="s">
        <v>242</v>
      </c>
      <c r="E2" s="744" t="s">
        <v>254</v>
      </c>
      <c r="F2" s="736" t="s">
        <v>244</v>
      </c>
      <c r="G2" s="744" t="s">
        <v>271</v>
      </c>
      <c r="H2" s="736" t="s">
        <v>256</v>
      </c>
      <c r="I2" s="738" t="s">
        <v>247</v>
      </c>
    </row>
    <row r="3" spans="1:13" x14ac:dyDescent="0.25">
      <c r="A3" s="83"/>
      <c r="B3" s="84" t="s">
        <v>241</v>
      </c>
      <c r="C3" s="743"/>
      <c r="D3" s="737"/>
      <c r="E3" s="745"/>
      <c r="F3" s="737"/>
      <c r="G3" s="745"/>
      <c r="H3" s="737"/>
      <c r="I3" s="739"/>
    </row>
    <row r="4" spans="1:13" x14ac:dyDescent="0.25">
      <c r="A4" s="85">
        <v>0.6</v>
      </c>
      <c r="B4" s="86">
        <f>CONVERT(A4,"m","in")</f>
        <v>23.622047244094489</v>
      </c>
      <c r="C4" s="87">
        <f>'C Fabric Only '!C4+'C Fabric Only '!C4*(-Sumary!$B$12)</f>
        <v>0.59573333333333334</v>
      </c>
      <c r="D4" s="87">
        <f>'C Fabric Only '!D4+'C Fabric Only '!D4*(-Sumary!$B$12)</f>
        <v>0.72773333333333345</v>
      </c>
      <c r="E4" s="87">
        <f>'C Fabric Only '!E4+'C Fabric Only '!E4*(-Sumary!$B$12)</f>
        <v>0.83573333333333333</v>
      </c>
      <c r="F4" s="87">
        <f>'C Fabric Only '!F4+'C Fabric Only '!F4*(-Sumary!$B$12)</f>
        <v>0.99173333333333324</v>
      </c>
      <c r="G4" s="87">
        <f>'C Fabric Only '!G4+'C Fabric Only '!G4*(-Sumary!$B$12)</f>
        <v>1.2437333333333331</v>
      </c>
      <c r="H4" s="87">
        <f>'C Fabric Only '!H4+'C Fabric Only '!H4*(-Sumary!$B$12)</f>
        <v>1.4237333333333331</v>
      </c>
      <c r="I4" s="87">
        <f>'C Fabric Only '!I4+'C Fabric Only '!I4*(-Sumary!$B$12)</f>
        <v>2.2517333333333336</v>
      </c>
    </row>
    <row r="5" spans="1:13" x14ac:dyDescent="0.25">
      <c r="A5" s="85">
        <v>0.9</v>
      </c>
      <c r="B5" s="86">
        <f t="shared" ref="B5:B15" si="0">CONVERT(A5,"m","in")</f>
        <v>35.433070866141733</v>
      </c>
      <c r="C5" s="87">
        <f>'C Fabric Only '!C5+'C Fabric Only '!C5*(-Sumary!$B$12)</f>
        <v>0.69743333333333335</v>
      </c>
      <c r="D5" s="87">
        <f>'C Fabric Only '!D5+'C Fabric Only '!D5*(-Sumary!$B$12)</f>
        <v>0.89543333333333341</v>
      </c>
      <c r="E5" s="87">
        <f>'C Fabric Only '!E5+'C Fabric Only '!E5*(-Sumary!$B$12)</f>
        <v>1.0574333333333332</v>
      </c>
      <c r="F5" s="87">
        <f>'C Fabric Only '!F5+'C Fabric Only '!F5*(-Sumary!$B$12)</f>
        <v>1.2914333333333332</v>
      </c>
      <c r="G5" s="87">
        <f>'C Fabric Only '!G5+'C Fabric Only '!G5*(-Sumary!$B$12)</f>
        <v>1.6694333333333333</v>
      </c>
      <c r="H5" s="87">
        <f>'C Fabric Only '!H5+'C Fabric Only '!H5*(-Sumary!$B$12)</f>
        <v>1.9394333333333333</v>
      </c>
      <c r="I5" s="87">
        <f>'C Fabric Only '!I5+'C Fabric Only '!I5*(-Sumary!$B$12)</f>
        <v>3.181433333333334</v>
      </c>
      <c r="M5" s="82" t="s">
        <v>272</v>
      </c>
    </row>
    <row r="6" spans="1:13" x14ac:dyDescent="0.25">
      <c r="A6" s="85">
        <v>1.2</v>
      </c>
      <c r="B6" s="86">
        <f t="shared" si="0"/>
        <v>47.244094488188978</v>
      </c>
      <c r="C6" s="87">
        <f>'C Fabric Only '!C6+'C Fabric Only '!C6*(-Sumary!$B$12)</f>
        <v>0.79913333333333336</v>
      </c>
      <c r="D6" s="87">
        <f>'C Fabric Only '!D6+'C Fabric Only '!D6*(-Sumary!$B$12)</f>
        <v>1.0631333333333333</v>
      </c>
      <c r="E6" s="87">
        <f>'C Fabric Only '!E6+'C Fabric Only '!E6*(-Sumary!$B$12)</f>
        <v>1.2791333333333332</v>
      </c>
      <c r="F6" s="87">
        <f>'C Fabric Only '!F6+'C Fabric Only '!F6*(-Sumary!$B$12)</f>
        <v>1.5911333333333333</v>
      </c>
      <c r="G6" s="87">
        <f>'C Fabric Only '!G6+'C Fabric Only '!G6*(-Sumary!$B$12)</f>
        <v>2.0951333333333331</v>
      </c>
      <c r="H6" s="87">
        <f>'C Fabric Only '!H6+'C Fabric Only '!H6*(-Sumary!$B$12)</f>
        <v>2.4551333333333334</v>
      </c>
      <c r="I6" s="87">
        <f>'C Fabric Only '!I6+'C Fabric Only '!I6*(-Sumary!$B$12)</f>
        <v>4.1111333333333331</v>
      </c>
    </row>
    <row r="7" spans="1:13" x14ac:dyDescent="0.25">
      <c r="A7" s="85">
        <v>1.5</v>
      </c>
      <c r="B7" s="86">
        <f t="shared" si="0"/>
        <v>59.055118110236222</v>
      </c>
      <c r="C7" s="87">
        <f>'C Fabric Only '!C7+'C Fabric Only '!C7*(-Sumary!$B$12)</f>
        <v>0.90083333333333349</v>
      </c>
      <c r="D7" s="87">
        <f>'C Fabric Only '!D7+'C Fabric Only '!D7*(-Sumary!$B$12)</f>
        <v>1.2308333333333332</v>
      </c>
      <c r="E7" s="87">
        <f>'C Fabric Only '!E7+'C Fabric Only '!E7*(-Sumary!$B$12)</f>
        <v>1.5008333333333332</v>
      </c>
      <c r="F7" s="87">
        <f>'C Fabric Only '!F7+'C Fabric Only '!F7*(-Sumary!$B$12)</f>
        <v>1.8908333333333334</v>
      </c>
      <c r="G7" s="87">
        <f>'C Fabric Only '!G7+'C Fabric Only '!G7*(-Sumary!$B$12)</f>
        <v>2.5208333333333335</v>
      </c>
      <c r="H7" s="87">
        <f>'C Fabric Only '!H7+'C Fabric Only '!H7*(-Sumary!$B$12)</f>
        <v>2.9708333333333337</v>
      </c>
      <c r="I7" s="87">
        <f>'C Fabric Only '!I7+'C Fabric Only '!I7*(-Sumary!$B$12)</f>
        <v>5.0408333333333335</v>
      </c>
    </row>
    <row r="8" spans="1:13" x14ac:dyDescent="0.25">
      <c r="A8" s="85">
        <v>1.8</v>
      </c>
      <c r="B8" s="86">
        <f t="shared" si="0"/>
        <v>70.866141732283467</v>
      </c>
      <c r="C8" s="87">
        <f>'C Fabric Only '!C8+'C Fabric Only '!C8*(-Sumary!$B$12)</f>
        <v>1.0025333333333333</v>
      </c>
      <c r="D8" s="87">
        <f>'C Fabric Only '!D8+'C Fabric Only '!D8*(-Sumary!$B$12)</f>
        <v>1.3985333333333336</v>
      </c>
      <c r="E8" s="87">
        <f>'C Fabric Only '!E8+'C Fabric Only '!E8*(-Sumary!$B$12)</f>
        <v>1.7225333333333335</v>
      </c>
      <c r="F8" s="87">
        <f>'C Fabric Only '!F8+'C Fabric Only '!F8*(-Sumary!$B$12)</f>
        <v>2.1905333333333337</v>
      </c>
      <c r="G8" s="87">
        <f>'C Fabric Only '!G8+'C Fabric Only '!G8*(-Sumary!$B$12)</f>
        <v>2.9465333333333334</v>
      </c>
      <c r="H8" s="87">
        <f>'C Fabric Only '!H8+'C Fabric Only '!H8*(-Sumary!$B$12)</f>
        <v>3.4865333333333335</v>
      </c>
      <c r="I8" s="87">
        <f>'C Fabric Only '!I8+'C Fabric Only '!I8*(-Sumary!$B$12)</f>
        <v>5.9705333333333339</v>
      </c>
    </row>
    <row r="9" spans="1:13" x14ac:dyDescent="0.25">
      <c r="A9" s="85">
        <v>2.1</v>
      </c>
      <c r="B9" s="86">
        <f t="shared" si="0"/>
        <v>82.677165354330711</v>
      </c>
      <c r="C9" s="87">
        <f>'C Fabric Only '!C9+'C Fabric Only '!C9*(-Sumary!$B$12)</f>
        <v>1.1042333333333334</v>
      </c>
      <c r="D9" s="87">
        <f>'C Fabric Only '!D9+'C Fabric Only '!D9*(-Sumary!$B$12)</f>
        <v>1.5662333333333336</v>
      </c>
      <c r="E9" s="87">
        <f>'C Fabric Only '!E9+'C Fabric Only '!E9*(-Sumary!$B$12)</f>
        <v>1.9442333333333333</v>
      </c>
      <c r="F9" s="87">
        <f>'C Fabric Only '!F9+'C Fabric Only '!F9*(-Sumary!$B$12)</f>
        <v>2.4902333333333337</v>
      </c>
      <c r="G9" s="87">
        <f>'C Fabric Only '!G9+'C Fabric Only '!G9*(-Sumary!$B$12)</f>
        <v>3.3722333333333334</v>
      </c>
      <c r="H9" s="87">
        <f>'C Fabric Only '!H9+'C Fabric Only '!H9*(-Sumary!$B$12)</f>
        <v>4.0022333333333329</v>
      </c>
      <c r="I9" s="87">
        <f>'C Fabric Only '!I9+'C Fabric Only '!I9*(-Sumary!$B$12)</f>
        <v>6.9002333333333343</v>
      </c>
    </row>
    <row r="10" spans="1:13" x14ac:dyDescent="0.25">
      <c r="A10" s="85">
        <v>2.4</v>
      </c>
      <c r="B10" s="86">
        <f t="shared" si="0"/>
        <v>94.488188976377955</v>
      </c>
      <c r="C10" s="87">
        <f>'C Fabric Only '!C10+'C Fabric Only '!C10*(-Sumary!$B$12)</f>
        <v>1.2059333333333333</v>
      </c>
      <c r="D10" s="87">
        <f>'C Fabric Only '!D10+'C Fabric Only '!D10*(-Sumary!$B$12)</f>
        <v>1.7339333333333335</v>
      </c>
      <c r="E10" s="87">
        <f>'C Fabric Only '!E10+'C Fabric Only '!E10*(-Sumary!$B$12)</f>
        <v>2.1659333333333333</v>
      </c>
      <c r="F10" s="87">
        <f>'C Fabric Only '!F10+'C Fabric Only '!F10*(-Sumary!$B$12)</f>
        <v>2.7899333333333334</v>
      </c>
      <c r="G10" s="87">
        <f>'C Fabric Only '!G10+'C Fabric Only '!G10*(-Sumary!$B$12)</f>
        <v>3.7979333333333329</v>
      </c>
      <c r="H10" s="87">
        <f>'C Fabric Only '!H10+'C Fabric Only '!H10*(-Sumary!$B$12)</f>
        <v>4.5179333333333327</v>
      </c>
      <c r="I10" s="87">
        <f>'C Fabric Only '!I10+'C Fabric Only '!I10*(-Sumary!$B$12)</f>
        <v>7.829933333333333</v>
      </c>
    </row>
    <row r="11" spans="1:13" x14ac:dyDescent="0.25">
      <c r="A11" s="85">
        <v>2.7</v>
      </c>
      <c r="B11" s="86">
        <f t="shared" si="0"/>
        <v>106.2992125984252</v>
      </c>
      <c r="C11" s="87">
        <f>'C Fabric Only '!C11+'C Fabric Only '!C11*(-Sumary!$B$12)</f>
        <v>1.3076333333333334</v>
      </c>
      <c r="D11" s="87">
        <f>'C Fabric Only '!D11+'C Fabric Only '!D11*(-Sumary!$B$12)</f>
        <v>1.9016333333333335</v>
      </c>
      <c r="E11" s="87">
        <f>'C Fabric Only '!E11+'C Fabric Only '!E11*(-Sumary!$B$12)</f>
        <v>2.3876333333333335</v>
      </c>
      <c r="F11" s="87">
        <f>'C Fabric Only '!F11+'C Fabric Only '!F11*(-Sumary!$B$12)</f>
        <v>3.0896333333333339</v>
      </c>
      <c r="G11" s="87">
        <f>'C Fabric Only '!G11+'C Fabric Only '!G11*(-Sumary!$B$12)</f>
        <v>4.2236333333333329</v>
      </c>
      <c r="H11" s="87">
        <f>'C Fabric Only '!H11+'C Fabric Only '!H11*(-Sumary!$B$12)</f>
        <v>5.0336333333333334</v>
      </c>
      <c r="I11" s="87">
        <f>'C Fabric Only '!I11+'C Fabric Only '!I11*(-Sumary!$B$12)</f>
        <v>8.7596333333333352</v>
      </c>
    </row>
    <row r="12" spans="1:13" x14ac:dyDescent="0.25">
      <c r="A12" s="85">
        <v>3</v>
      </c>
      <c r="B12" s="86">
        <f t="shared" si="0"/>
        <v>118.11023622047244</v>
      </c>
      <c r="C12" s="87">
        <f>'C Fabric Only '!C12+'C Fabric Only '!C12*(-Sumary!$B$12)</f>
        <v>1.4093333333333333</v>
      </c>
      <c r="D12" s="87">
        <f>'C Fabric Only '!D12+'C Fabric Only '!D12*(-Sumary!$B$12)</f>
        <v>2.0693333333333337</v>
      </c>
      <c r="E12" s="87">
        <f>'C Fabric Only '!E12+'C Fabric Only '!E12*(-Sumary!$B$12)</f>
        <v>2.6093333333333337</v>
      </c>
      <c r="F12" s="87">
        <f>'C Fabric Only '!F12+'C Fabric Only '!F12*(-Sumary!$B$12)</f>
        <v>3.3893333333333335</v>
      </c>
      <c r="G12" s="87">
        <f>'C Fabric Only '!G12+'C Fabric Only '!G12*(-Sumary!$B$12)</f>
        <v>4.6493333333333329</v>
      </c>
      <c r="H12" s="87">
        <f>'C Fabric Only '!H12+'C Fabric Only '!H12*(-Sumary!$B$12)</f>
        <v>5.5493333333333332</v>
      </c>
      <c r="I12" s="87">
        <f>'C Fabric Only '!I12+'C Fabric Only '!I12*(-Sumary!$B$12)</f>
        <v>9.6893333333333338</v>
      </c>
    </row>
    <row r="13" spans="1:13" x14ac:dyDescent="0.25">
      <c r="A13" s="85">
        <v>3.3</v>
      </c>
      <c r="B13" s="86">
        <f t="shared" si="0"/>
        <v>129.92125984251967</v>
      </c>
      <c r="C13" s="87">
        <f>'C Fabric Only '!C13+'C Fabric Only '!C13*(-Sumary!$B$12)</f>
        <v>1.5110333333333335</v>
      </c>
      <c r="D13" s="87">
        <f>'C Fabric Only '!D13+'C Fabric Only '!D13*(-Sumary!$B$12)</f>
        <v>2.2370333333333337</v>
      </c>
      <c r="E13" s="87">
        <f>'C Fabric Only '!E13+'C Fabric Only '!E13*(-Sumary!$B$12)</f>
        <v>2.8310333333333335</v>
      </c>
      <c r="F13" s="87">
        <f>'C Fabric Only '!F13+'C Fabric Only '!F13*(-Sumary!$B$12)</f>
        <v>3.6890333333333336</v>
      </c>
      <c r="G13" s="87">
        <f>'C Fabric Only '!G13+'C Fabric Only '!G13*(-Sumary!$B$12)</f>
        <v>5.075033333333332</v>
      </c>
      <c r="H13" s="87">
        <f>'C Fabric Only '!H13+'C Fabric Only '!H13*(-Sumary!$B$12)</f>
        <v>6.0650333333333322</v>
      </c>
      <c r="I13" s="87">
        <f>'C Fabric Only '!I13+'C Fabric Only '!I13*(-Sumary!$B$12)</f>
        <v>10.619033333333332</v>
      </c>
    </row>
    <row r="14" spans="1:13" x14ac:dyDescent="0.25">
      <c r="A14" s="85">
        <v>3.6</v>
      </c>
      <c r="B14" s="86">
        <f t="shared" si="0"/>
        <v>141.73228346456693</v>
      </c>
      <c r="C14" s="87">
        <f>'C Fabric Only '!C14+'C Fabric Only '!C14*(-Sumary!$B$12)</f>
        <v>1.6127333333333336</v>
      </c>
      <c r="D14" s="87">
        <f>'C Fabric Only '!D14+'C Fabric Only '!D14*(-Sumary!$B$12)</f>
        <v>2.4047333333333341</v>
      </c>
      <c r="E14" s="87">
        <f>'C Fabric Only '!E14+'C Fabric Only '!E14*(-Sumary!$B$12)</f>
        <v>3.0527333333333337</v>
      </c>
      <c r="F14" s="87">
        <f>'C Fabric Only '!F14+'C Fabric Only '!F14*(-Sumary!$B$12)</f>
        <v>3.9887333333333337</v>
      </c>
      <c r="G14" s="87">
        <f>'C Fabric Only '!G14+'C Fabric Only '!G14*(-Sumary!$B$12)</f>
        <v>5.5007333333333328</v>
      </c>
      <c r="H14" s="87">
        <f>'C Fabric Only '!H14+'C Fabric Only '!H14*(-Sumary!$B$12)</f>
        <v>6.5807333333333329</v>
      </c>
      <c r="I14" s="87">
        <f>'C Fabric Only '!I14+'C Fabric Only '!I14*(-Sumary!$B$12)</f>
        <v>11.548733333333335</v>
      </c>
    </row>
    <row r="15" spans="1:13" x14ac:dyDescent="0.25">
      <c r="A15" s="85">
        <v>3.9</v>
      </c>
      <c r="B15" s="86">
        <f t="shared" si="0"/>
        <v>153.54330708661416</v>
      </c>
      <c r="C15" s="87">
        <f>'C Fabric Only '!C15+'C Fabric Only '!C15*(-Sumary!$B$12)</f>
        <v>1.7144333333333333</v>
      </c>
      <c r="D15" s="87">
        <f>'C Fabric Only '!D15+'C Fabric Only '!D15*(-Sumary!$B$12)</f>
        <v>2.572433333333334</v>
      </c>
      <c r="E15" s="87">
        <f>'C Fabric Only '!E15+'C Fabric Only '!E15*(-Sumary!$B$12)</f>
        <v>3.2744333333333335</v>
      </c>
      <c r="F15" s="87">
        <f>'C Fabric Only '!F15+'C Fabric Only '!F15*(-Sumary!$B$12)</f>
        <v>4.2884333333333329</v>
      </c>
      <c r="G15" s="87">
        <f>'C Fabric Only '!G15+'C Fabric Only '!G15*(-Sumary!$B$12)</f>
        <v>5.9264333333333328</v>
      </c>
      <c r="H15" s="87">
        <f>'C Fabric Only '!H15+'C Fabric Only '!H15*(-Sumary!$B$12)</f>
        <v>7.0964333333333327</v>
      </c>
      <c r="I15" s="87">
        <f>'C Fabric Only '!I15+'C Fabric Only '!I15*(-Sumary!$B$12)</f>
        <v>12.478433333333333</v>
      </c>
    </row>
    <row r="18" spans="1:9" x14ac:dyDescent="0.25">
      <c r="A18" s="116" t="s">
        <v>493</v>
      </c>
    </row>
    <row r="19" spans="1:9" x14ac:dyDescent="0.25">
      <c r="A19" s="740" t="s">
        <v>269</v>
      </c>
      <c r="B19" s="748"/>
      <c r="C19" s="736" t="s">
        <v>270</v>
      </c>
      <c r="D19" s="736" t="s">
        <v>242</v>
      </c>
      <c r="E19" s="736" t="s">
        <v>254</v>
      </c>
      <c r="F19" s="736" t="s">
        <v>244</v>
      </c>
      <c r="G19" s="736" t="s">
        <v>271</v>
      </c>
      <c r="H19" s="736" t="s">
        <v>256</v>
      </c>
      <c r="I19" s="746" t="s">
        <v>247</v>
      </c>
    </row>
    <row r="20" spans="1:9" x14ac:dyDescent="0.25">
      <c r="A20" s="83"/>
      <c r="B20" s="84" t="s">
        <v>241</v>
      </c>
      <c r="C20" s="737"/>
      <c r="D20" s="737"/>
      <c r="E20" s="737"/>
      <c r="F20" s="737"/>
      <c r="G20" s="737"/>
      <c r="H20" s="737"/>
      <c r="I20" s="747"/>
    </row>
    <row r="21" spans="1:9" x14ac:dyDescent="0.25">
      <c r="A21" s="85">
        <v>0.6</v>
      </c>
      <c r="B21" s="86">
        <f>CONVERT(A21,"m","in")</f>
        <v>23.622047244094489</v>
      </c>
      <c r="C21" s="87">
        <f>'C Fabric Only '!C21+'C Fabric Only '!C21*(-Sumary!$B$12)</f>
        <v>0.52006666666666668</v>
      </c>
      <c r="D21" s="87">
        <f>'C Fabric Only '!D21+'C Fabric Only '!D21*(-Sumary!$B$12)</f>
        <v>0.65206666666666679</v>
      </c>
      <c r="E21" s="87">
        <f>'C Fabric Only '!E21+'C Fabric Only '!E21*(-Sumary!$B$12)</f>
        <v>0.76006666666666667</v>
      </c>
      <c r="F21" s="87">
        <f>'C Fabric Only '!F21+'C Fabric Only '!F21*(-Sumary!$B$12)</f>
        <v>0.91606666666666658</v>
      </c>
      <c r="G21" s="87">
        <f>'C Fabric Only '!G21+'C Fabric Only '!G21*(-Sumary!$B$12)</f>
        <v>1.1680666666666666</v>
      </c>
      <c r="H21" s="87">
        <f>'C Fabric Only '!H21+'C Fabric Only '!H21*(-Sumary!$B$12)</f>
        <v>1.3480666666666665</v>
      </c>
      <c r="I21" s="87">
        <f>'C Fabric Only '!I21+'C Fabric Only '!I21*(-Sumary!$B$12)</f>
        <v>2.1760666666666664</v>
      </c>
    </row>
    <row r="22" spans="1:9" x14ac:dyDescent="0.25">
      <c r="A22" s="85">
        <v>0.9</v>
      </c>
      <c r="B22" s="86">
        <f t="shared" ref="B22:B32" si="1">CONVERT(A22,"m","in")</f>
        <v>35.433070866141733</v>
      </c>
      <c r="C22" s="87">
        <f>'C Fabric Only '!C22+'C Fabric Only '!C22*(-Sumary!$B$12)</f>
        <v>0.6217666666666668</v>
      </c>
      <c r="D22" s="87">
        <f>'C Fabric Only '!D22+'C Fabric Only '!D22*(-Sumary!$B$12)</f>
        <v>0.81976666666666675</v>
      </c>
      <c r="E22" s="87">
        <f>'C Fabric Only '!E22+'C Fabric Only '!E22*(-Sumary!$B$12)</f>
        <v>0.98176666666666668</v>
      </c>
      <c r="F22" s="87">
        <f>'C Fabric Only '!F22+'C Fabric Only '!F22*(-Sumary!$B$12)</f>
        <v>1.2157666666666667</v>
      </c>
      <c r="G22" s="87">
        <f>'C Fabric Only '!G22+'C Fabric Only '!G22*(-Sumary!$B$12)</f>
        <v>1.5937666666666668</v>
      </c>
      <c r="H22" s="87">
        <f>'C Fabric Only '!H22+'C Fabric Only '!H22*(-Sumary!$B$12)</f>
        <v>1.8637666666666668</v>
      </c>
      <c r="I22" s="87">
        <f>'C Fabric Only '!I22+'C Fabric Only '!I22*(-Sumary!$B$12)</f>
        <v>3.1057666666666668</v>
      </c>
    </row>
    <row r="23" spans="1:9" x14ac:dyDescent="0.25">
      <c r="A23" s="85">
        <v>1.2</v>
      </c>
      <c r="B23" s="86">
        <f t="shared" si="1"/>
        <v>47.244094488188978</v>
      </c>
      <c r="C23" s="87">
        <f>'C Fabric Only '!C23+'C Fabric Only '!C23*(-Sumary!$B$12)</f>
        <v>0.7234666666666667</v>
      </c>
      <c r="D23" s="87">
        <f>'C Fabric Only '!D23+'C Fabric Only '!D23*(-Sumary!$B$12)</f>
        <v>0.98746666666666671</v>
      </c>
      <c r="E23" s="87">
        <f>'C Fabric Only '!E23+'C Fabric Only '!E23*(-Sumary!$B$12)</f>
        <v>1.2034666666666667</v>
      </c>
      <c r="F23" s="87">
        <f>'C Fabric Only '!F23+'C Fabric Only '!F23*(-Sumary!$B$12)</f>
        <v>1.5154666666666667</v>
      </c>
      <c r="G23" s="87">
        <f>'C Fabric Only '!G23+'C Fabric Only '!G23*(-Sumary!$B$12)</f>
        <v>2.0194666666666663</v>
      </c>
      <c r="H23" s="87">
        <f>'C Fabric Only '!H23+'C Fabric Only '!H23*(-Sumary!$B$12)</f>
        <v>2.3794666666666662</v>
      </c>
      <c r="I23" s="87">
        <f>'C Fabric Only '!I23+'C Fabric Only '!I23*(-Sumary!$B$12)</f>
        <v>4.0354666666666663</v>
      </c>
    </row>
    <row r="24" spans="1:9" x14ac:dyDescent="0.25">
      <c r="A24" s="85">
        <v>1.5</v>
      </c>
      <c r="B24" s="86">
        <f t="shared" si="1"/>
        <v>59.055118110236222</v>
      </c>
      <c r="C24" s="87">
        <f>'C Fabric Only '!C24+'C Fabric Only '!C24*(-Sumary!$B$12)</f>
        <v>0.82516666666666683</v>
      </c>
      <c r="D24" s="87">
        <f>'C Fabric Only '!D24+'C Fabric Only '!D24*(-Sumary!$B$12)</f>
        <v>1.1551666666666667</v>
      </c>
      <c r="E24" s="87">
        <f>'C Fabric Only '!E24+'C Fabric Only '!E24*(-Sumary!$B$12)</f>
        <v>1.4251666666666667</v>
      </c>
      <c r="F24" s="87">
        <f>'C Fabric Only '!F24+'C Fabric Only '!F24*(-Sumary!$B$12)</f>
        <v>1.8151666666666668</v>
      </c>
      <c r="G24" s="87">
        <f>'C Fabric Only '!G24+'C Fabric Only '!G24*(-Sumary!$B$12)</f>
        <v>2.4451666666666663</v>
      </c>
      <c r="H24" s="87">
        <f>'C Fabric Only '!H24+'C Fabric Only '!H24*(-Sumary!$B$12)</f>
        <v>2.8951666666666664</v>
      </c>
      <c r="I24" s="87">
        <f>'C Fabric Only '!I24+'C Fabric Only '!I24*(-Sumary!$B$12)</f>
        <v>4.9651666666666676</v>
      </c>
    </row>
    <row r="25" spans="1:9" x14ac:dyDescent="0.25">
      <c r="A25" s="85">
        <v>1.8</v>
      </c>
      <c r="B25" s="86">
        <f t="shared" si="1"/>
        <v>70.866141732283467</v>
      </c>
      <c r="C25" s="87">
        <f>'C Fabric Only '!C25+'C Fabric Only '!C25*(-Sumary!$B$12)</f>
        <v>0.92686666666666673</v>
      </c>
      <c r="D25" s="87">
        <f>'C Fabric Only '!D25+'C Fabric Only '!D25*(-Sumary!$B$12)</f>
        <v>1.3228666666666671</v>
      </c>
      <c r="E25" s="87">
        <f>'C Fabric Only '!E25+'C Fabric Only '!E25*(-Sumary!$B$12)</f>
        <v>1.6468666666666669</v>
      </c>
      <c r="F25" s="87">
        <f>'C Fabric Only '!F25+'C Fabric Only '!F25*(-Sumary!$B$12)</f>
        <v>2.1148666666666669</v>
      </c>
      <c r="G25" s="87">
        <f>'C Fabric Only '!G25+'C Fabric Only '!G25*(-Sumary!$B$12)</f>
        <v>2.8708666666666662</v>
      </c>
      <c r="H25" s="87">
        <f>'C Fabric Only '!H25+'C Fabric Only '!H25*(-Sumary!$B$12)</f>
        <v>3.4108666666666663</v>
      </c>
      <c r="I25" s="87">
        <f>'C Fabric Only '!I25+'C Fabric Only '!I25*(-Sumary!$B$12)</f>
        <v>5.894866666666668</v>
      </c>
    </row>
    <row r="26" spans="1:9" x14ac:dyDescent="0.25">
      <c r="A26" s="85">
        <v>2.1</v>
      </c>
      <c r="B26" s="86">
        <f t="shared" si="1"/>
        <v>82.677165354330711</v>
      </c>
      <c r="C26" s="87">
        <f>'C Fabric Only '!C26+'C Fabric Only '!C26*(-Sumary!$B$12)</f>
        <v>1.0285666666666669</v>
      </c>
      <c r="D26" s="87">
        <f>'C Fabric Only '!D26+'C Fabric Only '!D26*(-Sumary!$B$12)</f>
        <v>1.490566666666667</v>
      </c>
      <c r="E26" s="87">
        <f>'C Fabric Only '!E26+'C Fabric Only '!E26*(-Sumary!$B$12)</f>
        <v>1.8685666666666667</v>
      </c>
      <c r="F26" s="87">
        <f>'C Fabric Only '!F26+'C Fabric Only '!F26*(-Sumary!$B$12)</f>
        <v>2.4145666666666665</v>
      </c>
      <c r="G26" s="87">
        <f>'C Fabric Only '!G26+'C Fabric Only '!G26*(-Sumary!$B$12)</f>
        <v>3.2965666666666662</v>
      </c>
      <c r="H26" s="87">
        <f>'C Fabric Only '!H26+'C Fabric Only '!H26*(-Sumary!$B$12)</f>
        <v>3.9265666666666661</v>
      </c>
      <c r="I26" s="87">
        <f>'C Fabric Only '!I26+'C Fabric Only '!I26*(-Sumary!$B$12)</f>
        <v>6.8245666666666684</v>
      </c>
    </row>
    <row r="27" spans="1:9" x14ac:dyDescent="0.25">
      <c r="A27" s="85">
        <v>2.4</v>
      </c>
      <c r="B27" s="86">
        <f t="shared" si="1"/>
        <v>94.488188976377955</v>
      </c>
      <c r="C27" s="87">
        <f>'C Fabric Only '!C27+'C Fabric Only '!C27*(-Sumary!$B$12)</f>
        <v>1.1302666666666668</v>
      </c>
      <c r="D27" s="87">
        <f>'C Fabric Only '!D27+'C Fabric Only '!D27*(-Sumary!$B$12)</f>
        <v>1.658266666666667</v>
      </c>
      <c r="E27" s="87">
        <f>'C Fabric Only '!E27+'C Fabric Only '!E27*(-Sumary!$B$12)</f>
        <v>2.0902666666666665</v>
      </c>
      <c r="F27" s="87">
        <f>'C Fabric Only '!F27+'C Fabric Only '!F27*(-Sumary!$B$12)</f>
        <v>2.7142666666666662</v>
      </c>
      <c r="G27" s="87">
        <f>'C Fabric Only '!G27+'C Fabric Only '!G27*(-Sumary!$B$12)</f>
        <v>3.7222666666666657</v>
      </c>
      <c r="H27" s="87">
        <f>'C Fabric Only '!H27+'C Fabric Only '!H27*(-Sumary!$B$12)</f>
        <v>4.4422666666666668</v>
      </c>
      <c r="I27" s="87">
        <f>'C Fabric Only '!I27+'C Fabric Only '!I27*(-Sumary!$B$12)</f>
        <v>7.7542666666666671</v>
      </c>
    </row>
    <row r="28" spans="1:9" x14ac:dyDescent="0.25">
      <c r="A28" s="85">
        <v>2.7</v>
      </c>
      <c r="B28" s="86">
        <f t="shared" si="1"/>
        <v>106.2992125984252</v>
      </c>
      <c r="C28" s="87">
        <f>'C Fabric Only '!C28+'C Fabric Only '!C28*(-Sumary!$B$12)</f>
        <v>1.2319666666666669</v>
      </c>
      <c r="D28" s="87">
        <f>'C Fabric Only '!D28+'C Fabric Only '!D28*(-Sumary!$B$12)</f>
        <v>1.825966666666667</v>
      </c>
      <c r="E28" s="87">
        <f>'C Fabric Only '!E28+'C Fabric Only '!E28*(-Sumary!$B$12)</f>
        <v>2.3119666666666663</v>
      </c>
      <c r="F28" s="87">
        <f>'C Fabric Only '!F28+'C Fabric Only '!F28*(-Sumary!$B$12)</f>
        <v>3.0139666666666667</v>
      </c>
      <c r="G28" s="87">
        <f>'C Fabric Only '!G28+'C Fabric Only '!G28*(-Sumary!$B$12)</f>
        <v>4.1479666666666661</v>
      </c>
      <c r="H28" s="87">
        <f>'C Fabric Only '!H28+'C Fabric Only '!H28*(-Sumary!$B$12)</f>
        <v>4.9579666666666675</v>
      </c>
      <c r="I28" s="87">
        <f>'C Fabric Only '!I28+'C Fabric Only '!I28*(-Sumary!$B$12)</f>
        <v>8.6839666666666684</v>
      </c>
    </row>
    <row r="29" spans="1:9" x14ac:dyDescent="0.25">
      <c r="A29" s="85">
        <v>3</v>
      </c>
      <c r="B29" s="86">
        <f t="shared" si="1"/>
        <v>118.11023622047244</v>
      </c>
      <c r="C29" s="87">
        <f>'C Fabric Only '!C29+'C Fabric Only '!C29*(-Sumary!$B$12)</f>
        <v>1.3336666666666668</v>
      </c>
      <c r="D29" s="87">
        <f>'C Fabric Only '!D29+'C Fabric Only '!D29*(-Sumary!$B$12)</f>
        <v>1.9936666666666669</v>
      </c>
      <c r="E29" s="87">
        <f>'C Fabric Only '!E29+'C Fabric Only '!E29*(-Sumary!$B$12)</f>
        <v>2.5336666666666665</v>
      </c>
      <c r="F29" s="87">
        <f>'C Fabric Only '!F29+'C Fabric Only '!F29*(-Sumary!$B$12)</f>
        <v>3.3136666666666663</v>
      </c>
      <c r="G29" s="87">
        <f>'C Fabric Only '!G29+'C Fabric Only '!G29*(-Sumary!$B$12)</f>
        <v>4.573666666666667</v>
      </c>
      <c r="H29" s="87">
        <f>'C Fabric Only '!H29+'C Fabric Only '!H29*(-Sumary!$B$12)</f>
        <v>5.4736666666666673</v>
      </c>
      <c r="I29" s="87">
        <f>'C Fabric Only '!I29+'C Fabric Only '!I29*(-Sumary!$B$12)</f>
        <v>9.613666666666667</v>
      </c>
    </row>
    <row r="30" spans="1:9" x14ac:dyDescent="0.25">
      <c r="A30" s="85">
        <v>3.3</v>
      </c>
      <c r="B30" s="86">
        <f t="shared" si="1"/>
        <v>129.92125984251967</v>
      </c>
      <c r="C30" s="87">
        <f>'C Fabric Only '!C30+'C Fabric Only '!C30*(-Sumary!$B$12)</f>
        <v>1.4353666666666669</v>
      </c>
      <c r="D30" s="87">
        <f>'C Fabric Only '!D30+'C Fabric Only '!D30*(-Sumary!$B$12)</f>
        <v>2.1613666666666669</v>
      </c>
      <c r="E30" s="87">
        <f>'C Fabric Only '!E30+'C Fabric Only '!E30*(-Sumary!$B$12)</f>
        <v>2.7553666666666663</v>
      </c>
      <c r="F30" s="87">
        <f>'C Fabric Only '!F30+'C Fabric Only '!F30*(-Sumary!$B$12)</f>
        <v>3.6133666666666664</v>
      </c>
      <c r="G30" s="87">
        <f>'C Fabric Only '!G30+'C Fabric Only '!G30*(-Sumary!$B$12)</f>
        <v>4.9993666666666661</v>
      </c>
      <c r="H30" s="87">
        <f>'C Fabric Only '!H30+'C Fabric Only '!H30*(-Sumary!$B$12)</f>
        <v>5.9893666666666663</v>
      </c>
      <c r="I30" s="87">
        <f>'C Fabric Only '!I30+'C Fabric Only '!I30*(-Sumary!$B$12)</f>
        <v>10.543366666666666</v>
      </c>
    </row>
    <row r="31" spans="1:9" x14ac:dyDescent="0.25">
      <c r="A31" s="85">
        <v>3.6</v>
      </c>
      <c r="B31" s="86">
        <f t="shared" si="1"/>
        <v>141.73228346456693</v>
      </c>
      <c r="C31" s="87">
        <f>'C Fabric Only '!C31+'C Fabric Only '!C31*(-Sumary!$B$12)</f>
        <v>1.537066666666667</v>
      </c>
      <c r="D31" s="87">
        <f>'C Fabric Only '!D31+'C Fabric Only '!D31*(-Sumary!$B$12)</f>
        <v>2.3290666666666668</v>
      </c>
      <c r="E31" s="87">
        <f>'C Fabric Only '!E31+'C Fabric Only '!E31*(-Sumary!$B$12)</f>
        <v>2.9770666666666665</v>
      </c>
      <c r="F31" s="87">
        <f>'C Fabric Only '!F31+'C Fabric Only '!F31*(-Sumary!$B$12)</f>
        <v>3.9130666666666665</v>
      </c>
      <c r="G31" s="87">
        <f>'C Fabric Only '!G31+'C Fabric Only '!G31*(-Sumary!$B$12)</f>
        <v>5.4250666666666669</v>
      </c>
      <c r="H31" s="87">
        <f>'C Fabric Only '!H31+'C Fabric Only '!H31*(-Sumary!$B$12)</f>
        <v>6.505066666666667</v>
      </c>
      <c r="I31" s="87">
        <f>'C Fabric Only '!I31+'C Fabric Only '!I31*(-Sumary!$B$12)</f>
        <v>11.473066666666668</v>
      </c>
    </row>
    <row r="32" spans="1:9" x14ac:dyDescent="0.25">
      <c r="A32" s="85">
        <v>3.9</v>
      </c>
      <c r="B32" s="86">
        <f t="shared" si="1"/>
        <v>153.54330708661416</v>
      </c>
      <c r="C32" s="87">
        <f>'C Fabric Only '!C32+'C Fabric Only '!C32*(-Sumary!$B$12)</f>
        <v>1.6387666666666667</v>
      </c>
      <c r="D32" s="87">
        <f>'C Fabric Only '!D32+'C Fabric Only '!D32*(-Sumary!$B$12)</f>
        <v>2.4967666666666668</v>
      </c>
      <c r="E32" s="87">
        <f>'C Fabric Only '!E32+'C Fabric Only '!E32*(-Sumary!$B$12)</f>
        <v>3.1987666666666663</v>
      </c>
      <c r="F32" s="87">
        <f>'C Fabric Only '!F32+'C Fabric Only '!F32*(-Sumary!$B$12)</f>
        <v>4.212766666666667</v>
      </c>
      <c r="G32" s="87">
        <f>'C Fabric Only '!G32+'C Fabric Only '!G32*(-Sumary!$B$12)</f>
        <v>5.8507666666666669</v>
      </c>
      <c r="H32" s="87">
        <f>'C Fabric Only '!H32+'C Fabric Only '!H32*(-Sumary!$B$12)</f>
        <v>7.0207666666666668</v>
      </c>
      <c r="I32" s="87">
        <f>'C Fabric Only '!I32+'C Fabric Only '!I32*(-Sumary!$B$12)</f>
        <v>12.402766666666666</v>
      </c>
    </row>
    <row r="33" spans="1:1" x14ac:dyDescent="0.25">
      <c r="A33" s="191" t="s">
        <v>494</v>
      </c>
    </row>
    <row r="34" spans="1:1" x14ac:dyDescent="0.25">
      <c r="A34" s="191"/>
    </row>
    <row r="35" spans="1:1" x14ac:dyDescent="0.25">
      <c r="A35" s="191" t="s">
        <v>495</v>
      </c>
    </row>
    <row r="36" spans="1:1" x14ac:dyDescent="0.25">
      <c r="A36" s="192" t="s">
        <v>273</v>
      </c>
    </row>
    <row r="37" spans="1:1" x14ac:dyDescent="0.25">
      <c r="A37" s="192" t="s">
        <v>274</v>
      </c>
    </row>
    <row r="38" spans="1:1" x14ac:dyDescent="0.25">
      <c r="A38" s="192" t="s">
        <v>275</v>
      </c>
    </row>
  </sheetData>
  <mergeCells count="16">
    <mergeCell ref="G19:G20"/>
    <mergeCell ref="H19:H20"/>
    <mergeCell ref="I19:I20"/>
    <mergeCell ref="A19:B19"/>
    <mergeCell ref="C19:C20"/>
    <mergeCell ref="D19:D20"/>
    <mergeCell ref="E19:E20"/>
    <mergeCell ref="F19:F20"/>
    <mergeCell ref="H2:H3"/>
    <mergeCell ref="I2:I3"/>
    <mergeCell ref="A2:B2"/>
    <mergeCell ref="C2:C3"/>
    <mergeCell ref="D2:D3"/>
    <mergeCell ref="E2:E3"/>
    <mergeCell ref="F2:F3"/>
    <mergeCell ref="G2:G3"/>
  </mergeCells>
  <pageMargins left="0.7" right="0.7" top="0.75" bottom="0.75" header="0.3" footer="0.3"/>
  <pageSetup paperSize="9" orientation="portrait" r:id="rId1"/>
  <headerFooter>
    <oddHeader xml:space="preserve">&amp;L&amp;"-,Bold"&amp;18Fabric Only 89mm&amp;RInc Hangers, Wheights &amp; Chains
</oddHeader>
    <oddFooter xml:space="preserve">&amp;LPrice includes: louvers, weights, hangers 
and link chain&amp;RChainless Weights avilable at not extra cost
</oddFooter>
  </headerFooter>
  <rowBreaks count="1" manualBreakCount="1">
    <brk id="29" max="8"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42B29-69E0-4596-AFA9-983F83A6586E}">
  <dimension ref="A1:Y547"/>
  <sheetViews>
    <sheetView view="pageBreakPreview" topLeftCell="A77" zoomScaleNormal="130" zoomScaleSheetLayoutView="100" workbookViewId="0">
      <selection activeCell="E104" sqref="E104"/>
    </sheetView>
  </sheetViews>
  <sheetFormatPr defaultColWidth="1.28515625" defaultRowHeight="15.75" x14ac:dyDescent="0.25"/>
  <cols>
    <col min="1" max="1" width="9.5703125" style="514" customWidth="1"/>
    <col min="2" max="2" width="11" style="514" customWidth="1"/>
    <col min="3" max="3" width="11.28515625" style="514" customWidth="1"/>
    <col min="4" max="4" width="11.28515625" style="522" customWidth="1"/>
    <col min="5" max="5" width="11.28515625" style="514" customWidth="1"/>
    <col min="6" max="6" width="11.28515625" style="522" customWidth="1"/>
    <col min="7" max="7" width="11.28515625" style="514" customWidth="1"/>
    <col min="8" max="8" width="11.28515625" style="522" customWidth="1"/>
    <col min="9" max="9" width="11.28515625" style="514" customWidth="1"/>
    <col min="10" max="10" width="11.28515625" style="522" customWidth="1"/>
    <col min="11" max="11" width="11.28515625" style="514" customWidth="1"/>
    <col min="12" max="12" width="11.28515625" style="522" customWidth="1"/>
    <col min="13" max="13" width="11.28515625" style="514" customWidth="1"/>
    <col min="14" max="14" width="11.28515625" style="522" customWidth="1"/>
    <col min="15" max="15" width="12.5703125" style="35" customWidth="1"/>
    <col min="16" max="16384" width="1.28515625" style="35"/>
  </cols>
  <sheetData>
    <row r="1" spans="1:14" ht="15" customHeight="1" x14ac:dyDescent="0.25">
      <c r="A1" s="492" t="s">
        <v>515</v>
      </c>
      <c r="B1" s="493"/>
      <c r="C1" s="493"/>
      <c r="D1" s="494"/>
      <c r="E1" s="493"/>
      <c r="F1" s="494"/>
      <c r="G1" s="493"/>
      <c r="H1" s="494"/>
      <c r="I1" s="493"/>
      <c r="J1" s="494"/>
      <c r="K1" s="493"/>
      <c r="L1" s="494"/>
      <c r="M1" s="493"/>
      <c r="N1" s="494"/>
    </row>
    <row r="2" spans="1:14" ht="15" customHeight="1" x14ac:dyDescent="0.25">
      <c r="A2" s="721" t="s">
        <v>240</v>
      </c>
      <c r="B2" s="721"/>
      <c r="C2" s="496">
        <f>[12]Sumary!S10</f>
        <v>0.4</v>
      </c>
      <c r="D2" s="496">
        <f>[12]Sumary!T10</f>
        <v>0.8</v>
      </c>
      <c r="E2" s="496">
        <f>[12]Sumary!U10</f>
        <v>1.2</v>
      </c>
      <c r="F2" s="496">
        <f>[12]Sumary!V10</f>
        <v>1.6</v>
      </c>
      <c r="G2" s="496">
        <f>[12]Sumary!W10</f>
        <v>2</v>
      </c>
      <c r="H2" s="496">
        <f>[12]Sumary!X10</f>
        <v>2.4</v>
      </c>
      <c r="I2" s="496">
        <f>[12]Sumary!Y10</f>
        <v>2.8</v>
      </c>
      <c r="J2" s="496">
        <f>[12]Sumary!Z10</f>
        <v>3.2</v>
      </c>
      <c r="K2" s="496">
        <f>[12]Sumary!AA10</f>
        <v>3.6</v>
      </c>
      <c r="L2" s="496">
        <f>[12]Sumary!AB10</f>
        <v>4</v>
      </c>
      <c r="M2" s="496">
        <f>[12]Sumary!AC10</f>
        <v>4.4000000000000004</v>
      </c>
      <c r="N2" s="496">
        <f>[12]Sumary!AD10</f>
        <v>4.8</v>
      </c>
    </row>
    <row r="3" spans="1:14" ht="15" customHeight="1" x14ac:dyDescent="0.25">
      <c r="A3" s="497"/>
      <c r="B3" s="497" t="s">
        <v>241</v>
      </c>
      <c r="C3" s="498">
        <f>[12]Sumary!S11</f>
        <v>15.748031496062993</v>
      </c>
      <c r="D3" s="498">
        <f>[12]Sumary!T11</f>
        <v>31.496062992125985</v>
      </c>
      <c r="E3" s="498">
        <f>[12]Sumary!U11</f>
        <v>47.244094488188978</v>
      </c>
      <c r="F3" s="498">
        <f>[12]Sumary!V11</f>
        <v>62.99212598425197</v>
      </c>
      <c r="G3" s="498">
        <f>[12]Sumary!W11</f>
        <v>78.740157480314963</v>
      </c>
      <c r="H3" s="498">
        <f>[12]Sumary!X11</f>
        <v>94.488188976377955</v>
      </c>
      <c r="I3" s="498">
        <f>[12]Sumary!Y11</f>
        <v>110.23622047244095</v>
      </c>
      <c r="J3" s="498">
        <f>[12]Sumary!Z11</f>
        <v>125.98425196850394</v>
      </c>
      <c r="K3" s="498">
        <f>[12]Sumary!AA11</f>
        <v>141.73228346456693</v>
      </c>
      <c r="L3" s="498">
        <f>[12]Sumary!AB11</f>
        <v>157.48031496062993</v>
      </c>
      <c r="M3" s="498">
        <f>[12]Sumary!AC11</f>
        <v>173.22834645669292</v>
      </c>
      <c r="N3" s="498">
        <f>[12]Sumary!AD11</f>
        <v>188.97637795275591</v>
      </c>
    </row>
    <row r="4" spans="1:14" ht="15" customHeight="1" x14ac:dyDescent="0.25">
      <c r="A4" s="499">
        <f>[12]Sumary!Q12</f>
        <v>0.4</v>
      </c>
      <c r="B4" s="500">
        <f>[12]Sumary!R12</f>
        <v>15.748031496062993</v>
      </c>
      <c r="C4" s="491">
        <f>'D Vogue Vertical'!C4+'D Vogue Vertical'!C4*(VougeVerticalprofit)</f>
        <v>17.64582354978355</v>
      </c>
      <c r="D4" s="491">
        <f>'D Vogue Vertical'!D4+'D Vogue Vertical'!D4*(VougeVerticalprofit)</f>
        <v>22.424780432900434</v>
      </c>
      <c r="E4" s="491">
        <f>'D Vogue Vertical'!E4+'D Vogue Vertical'!E4*(VougeVerticalprofit)</f>
        <v>27.203737316017317</v>
      </c>
      <c r="F4" s="491">
        <f>'D Vogue Vertical'!F4+'D Vogue Vertical'!F4*(VougeVerticalprofit)</f>
        <v>31.982694199134201</v>
      </c>
      <c r="G4" s="491">
        <f>'D Vogue Vertical'!G4+'D Vogue Vertical'!G4*(VougeVerticalprofit)</f>
        <v>38.499651082251077</v>
      </c>
      <c r="H4" s="491">
        <f>'D Vogue Vertical'!H4+'D Vogue Vertical'!H4*(VougeVerticalprofit)</f>
        <v>43.278607965367968</v>
      </c>
      <c r="I4" s="491">
        <f>'D Vogue Vertical'!I4+'D Vogue Vertical'!I4*(VougeVerticalprofit)</f>
        <v>48.057564848484837</v>
      </c>
      <c r="J4" s="491">
        <f>'D Vogue Vertical'!J4+'D Vogue Vertical'!J4*(VougeVerticalprofit)</f>
        <v>52.836521731601728</v>
      </c>
      <c r="K4" s="491">
        <f>'D Vogue Vertical'!K4+'D Vogue Vertical'!K4*(VougeVerticalprofit)</f>
        <v>57.615478614718619</v>
      </c>
      <c r="L4" s="491">
        <f>'D Vogue Vertical'!L4+'D Vogue Vertical'!L4*(VougeVerticalprofit)</f>
        <v>62.394435497835495</v>
      </c>
      <c r="M4" s="491">
        <f>'D Vogue Vertical'!M4+'D Vogue Vertical'!M4*(VougeVerticalprofit)</f>
        <v>67.173392380952379</v>
      </c>
      <c r="N4" s="491">
        <f>'D Vogue Vertical'!N4+'D Vogue Vertical'!N4*(VougeVerticalprofit)</f>
        <v>71.952349264069269</v>
      </c>
    </row>
    <row r="5" spans="1:14" ht="15" customHeight="1" x14ac:dyDescent="0.25">
      <c r="A5" s="499">
        <f>[12]Sumary!Q13</f>
        <v>0.8</v>
      </c>
      <c r="B5" s="500">
        <f>[12]Sumary!R13</f>
        <v>31.496062992125985</v>
      </c>
      <c r="C5" s="491">
        <f>'D Vogue Vertical'!C5+'D Vogue Vertical'!C5*(VougeVerticalprofit)</f>
        <v>18.310758614718615</v>
      </c>
      <c r="D5" s="491">
        <f>'D Vogue Vertical'!D5+'D Vogue Vertical'!D5*(VougeVerticalprofit)</f>
        <v>23.754650562770564</v>
      </c>
      <c r="E5" s="491">
        <f>'D Vogue Vertical'!E5+'D Vogue Vertical'!E5*(VougeVerticalprofit)</f>
        <v>29.198542510822509</v>
      </c>
      <c r="F5" s="491">
        <f>'D Vogue Vertical'!F5+'D Vogue Vertical'!F5*(VougeVerticalprofit)</f>
        <v>34.642434458874462</v>
      </c>
      <c r="G5" s="491">
        <f>'D Vogue Vertical'!G5+'D Vogue Vertical'!G5*(VougeVerticalprofit)</f>
        <v>41.824326406926403</v>
      </c>
      <c r="H5" s="491">
        <f>'D Vogue Vertical'!H5+'D Vogue Vertical'!H5*(VougeVerticalprofit)</f>
        <v>47.268218354978352</v>
      </c>
      <c r="I5" s="491">
        <f>'D Vogue Vertical'!I5+'D Vogue Vertical'!I5*(VougeVerticalprofit)</f>
        <v>52.712110303030293</v>
      </c>
      <c r="J5" s="491">
        <f>'D Vogue Vertical'!J5+'D Vogue Vertical'!J5*(VougeVerticalprofit)</f>
        <v>58.156002251082249</v>
      </c>
      <c r="K5" s="491">
        <f>'D Vogue Vertical'!K5+'D Vogue Vertical'!K5*(VougeVerticalprofit)</f>
        <v>63.599894199134205</v>
      </c>
      <c r="L5" s="491">
        <f>'D Vogue Vertical'!L5+'D Vogue Vertical'!L5*(VougeVerticalprofit)</f>
        <v>69.043786147186154</v>
      </c>
      <c r="M5" s="491">
        <f>'D Vogue Vertical'!M5+'D Vogue Vertical'!M5*(VougeVerticalprofit)</f>
        <v>74.487678095238095</v>
      </c>
      <c r="N5" s="491">
        <f>'D Vogue Vertical'!N5+'D Vogue Vertical'!N5*(VougeVerticalprofit)</f>
        <v>79.931570043290051</v>
      </c>
    </row>
    <row r="6" spans="1:14" ht="15" customHeight="1" x14ac:dyDescent="0.25">
      <c r="A6" s="499">
        <f>[12]Sumary!Q14</f>
        <v>1.2</v>
      </c>
      <c r="B6" s="500">
        <f>[12]Sumary!R14</f>
        <v>47.244094488188978</v>
      </c>
      <c r="C6" s="491">
        <f>'D Vogue Vertical'!C6+'D Vogue Vertical'!C6*(VougeVerticalprofit)</f>
        <v>18.975693679653681</v>
      </c>
      <c r="D6" s="491">
        <f>'D Vogue Vertical'!D6+'D Vogue Vertical'!D6*(VougeVerticalprofit)</f>
        <v>25.084520692640695</v>
      </c>
      <c r="E6" s="491">
        <f>'D Vogue Vertical'!E6+'D Vogue Vertical'!E6*(VougeVerticalprofit)</f>
        <v>31.193347705627705</v>
      </c>
      <c r="F6" s="491">
        <f>'D Vogue Vertical'!F6+'D Vogue Vertical'!F6*(VougeVerticalprofit)</f>
        <v>37.302174718614715</v>
      </c>
      <c r="G6" s="491">
        <f>'D Vogue Vertical'!G6+'D Vogue Vertical'!G6*(VougeVerticalprofit)</f>
        <v>45.149001731601729</v>
      </c>
      <c r="H6" s="491">
        <f>'D Vogue Vertical'!H6+'D Vogue Vertical'!H6*(VougeVerticalprofit)</f>
        <v>51.257828744588743</v>
      </c>
      <c r="I6" s="491">
        <f>'D Vogue Vertical'!I6+'D Vogue Vertical'!I6*(VougeVerticalprofit)</f>
        <v>57.366655757575749</v>
      </c>
      <c r="J6" s="491">
        <f>'D Vogue Vertical'!J6+'D Vogue Vertical'!J6*(VougeVerticalprofit)</f>
        <v>63.475482770562763</v>
      </c>
      <c r="K6" s="491">
        <f>'D Vogue Vertical'!K6+'D Vogue Vertical'!K6*(VougeVerticalprofit)</f>
        <v>69.584309783549784</v>
      </c>
      <c r="L6" s="491">
        <f>'D Vogue Vertical'!L6+'D Vogue Vertical'!L6*(VougeVerticalprofit)</f>
        <v>75.693136796536805</v>
      </c>
      <c r="M6" s="491">
        <f>'D Vogue Vertical'!M6+'D Vogue Vertical'!M6*(VougeVerticalprofit)</f>
        <v>81.801963809523812</v>
      </c>
      <c r="N6" s="491">
        <f>'D Vogue Vertical'!N6+'D Vogue Vertical'!N6*(VougeVerticalprofit)</f>
        <v>87.910790822510833</v>
      </c>
    </row>
    <row r="7" spans="1:14" ht="15" customHeight="1" x14ac:dyDescent="0.25">
      <c r="A7" s="499">
        <f>[12]Sumary!Q15</f>
        <v>1.6</v>
      </c>
      <c r="B7" s="500">
        <f>[12]Sumary!R15</f>
        <v>62.99212598425197</v>
      </c>
      <c r="C7" s="491">
        <f>'D Vogue Vertical'!C7+'D Vogue Vertical'!C7*(VougeVerticalprofit)</f>
        <v>19.640628744588746</v>
      </c>
      <c r="D7" s="491">
        <f>'D Vogue Vertical'!D7+'D Vogue Vertical'!D7*(VougeVerticalprofit)</f>
        <v>26.414390822510825</v>
      </c>
      <c r="E7" s="491">
        <f>'D Vogue Vertical'!E7+'D Vogue Vertical'!E7*(VougeVerticalprofit)</f>
        <v>33.188152900432897</v>
      </c>
      <c r="F7" s="491">
        <f>'D Vogue Vertical'!F7+'D Vogue Vertical'!F7*(VougeVerticalprofit)</f>
        <v>39.961914978354976</v>
      </c>
      <c r="G7" s="491">
        <f>'D Vogue Vertical'!G7+'D Vogue Vertical'!G7*(VougeVerticalprofit)</f>
        <v>48.473677056277054</v>
      </c>
      <c r="H7" s="491">
        <f>'D Vogue Vertical'!H7+'D Vogue Vertical'!H7*(VougeVerticalprofit)</f>
        <v>55.247439134199134</v>
      </c>
      <c r="I7" s="491">
        <f>'D Vogue Vertical'!I7+'D Vogue Vertical'!I7*(VougeVerticalprofit)</f>
        <v>62.021201212121206</v>
      </c>
      <c r="J7" s="491">
        <f>'D Vogue Vertical'!J7+'D Vogue Vertical'!J7*(VougeVerticalprofit)</f>
        <v>68.794963290043299</v>
      </c>
      <c r="K7" s="491">
        <f>'D Vogue Vertical'!K7+'D Vogue Vertical'!K7*(VougeVerticalprofit)</f>
        <v>75.568725367965371</v>
      </c>
      <c r="L7" s="491">
        <f>'D Vogue Vertical'!L7+'D Vogue Vertical'!L7*(VougeVerticalprofit)</f>
        <v>82.342487445887457</v>
      </c>
      <c r="M7" s="491">
        <f>'D Vogue Vertical'!M7+'D Vogue Vertical'!M7*(VougeVerticalprofit)</f>
        <v>89.116249523809529</v>
      </c>
      <c r="N7" s="491">
        <f>'D Vogue Vertical'!N7+'D Vogue Vertical'!N7*(VougeVerticalprofit)</f>
        <v>95.890011601731615</v>
      </c>
    </row>
    <row r="8" spans="1:14" ht="15" customHeight="1" x14ac:dyDescent="0.25">
      <c r="A8" s="499">
        <f>[12]Sumary!Q16</f>
        <v>2</v>
      </c>
      <c r="B8" s="500">
        <f>[12]Sumary!R16</f>
        <v>78.740157480314963</v>
      </c>
      <c r="C8" s="491">
        <f>'D Vogue Vertical'!C8+'D Vogue Vertical'!C8*(VougeVerticalprofit)</f>
        <v>20.305563809523811</v>
      </c>
      <c r="D8" s="491">
        <f>'D Vogue Vertical'!D8+'D Vogue Vertical'!D8*(VougeVerticalprofit)</f>
        <v>27.744260952380955</v>
      </c>
      <c r="E8" s="491">
        <f>'D Vogue Vertical'!E8+'D Vogue Vertical'!E8*(VougeVerticalprofit)</f>
        <v>35.182958095238092</v>
      </c>
      <c r="F8" s="491">
        <f>'D Vogue Vertical'!F8+'D Vogue Vertical'!F8*(VougeVerticalprofit)</f>
        <v>42.621655238095236</v>
      </c>
      <c r="G8" s="491">
        <f>'D Vogue Vertical'!G8+'D Vogue Vertical'!G8*(VougeVerticalprofit)</f>
        <v>51.798352380952373</v>
      </c>
      <c r="H8" s="491">
        <f>'D Vogue Vertical'!H8+'D Vogue Vertical'!H8*(VougeVerticalprofit)</f>
        <v>59.237049523809524</v>
      </c>
      <c r="I8" s="491">
        <f>'D Vogue Vertical'!I8+'D Vogue Vertical'!I8*(VougeVerticalprofit)</f>
        <v>66.675746666666669</v>
      </c>
      <c r="J8" s="491">
        <f>'D Vogue Vertical'!J8+'D Vogue Vertical'!J8*(VougeVerticalprofit)</f>
        <v>74.11444380952382</v>
      </c>
      <c r="K8" s="491">
        <f>'D Vogue Vertical'!K8+'D Vogue Vertical'!K8*(VougeVerticalprofit)</f>
        <v>81.553140952380971</v>
      </c>
      <c r="L8" s="491">
        <f>'D Vogue Vertical'!L8+'D Vogue Vertical'!L8*(VougeVerticalprofit)</f>
        <v>88.991838095238094</v>
      </c>
      <c r="M8" s="491">
        <f>'D Vogue Vertical'!M8+'D Vogue Vertical'!M8*(VougeVerticalprofit)</f>
        <v>96.430535238095246</v>
      </c>
      <c r="N8" s="491">
        <f>'D Vogue Vertical'!N8+'D Vogue Vertical'!N8*(VougeVerticalprofit)</f>
        <v>103.8692323809524</v>
      </c>
    </row>
    <row r="9" spans="1:14" ht="15" customHeight="1" x14ac:dyDescent="0.25">
      <c r="A9" s="499">
        <f>[12]Sumary!Q17</f>
        <v>2.4</v>
      </c>
      <c r="B9" s="500">
        <f>[12]Sumary!R17</f>
        <v>94.488188976377955</v>
      </c>
      <c r="C9" s="491">
        <f>'D Vogue Vertical'!C9+'D Vogue Vertical'!C9*(VougeVerticalprofit)</f>
        <v>20.970498874458876</v>
      </c>
      <c r="D9" s="491">
        <f>'D Vogue Vertical'!D9+'D Vogue Vertical'!D9*(VougeVerticalprofit)</f>
        <v>29.074131082251085</v>
      </c>
      <c r="E9" s="491">
        <f>'D Vogue Vertical'!E9+'D Vogue Vertical'!E9*(VougeVerticalprofit)</f>
        <v>37.177763290043288</v>
      </c>
      <c r="F9" s="491">
        <f>'D Vogue Vertical'!F9+'D Vogue Vertical'!F9*(VougeVerticalprofit)</f>
        <v>45.281395497835497</v>
      </c>
      <c r="G9" s="491">
        <f>'D Vogue Vertical'!G9+'D Vogue Vertical'!G9*(VougeVerticalprofit)</f>
        <v>55.123027705627699</v>
      </c>
      <c r="H9" s="491">
        <f>'D Vogue Vertical'!H9+'D Vogue Vertical'!H9*(VougeVerticalprofit)</f>
        <v>63.226659913419915</v>
      </c>
      <c r="I9" s="491">
        <f>'D Vogue Vertical'!I9+'D Vogue Vertical'!I9*(VougeVerticalprofit)</f>
        <v>71.330292121212111</v>
      </c>
      <c r="J9" s="491">
        <f>'D Vogue Vertical'!J9+'D Vogue Vertical'!J9*(VougeVerticalprofit)</f>
        <v>79.433924329004341</v>
      </c>
      <c r="K9" s="491">
        <f>'D Vogue Vertical'!K9+'D Vogue Vertical'!K9*(VougeVerticalprofit)</f>
        <v>87.537556536796544</v>
      </c>
      <c r="L9" s="491">
        <f>'D Vogue Vertical'!L9+'D Vogue Vertical'!L9*(VougeVerticalprofit)</f>
        <v>95.641188744588746</v>
      </c>
      <c r="M9" s="491">
        <f>'D Vogue Vertical'!M9+'D Vogue Vertical'!M9*(VougeVerticalprofit)</f>
        <v>103.74482095238096</v>
      </c>
      <c r="N9" s="491">
        <f>'D Vogue Vertical'!N9+'D Vogue Vertical'!N9*(VougeVerticalprofit)</f>
        <v>111.84845316017318</v>
      </c>
    </row>
    <row r="10" spans="1:14" ht="15" customHeight="1" x14ac:dyDescent="0.25">
      <c r="A10" s="499">
        <f>[12]Sumary!Q18</f>
        <v>2.8</v>
      </c>
      <c r="B10" s="500">
        <f>[12]Sumary!R18</f>
        <v>110.23622047244095</v>
      </c>
      <c r="C10" s="491">
        <f>'D Vogue Vertical'!C10+'D Vogue Vertical'!C10*(VougeVerticalprofit)</f>
        <v>21.635433939393941</v>
      </c>
      <c r="D10" s="491">
        <f>'D Vogue Vertical'!D10+'D Vogue Vertical'!D10*(VougeVerticalprofit)</f>
        <v>30.404001212121216</v>
      </c>
      <c r="E10" s="491">
        <f>'D Vogue Vertical'!E10+'D Vogue Vertical'!E10*(VougeVerticalprofit)</f>
        <v>39.172568484848483</v>
      </c>
      <c r="F10" s="491">
        <f>'D Vogue Vertical'!F10+'D Vogue Vertical'!F10*(VougeVerticalprofit)</f>
        <v>47.941135757575758</v>
      </c>
      <c r="G10" s="491">
        <f>'D Vogue Vertical'!G10+'D Vogue Vertical'!G10*(VougeVerticalprofit)</f>
        <v>58.447703030303025</v>
      </c>
      <c r="H10" s="491">
        <f>'D Vogue Vertical'!H10+'D Vogue Vertical'!H10*(VougeVerticalprofit)</f>
        <v>67.216270303030313</v>
      </c>
      <c r="I10" s="491">
        <f>'D Vogue Vertical'!I10+'D Vogue Vertical'!I10*(VougeVerticalprofit)</f>
        <v>75.984837575757567</v>
      </c>
      <c r="J10" s="491">
        <f>'D Vogue Vertical'!J10+'D Vogue Vertical'!J10*(VougeVerticalprofit)</f>
        <v>84.753404848484863</v>
      </c>
      <c r="K10" s="491">
        <f>'D Vogue Vertical'!K10+'D Vogue Vertical'!K10*(VougeVerticalprofit)</f>
        <v>93.52197212121213</v>
      </c>
      <c r="L10" s="491">
        <f>'D Vogue Vertical'!L10+'D Vogue Vertical'!L10*(VougeVerticalprofit)</f>
        <v>102.2905393939394</v>
      </c>
      <c r="M10" s="491">
        <f>'D Vogue Vertical'!M10+'D Vogue Vertical'!M10*(VougeVerticalprofit)</f>
        <v>111.05910666666668</v>
      </c>
      <c r="N10" s="491">
        <f>'D Vogue Vertical'!N10+'D Vogue Vertical'!N10*(VougeVerticalprofit)</f>
        <v>119.82767393939395</v>
      </c>
    </row>
    <row r="11" spans="1:14" ht="15" customHeight="1" x14ac:dyDescent="0.25">
      <c r="A11" s="499">
        <f>[12]Sumary!Q19</f>
        <v>3.2</v>
      </c>
      <c r="B11" s="500">
        <f>[12]Sumary!R19</f>
        <v>125.98425196850394</v>
      </c>
      <c r="C11" s="491">
        <f>'D Vogue Vertical'!C11+'D Vogue Vertical'!C11*(VougeVerticalprofit)</f>
        <v>22.300369004329006</v>
      </c>
      <c r="D11" s="491">
        <f>'D Vogue Vertical'!D11+'D Vogue Vertical'!D11*(VougeVerticalprofit)</f>
        <v>31.733871341991346</v>
      </c>
      <c r="E11" s="491">
        <f>'D Vogue Vertical'!E11+'D Vogue Vertical'!E11*(VougeVerticalprofit)</f>
        <v>41.167373679653679</v>
      </c>
      <c r="F11" s="491">
        <f>'D Vogue Vertical'!F11+'D Vogue Vertical'!F11*(VougeVerticalprofit)</f>
        <v>50.600876017316018</v>
      </c>
      <c r="G11" s="491">
        <f>'D Vogue Vertical'!G11+'D Vogue Vertical'!G11*(VougeVerticalprofit)</f>
        <v>61.772378354978351</v>
      </c>
      <c r="H11" s="491">
        <f>'D Vogue Vertical'!H11+'D Vogue Vertical'!H11*(VougeVerticalprofit)</f>
        <v>71.205880692640704</v>
      </c>
      <c r="I11" s="491">
        <f>'D Vogue Vertical'!I11+'D Vogue Vertical'!I11*(VougeVerticalprofit)</f>
        <v>80.639383030303023</v>
      </c>
      <c r="J11" s="491">
        <f>'D Vogue Vertical'!J11+'D Vogue Vertical'!J11*(VougeVerticalprofit)</f>
        <v>90.072885367965384</v>
      </c>
      <c r="K11" s="491">
        <f>'D Vogue Vertical'!K11+'D Vogue Vertical'!K11*(VougeVerticalprofit)</f>
        <v>99.506387705627716</v>
      </c>
      <c r="L11" s="491">
        <f>'D Vogue Vertical'!L11+'D Vogue Vertical'!L11*(VougeVerticalprofit)</f>
        <v>108.93989004329005</v>
      </c>
      <c r="M11" s="491">
        <f>'D Vogue Vertical'!M11+'D Vogue Vertical'!M11*(VougeVerticalprofit)</f>
        <v>118.37339238095238</v>
      </c>
      <c r="N11" s="491">
        <f>'D Vogue Vertical'!N11+'D Vogue Vertical'!N11*(VougeVerticalprofit)</f>
        <v>127.80689471861474</v>
      </c>
    </row>
    <row r="12" spans="1:14" ht="15" customHeight="1" x14ac:dyDescent="0.25">
      <c r="A12" s="499">
        <f>[12]Sumary!Q20</f>
        <v>3.6</v>
      </c>
      <c r="B12" s="500">
        <f>[12]Sumary!R20</f>
        <v>141.73228346456693</v>
      </c>
      <c r="C12" s="491">
        <f>'D Vogue Vertical'!C12+'D Vogue Vertical'!C12*(VougeVerticalprofit)</f>
        <v>22.965304069264072</v>
      </c>
      <c r="D12" s="491">
        <f>'D Vogue Vertical'!D12+'D Vogue Vertical'!D12*(VougeVerticalprofit)</f>
        <v>33.063741471861469</v>
      </c>
      <c r="E12" s="491">
        <f>'D Vogue Vertical'!E12+'D Vogue Vertical'!E12*(VougeVerticalprofit)</f>
        <v>43.162178874458874</v>
      </c>
      <c r="F12" s="491">
        <f>'D Vogue Vertical'!F12+'D Vogue Vertical'!F12*(VougeVerticalprofit)</f>
        <v>53.260616277056279</v>
      </c>
      <c r="G12" s="491">
        <f>'D Vogue Vertical'!G12+'D Vogue Vertical'!G12*(VougeVerticalprofit)</f>
        <v>65.097053679653683</v>
      </c>
      <c r="H12" s="491">
        <f>'D Vogue Vertical'!H12+'D Vogue Vertical'!H12*(VougeVerticalprofit)</f>
        <v>75.195491082251095</v>
      </c>
      <c r="I12" s="491">
        <f>'D Vogue Vertical'!I12+'D Vogue Vertical'!I12*(VougeVerticalprofit)</f>
        <v>85.293928484848479</v>
      </c>
      <c r="J12" s="491">
        <f>'D Vogue Vertical'!J12+'D Vogue Vertical'!J12*(VougeVerticalprofit)</f>
        <v>95.392365887445891</v>
      </c>
      <c r="K12" s="491">
        <f>'D Vogue Vertical'!K12+'D Vogue Vertical'!K12*(VougeVerticalprofit)</f>
        <v>105.4908032900433</v>
      </c>
      <c r="L12" s="491">
        <f>'D Vogue Vertical'!L12+'D Vogue Vertical'!L12*(VougeVerticalprofit)</f>
        <v>115.5892406926407</v>
      </c>
      <c r="M12" s="491">
        <f>'D Vogue Vertical'!M12+'D Vogue Vertical'!M12*(VougeVerticalprofit)</f>
        <v>125.6876780952381</v>
      </c>
      <c r="N12" s="491">
        <f>'D Vogue Vertical'!N12+'D Vogue Vertical'!N12*(VougeVerticalprofit)</f>
        <v>135.78611549783551</v>
      </c>
    </row>
    <row r="13" spans="1:14" ht="15" customHeight="1" x14ac:dyDescent="0.25">
      <c r="A13" s="499">
        <f>[12]Sumary!Q21</f>
        <v>4</v>
      </c>
      <c r="B13" s="500">
        <f>[12]Sumary!R21</f>
        <v>157.48031496062993</v>
      </c>
      <c r="C13" s="491">
        <f>'D Vogue Vertical'!C13+'D Vogue Vertical'!C13*(VougeVerticalprofit)</f>
        <v>23.630239134199133</v>
      </c>
      <c r="D13" s="491">
        <f>'D Vogue Vertical'!D13+'D Vogue Vertical'!D13*(VougeVerticalprofit)</f>
        <v>34.3936116017316</v>
      </c>
      <c r="E13" s="491">
        <f>'D Vogue Vertical'!E13+'D Vogue Vertical'!E13*(VougeVerticalprofit)</f>
        <v>45.156984069264062</v>
      </c>
      <c r="F13" s="491">
        <f>'D Vogue Vertical'!F13+'D Vogue Vertical'!F13*(VougeVerticalprofit)</f>
        <v>55.920356536796533</v>
      </c>
      <c r="G13" s="491">
        <f>'D Vogue Vertical'!G13+'D Vogue Vertical'!G13*(VougeVerticalprofit)</f>
        <v>68.421729004329009</v>
      </c>
      <c r="H13" s="491">
        <f>'D Vogue Vertical'!H13+'D Vogue Vertical'!H13*(VougeVerticalprofit)</f>
        <v>79.185101471861472</v>
      </c>
      <c r="I13" s="491">
        <f>'D Vogue Vertical'!I13+'D Vogue Vertical'!I13*(VougeVerticalprofit)</f>
        <v>89.948473939393935</v>
      </c>
      <c r="J13" s="491">
        <f>'D Vogue Vertical'!J13+'D Vogue Vertical'!J13*(VougeVerticalprofit)</f>
        <v>100.7118464069264</v>
      </c>
      <c r="K13" s="491">
        <f>'D Vogue Vertical'!K13+'D Vogue Vertical'!K13*(VougeVerticalprofit)</f>
        <v>111.47521887445889</v>
      </c>
      <c r="L13" s="491">
        <f>'D Vogue Vertical'!L13+'D Vogue Vertical'!L13*(VougeVerticalprofit)</f>
        <v>122.23859134199135</v>
      </c>
      <c r="M13" s="491">
        <f>'D Vogue Vertical'!M13+'D Vogue Vertical'!M13*(VougeVerticalprofit)</f>
        <v>133.0019638095238</v>
      </c>
      <c r="N13" s="491">
        <f>'D Vogue Vertical'!N13+'D Vogue Vertical'!N13*(VougeVerticalprofit)</f>
        <v>143.76533627705626</v>
      </c>
    </row>
    <row r="14" spans="1:14" ht="15" customHeight="1" x14ac:dyDescent="0.25">
      <c r="A14" s="501"/>
      <c r="B14" s="501"/>
      <c r="C14" s="501"/>
      <c r="D14" s="494"/>
      <c r="E14" s="501"/>
      <c r="F14" s="494"/>
      <c r="G14" s="501"/>
      <c r="H14" s="494"/>
      <c r="I14" s="501"/>
      <c r="J14" s="494"/>
      <c r="K14" s="501"/>
      <c r="L14" s="494"/>
      <c r="M14" s="501"/>
      <c r="N14" s="494"/>
    </row>
    <row r="15" spans="1:14" ht="15" customHeight="1" x14ac:dyDescent="0.25">
      <c r="A15" s="502" t="s">
        <v>516</v>
      </c>
      <c r="B15" s="501"/>
      <c r="C15" s="501"/>
      <c r="D15" s="494"/>
      <c r="E15" s="503"/>
      <c r="F15" s="494"/>
      <c r="G15" s="493"/>
      <c r="H15" s="494"/>
      <c r="I15" s="501"/>
      <c r="J15" s="494"/>
      <c r="K15" s="501"/>
      <c r="L15" s="494"/>
      <c r="M15" s="501"/>
      <c r="N15" s="494"/>
    </row>
    <row r="16" spans="1:14" ht="15" customHeight="1" x14ac:dyDescent="0.25">
      <c r="A16" s="721" t="s">
        <v>240</v>
      </c>
      <c r="B16" s="721"/>
      <c r="C16" s="496">
        <f>[12]Sumary!S10</f>
        <v>0.4</v>
      </c>
      <c r="D16" s="496">
        <f>[12]Sumary!T10</f>
        <v>0.8</v>
      </c>
      <c r="E16" s="496">
        <f>[12]Sumary!U10</f>
        <v>1.2</v>
      </c>
      <c r="F16" s="496">
        <f>[12]Sumary!V10</f>
        <v>1.6</v>
      </c>
      <c r="G16" s="496">
        <f>[12]Sumary!W10</f>
        <v>2</v>
      </c>
      <c r="H16" s="496">
        <f>[12]Sumary!X10</f>
        <v>2.4</v>
      </c>
      <c r="I16" s="496">
        <f>[12]Sumary!Y10</f>
        <v>2.8</v>
      </c>
      <c r="J16" s="496">
        <f>[12]Sumary!Z10</f>
        <v>3.2</v>
      </c>
      <c r="K16" s="496">
        <f>[12]Sumary!AA10</f>
        <v>3.6</v>
      </c>
      <c r="L16" s="496">
        <f>[12]Sumary!AB10</f>
        <v>4</v>
      </c>
      <c r="M16" s="496">
        <f>[12]Sumary!AC10</f>
        <v>4.4000000000000004</v>
      </c>
      <c r="N16" s="496">
        <f>[12]Sumary!AD10</f>
        <v>4.8</v>
      </c>
    </row>
    <row r="17" spans="1:25" ht="15" customHeight="1" x14ac:dyDescent="0.25">
      <c r="A17" s="497"/>
      <c r="B17" s="497" t="s">
        <v>241</v>
      </c>
      <c r="C17" s="498">
        <f>[12]Sumary!S11</f>
        <v>15.748031496062993</v>
      </c>
      <c r="D17" s="498">
        <f>[12]Sumary!T11</f>
        <v>31.496062992125985</v>
      </c>
      <c r="E17" s="498">
        <f>[12]Sumary!U11</f>
        <v>47.244094488188978</v>
      </c>
      <c r="F17" s="498">
        <f>[12]Sumary!V11</f>
        <v>62.99212598425197</v>
      </c>
      <c r="G17" s="498">
        <f>[12]Sumary!W11</f>
        <v>78.740157480314963</v>
      </c>
      <c r="H17" s="498">
        <f>[12]Sumary!X11</f>
        <v>94.488188976377955</v>
      </c>
      <c r="I17" s="498">
        <f>[12]Sumary!Y11</f>
        <v>110.23622047244095</v>
      </c>
      <c r="J17" s="498">
        <f>[12]Sumary!Z11</f>
        <v>125.98425196850394</v>
      </c>
      <c r="K17" s="498">
        <f>[12]Sumary!AA11</f>
        <v>141.73228346456693</v>
      </c>
      <c r="L17" s="498">
        <f>[12]Sumary!AB11</f>
        <v>157.48031496062993</v>
      </c>
      <c r="M17" s="498">
        <f>[12]Sumary!AC11</f>
        <v>173.22834645669292</v>
      </c>
      <c r="N17" s="498">
        <f>[12]Sumary!AD11</f>
        <v>188.97637795275591</v>
      </c>
    </row>
    <row r="18" spans="1:25" ht="15" customHeight="1" x14ac:dyDescent="0.25">
      <c r="A18" s="499">
        <f>[12]Sumary!Q12</f>
        <v>0.4</v>
      </c>
      <c r="B18" s="500">
        <f>[12]Sumary!R12</f>
        <v>15.748031496062993</v>
      </c>
      <c r="C18" s="491">
        <f>'D Vogue Vertical'!C18+'D Vogue Vertical'!C18*(VougeVerticalprofit)</f>
        <v>18.211537835497836</v>
      </c>
      <c r="D18" s="491">
        <f>'D Vogue Vertical'!D18+'D Vogue Vertical'!D18*(VougeVerticalprofit)</f>
        <v>23.556209004329006</v>
      </c>
      <c r="E18" s="491">
        <f>'D Vogue Vertical'!E18+'D Vogue Vertical'!E18*(VougeVerticalprofit)</f>
        <v>28.900880173160175</v>
      </c>
      <c r="F18" s="491">
        <f>'D Vogue Vertical'!F18+'D Vogue Vertical'!F18*(VougeVerticalprofit)</f>
        <v>34.245551341991344</v>
      </c>
      <c r="G18" s="491">
        <f>'D Vogue Vertical'!G18+'D Vogue Vertical'!G18*(VougeVerticalprofit)</f>
        <v>41.328222510822506</v>
      </c>
      <c r="H18" s="491">
        <f>'D Vogue Vertical'!H18+'D Vogue Vertical'!H18*(VougeVerticalprofit)</f>
        <v>46.672893679653683</v>
      </c>
      <c r="I18" s="491">
        <f>'D Vogue Vertical'!I18+'D Vogue Vertical'!I18*(VougeVerticalprofit)</f>
        <v>52.017564848484838</v>
      </c>
      <c r="J18" s="491">
        <f>'D Vogue Vertical'!J18+'D Vogue Vertical'!J18*(VougeVerticalprofit)</f>
        <v>57.362236017316015</v>
      </c>
      <c r="K18" s="491">
        <f>'D Vogue Vertical'!K18+'D Vogue Vertical'!K18*(VougeVerticalprofit)</f>
        <v>62.706907186147191</v>
      </c>
      <c r="L18" s="491">
        <f>'D Vogue Vertical'!L18+'D Vogue Vertical'!L18*(VougeVerticalprofit)</f>
        <v>68.051578354978361</v>
      </c>
      <c r="M18" s="491">
        <f>'D Vogue Vertical'!M18+'D Vogue Vertical'!M18*(VougeVerticalprofit)</f>
        <v>73.39624952380953</v>
      </c>
      <c r="N18" s="491">
        <f>'D Vogue Vertical'!N18+'D Vogue Vertical'!N18*(VougeVerticalprofit)</f>
        <v>78.740920692640699</v>
      </c>
    </row>
    <row r="19" spans="1:25" ht="15" customHeight="1" x14ac:dyDescent="0.25">
      <c r="A19" s="499">
        <f>[12]Sumary!Q13</f>
        <v>0.8</v>
      </c>
      <c r="B19" s="500">
        <f>[12]Sumary!R13</f>
        <v>31.496062992125985</v>
      </c>
      <c r="C19" s="491">
        <f>'D Vogue Vertical'!C19+'D Vogue Vertical'!C19*(VougeVerticalprofit)</f>
        <v>19.33361575757576</v>
      </c>
      <c r="D19" s="491">
        <f>'D Vogue Vertical'!D19+'D Vogue Vertical'!D19*(VougeVerticalprofit)</f>
        <v>25.80036484848485</v>
      </c>
      <c r="E19" s="491">
        <f>'D Vogue Vertical'!E19+'D Vogue Vertical'!E19*(VougeVerticalprofit)</f>
        <v>32.267113939393937</v>
      </c>
      <c r="F19" s="491">
        <f>'D Vogue Vertical'!F19+'D Vogue Vertical'!F19*(VougeVerticalprofit)</f>
        <v>38.733863030303034</v>
      </c>
      <c r="G19" s="491">
        <f>'D Vogue Vertical'!G19+'D Vogue Vertical'!G19*(VougeVerticalprofit)</f>
        <v>46.938612121212117</v>
      </c>
      <c r="H19" s="491">
        <f>'D Vogue Vertical'!H19+'D Vogue Vertical'!H19*(VougeVerticalprofit)</f>
        <v>53.405361212121214</v>
      </c>
      <c r="I19" s="491">
        <f>'D Vogue Vertical'!I19+'D Vogue Vertical'!I19*(VougeVerticalprofit)</f>
        <v>59.87211030303029</v>
      </c>
      <c r="J19" s="491">
        <f>'D Vogue Vertical'!J19+'D Vogue Vertical'!J19*(VougeVerticalprofit)</f>
        <v>66.338859393939401</v>
      </c>
      <c r="K19" s="491">
        <f>'D Vogue Vertical'!K19+'D Vogue Vertical'!K19*(VougeVerticalprofit)</f>
        <v>72.805608484848491</v>
      </c>
      <c r="L19" s="491">
        <f>'D Vogue Vertical'!L19+'D Vogue Vertical'!L19*(VougeVerticalprofit)</f>
        <v>79.272357575757582</v>
      </c>
      <c r="M19" s="491">
        <f>'D Vogue Vertical'!M19+'D Vogue Vertical'!M19*(VougeVerticalprofit)</f>
        <v>85.739106666666672</v>
      </c>
      <c r="N19" s="491">
        <f>'D Vogue Vertical'!N19+'D Vogue Vertical'!N19*(VougeVerticalprofit)</f>
        <v>92.205855757575762</v>
      </c>
    </row>
    <row r="20" spans="1:25" ht="15" customHeight="1" x14ac:dyDescent="0.25">
      <c r="A20" s="499">
        <f>[12]Sumary!Q14</f>
        <v>1.2</v>
      </c>
      <c r="B20" s="500">
        <f>[12]Sumary!R14</f>
        <v>47.244094488188978</v>
      </c>
      <c r="C20" s="491">
        <f>'D Vogue Vertical'!C20+'D Vogue Vertical'!C20*(VougeVerticalprofit)</f>
        <v>20.455693679653681</v>
      </c>
      <c r="D20" s="491">
        <f>'D Vogue Vertical'!D20+'D Vogue Vertical'!D20*(VougeVerticalprofit)</f>
        <v>28.044520692640695</v>
      </c>
      <c r="E20" s="491">
        <f>'D Vogue Vertical'!E20+'D Vogue Vertical'!E20*(VougeVerticalprofit)</f>
        <v>35.633347705627706</v>
      </c>
      <c r="F20" s="491">
        <f>'D Vogue Vertical'!F20+'D Vogue Vertical'!F20*(VougeVerticalprofit)</f>
        <v>43.222174718614717</v>
      </c>
      <c r="G20" s="491">
        <f>'D Vogue Vertical'!G20+'D Vogue Vertical'!G20*(VougeVerticalprofit)</f>
        <v>52.549001731601727</v>
      </c>
      <c r="H20" s="491">
        <f>'D Vogue Vertical'!H20+'D Vogue Vertical'!H20*(VougeVerticalprofit)</f>
        <v>60.137828744588745</v>
      </c>
      <c r="I20" s="491">
        <f>'D Vogue Vertical'!I20+'D Vogue Vertical'!I20*(VougeVerticalprofit)</f>
        <v>67.726655757575756</v>
      </c>
      <c r="J20" s="491">
        <f>'D Vogue Vertical'!J20+'D Vogue Vertical'!J20*(VougeVerticalprofit)</f>
        <v>75.315482770562781</v>
      </c>
      <c r="K20" s="491">
        <f>'D Vogue Vertical'!K20+'D Vogue Vertical'!K20*(VougeVerticalprofit)</f>
        <v>82.904309783549792</v>
      </c>
      <c r="L20" s="491">
        <f>'D Vogue Vertical'!L20+'D Vogue Vertical'!L20*(VougeVerticalprofit)</f>
        <v>90.493136796536803</v>
      </c>
      <c r="M20" s="491">
        <f>'D Vogue Vertical'!M20+'D Vogue Vertical'!M20*(VougeVerticalprofit)</f>
        <v>98.081963809523813</v>
      </c>
      <c r="N20" s="491">
        <f>'D Vogue Vertical'!N20+'D Vogue Vertical'!N20*(VougeVerticalprofit)</f>
        <v>105.67079082251082</v>
      </c>
    </row>
    <row r="21" spans="1:25" ht="15" customHeight="1" x14ac:dyDescent="0.25">
      <c r="A21" s="499">
        <f>[12]Sumary!Q15</f>
        <v>1.6</v>
      </c>
      <c r="B21" s="500">
        <f>[12]Sumary!R15</f>
        <v>62.99212598425197</v>
      </c>
      <c r="C21" s="491">
        <f>'D Vogue Vertical'!C21+'D Vogue Vertical'!C21*(VougeVerticalprofit)</f>
        <v>21.577771601731602</v>
      </c>
      <c r="D21" s="491">
        <f>'D Vogue Vertical'!D21+'D Vogue Vertical'!D21*(VougeVerticalprofit)</f>
        <v>30.28867653679654</v>
      </c>
      <c r="E21" s="491">
        <f>'D Vogue Vertical'!E21+'D Vogue Vertical'!E21*(VougeVerticalprofit)</f>
        <v>38.999581471861468</v>
      </c>
      <c r="F21" s="491">
        <f>'D Vogue Vertical'!F21+'D Vogue Vertical'!F21*(VougeVerticalprofit)</f>
        <v>47.710486406926407</v>
      </c>
      <c r="G21" s="491">
        <f>'D Vogue Vertical'!G21+'D Vogue Vertical'!G21*(VougeVerticalprofit)</f>
        <v>58.159391341991345</v>
      </c>
      <c r="H21" s="491">
        <f>'D Vogue Vertical'!H21+'D Vogue Vertical'!H21*(VougeVerticalprofit)</f>
        <v>66.870296277056283</v>
      </c>
      <c r="I21" s="491">
        <f>'D Vogue Vertical'!I21+'D Vogue Vertical'!I21*(VougeVerticalprofit)</f>
        <v>75.581201212121201</v>
      </c>
      <c r="J21" s="491">
        <f>'D Vogue Vertical'!J21+'D Vogue Vertical'!J21*(VougeVerticalprofit)</f>
        <v>84.292106147186146</v>
      </c>
      <c r="K21" s="491">
        <f>'D Vogue Vertical'!K21+'D Vogue Vertical'!K21*(VougeVerticalprofit)</f>
        <v>93.003011082251092</v>
      </c>
      <c r="L21" s="491">
        <f>'D Vogue Vertical'!L21+'D Vogue Vertical'!L21*(VougeVerticalprofit)</f>
        <v>101.71391601731604</v>
      </c>
      <c r="M21" s="491">
        <f>'D Vogue Vertical'!M21+'D Vogue Vertical'!M21*(VougeVerticalprofit)</f>
        <v>110.42482095238095</v>
      </c>
      <c r="N21" s="491">
        <f>'D Vogue Vertical'!N21+'D Vogue Vertical'!N21*(VougeVerticalprofit)</f>
        <v>119.1357258874459</v>
      </c>
    </row>
    <row r="22" spans="1:25" ht="15" customHeight="1" x14ac:dyDescent="0.25">
      <c r="A22" s="499">
        <f>[12]Sumary!Q16</f>
        <v>2</v>
      </c>
      <c r="B22" s="500">
        <f>[12]Sumary!R16</f>
        <v>78.740157480314963</v>
      </c>
      <c r="C22" s="491">
        <f>'D Vogue Vertical'!C22+'D Vogue Vertical'!C22*(VougeVerticalprofit)</f>
        <v>22.699849523809526</v>
      </c>
      <c r="D22" s="491">
        <f>'D Vogue Vertical'!D22+'D Vogue Vertical'!D22*(VougeVerticalprofit)</f>
        <v>32.532832380952385</v>
      </c>
      <c r="E22" s="491">
        <f>'D Vogue Vertical'!E22+'D Vogue Vertical'!E22*(VougeVerticalprofit)</f>
        <v>42.365815238095237</v>
      </c>
      <c r="F22" s="491">
        <f>'D Vogue Vertical'!F22+'D Vogue Vertical'!F22*(VougeVerticalprofit)</f>
        <v>52.198798095238097</v>
      </c>
      <c r="G22" s="491">
        <f>'D Vogue Vertical'!G22+'D Vogue Vertical'!G22*(VougeVerticalprofit)</f>
        <v>63.769780952380948</v>
      </c>
      <c r="H22" s="491">
        <f>'D Vogue Vertical'!H22+'D Vogue Vertical'!H22*(VougeVerticalprofit)</f>
        <v>73.602763809523822</v>
      </c>
      <c r="I22" s="491">
        <f>'D Vogue Vertical'!I22+'D Vogue Vertical'!I22*(VougeVerticalprofit)</f>
        <v>83.435746666666674</v>
      </c>
      <c r="J22" s="491">
        <f>'D Vogue Vertical'!J22+'D Vogue Vertical'!J22*(VougeVerticalprofit)</f>
        <v>93.26872952380954</v>
      </c>
      <c r="K22" s="491">
        <f>'D Vogue Vertical'!K22+'D Vogue Vertical'!K22*(VougeVerticalprofit)</f>
        <v>103.10171238095241</v>
      </c>
      <c r="L22" s="491">
        <f>'D Vogue Vertical'!L22+'D Vogue Vertical'!L22*(VougeVerticalprofit)</f>
        <v>112.93469523809524</v>
      </c>
      <c r="M22" s="491">
        <f>'D Vogue Vertical'!M22+'D Vogue Vertical'!M22*(VougeVerticalprofit)</f>
        <v>122.76767809523811</v>
      </c>
      <c r="N22" s="491">
        <f>'D Vogue Vertical'!N22+'D Vogue Vertical'!N22*(VougeVerticalprofit)</f>
        <v>132.60066095238096</v>
      </c>
    </row>
    <row r="23" spans="1:25" ht="15" customHeight="1" x14ac:dyDescent="0.25">
      <c r="A23" s="499">
        <f>[12]Sumary!Q17</f>
        <v>2.4</v>
      </c>
      <c r="B23" s="500">
        <f>[12]Sumary!R17</f>
        <v>94.488188976377955</v>
      </c>
      <c r="C23" s="491">
        <f>'D Vogue Vertical'!C23+'D Vogue Vertical'!C23*(VougeVerticalprofit)</f>
        <v>23.821927445887447</v>
      </c>
      <c r="D23" s="491">
        <f>'D Vogue Vertical'!D23+'D Vogue Vertical'!D23*(VougeVerticalprofit)</f>
        <v>34.776988225108227</v>
      </c>
      <c r="E23" s="491">
        <f>'D Vogue Vertical'!E23+'D Vogue Vertical'!E23*(VougeVerticalprofit)</f>
        <v>45.732049004329006</v>
      </c>
      <c r="F23" s="491">
        <f>'D Vogue Vertical'!F23+'D Vogue Vertical'!F23*(VougeVerticalprofit)</f>
        <v>56.687109783549779</v>
      </c>
      <c r="G23" s="491">
        <f>'D Vogue Vertical'!G23+'D Vogue Vertical'!G23*(VougeVerticalprofit)</f>
        <v>69.380170562770573</v>
      </c>
      <c r="H23" s="491">
        <f>'D Vogue Vertical'!H23+'D Vogue Vertical'!H23*(VougeVerticalprofit)</f>
        <v>80.33523134199136</v>
      </c>
      <c r="I23" s="491">
        <f>'D Vogue Vertical'!I23+'D Vogue Vertical'!I23*(VougeVerticalprofit)</f>
        <v>91.290292121212119</v>
      </c>
      <c r="J23" s="491">
        <f>'D Vogue Vertical'!J23+'D Vogue Vertical'!J23*(VougeVerticalprofit)</f>
        <v>102.24535290043291</v>
      </c>
      <c r="K23" s="491">
        <f>'D Vogue Vertical'!K23+'D Vogue Vertical'!K23*(VougeVerticalprofit)</f>
        <v>113.20041367965369</v>
      </c>
      <c r="L23" s="491">
        <f>'D Vogue Vertical'!L23+'D Vogue Vertical'!L23*(VougeVerticalprofit)</f>
        <v>124.15547445887447</v>
      </c>
      <c r="M23" s="491">
        <f>'D Vogue Vertical'!M23+'D Vogue Vertical'!M23*(VougeVerticalprofit)</f>
        <v>135.11053523809525</v>
      </c>
      <c r="N23" s="491">
        <f>'D Vogue Vertical'!N23+'D Vogue Vertical'!N23*(VougeVerticalprofit)</f>
        <v>146.06559601731601</v>
      </c>
    </row>
    <row r="24" spans="1:25" ht="15" customHeight="1" x14ac:dyDescent="0.25">
      <c r="A24" s="499">
        <f>[12]Sumary!Q18</f>
        <v>2.8</v>
      </c>
      <c r="B24" s="500">
        <f>[12]Sumary!R18</f>
        <v>110.23622047244095</v>
      </c>
      <c r="C24" s="491">
        <f>'D Vogue Vertical'!C24+'D Vogue Vertical'!C24*(VougeVerticalprofit)</f>
        <v>24.944005367965371</v>
      </c>
      <c r="D24" s="491">
        <f>'D Vogue Vertical'!D24+'D Vogue Vertical'!D24*(VougeVerticalprofit)</f>
        <v>37.021144069264075</v>
      </c>
      <c r="E24" s="491">
        <f>'D Vogue Vertical'!E24+'D Vogue Vertical'!E24*(VougeVerticalprofit)</f>
        <v>49.098282770562768</v>
      </c>
      <c r="F24" s="491">
        <f>'D Vogue Vertical'!F24+'D Vogue Vertical'!F24*(VougeVerticalprofit)</f>
        <v>61.175421471861476</v>
      </c>
      <c r="G24" s="491">
        <f>'D Vogue Vertical'!G24+'D Vogue Vertical'!G24*(VougeVerticalprofit)</f>
        <v>74.990560173160176</v>
      </c>
      <c r="H24" s="491">
        <f>'D Vogue Vertical'!H24+'D Vogue Vertical'!H24*(VougeVerticalprofit)</f>
        <v>87.067698874458884</v>
      </c>
      <c r="I24" s="491">
        <f>'D Vogue Vertical'!I24+'D Vogue Vertical'!I24*(VougeVerticalprofit)</f>
        <v>99.144837575757563</v>
      </c>
      <c r="J24" s="491">
        <f>'D Vogue Vertical'!J24+'D Vogue Vertical'!J24*(VougeVerticalprofit)</f>
        <v>111.2219762770563</v>
      </c>
      <c r="K24" s="491">
        <f>'D Vogue Vertical'!K24+'D Vogue Vertical'!K24*(VougeVerticalprofit)</f>
        <v>123.29911497835498</v>
      </c>
      <c r="L24" s="491">
        <f>'D Vogue Vertical'!L24+'D Vogue Vertical'!L24*(VougeVerticalprofit)</f>
        <v>135.37625367965367</v>
      </c>
      <c r="M24" s="491">
        <f>'D Vogue Vertical'!M24+'D Vogue Vertical'!M24*(VougeVerticalprofit)</f>
        <v>147.45339238095238</v>
      </c>
      <c r="N24" s="491">
        <f>'D Vogue Vertical'!N24+'D Vogue Vertical'!N24*(VougeVerticalprofit)</f>
        <v>159.53053108225109</v>
      </c>
      <c r="Y24" s="65"/>
    </row>
    <row r="25" spans="1:25" ht="15" customHeight="1" x14ac:dyDescent="0.25">
      <c r="A25" s="499">
        <f>[12]Sumary!Q19</f>
        <v>3.2</v>
      </c>
      <c r="B25" s="500">
        <f>[12]Sumary!R19</f>
        <v>125.98425196850394</v>
      </c>
      <c r="C25" s="491">
        <f>'D Vogue Vertical'!C25+'D Vogue Vertical'!C25*(VougeVerticalprofit)</f>
        <v>26.066083290043291</v>
      </c>
      <c r="D25" s="491">
        <f>'D Vogue Vertical'!D25+'D Vogue Vertical'!D25*(VougeVerticalprofit)</f>
        <v>39.265299913419916</v>
      </c>
      <c r="E25" s="491">
        <f>'D Vogue Vertical'!E25+'D Vogue Vertical'!E25*(VougeVerticalprofit)</f>
        <v>52.464516536796538</v>
      </c>
      <c r="F25" s="491">
        <f>'D Vogue Vertical'!F25+'D Vogue Vertical'!F25*(VougeVerticalprofit)</f>
        <v>65.663733160173166</v>
      </c>
      <c r="G25" s="491">
        <f>'D Vogue Vertical'!G25+'D Vogue Vertical'!G25*(VougeVerticalprofit)</f>
        <v>80.600949783549794</v>
      </c>
      <c r="H25" s="491">
        <f>'D Vogue Vertical'!H25+'D Vogue Vertical'!H25*(VougeVerticalprofit)</f>
        <v>93.800166406926422</v>
      </c>
      <c r="I25" s="491">
        <f>'D Vogue Vertical'!I25+'D Vogue Vertical'!I25*(VougeVerticalprofit)</f>
        <v>106.99938303030304</v>
      </c>
      <c r="J25" s="491">
        <f>'D Vogue Vertical'!J25+'D Vogue Vertical'!J25*(VougeVerticalprofit)</f>
        <v>120.19859965367966</v>
      </c>
      <c r="K25" s="491">
        <f>'D Vogue Vertical'!K25+'D Vogue Vertical'!K25*(VougeVerticalprofit)</f>
        <v>133.39781627705628</v>
      </c>
      <c r="L25" s="491">
        <f>'D Vogue Vertical'!L25+'D Vogue Vertical'!L25*(VougeVerticalprofit)</f>
        <v>146.59703290043291</v>
      </c>
      <c r="M25" s="491">
        <f>'D Vogue Vertical'!M25+'D Vogue Vertical'!M25*(VougeVerticalprofit)</f>
        <v>159.79624952380954</v>
      </c>
      <c r="N25" s="491">
        <f>'D Vogue Vertical'!N25+'D Vogue Vertical'!N25*(VougeVerticalprofit)</f>
        <v>172.99546614718616</v>
      </c>
    </row>
    <row r="26" spans="1:25" ht="15" customHeight="1" x14ac:dyDescent="0.25">
      <c r="A26" s="499">
        <f>[12]Sumary!Q20</f>
        <v>3.6</v>
      </c>
      <c r="B26" s="500">
        <f>[12]Sumary!R20</f>
        <v>141.73228346456693</v>
      </c>
      <c r="C26" s="491">
        <f>'D Vogue Vertical'!C26+'D Vogue Vertical'!C26*(VougeVerticalprofit)</f>
        <v>27.188161212121212</v>
      </c>
      <c r="D26" s="491">
        <f>'D Vogue Vertical'!D26+'D Vogue Vertical'!D26*(VougeVerticalprofit)</f>
        <v>41.509455757575758</v>
      </c>
      <c r="E26" s="491">
        <f>'D Vogue Vertical'!E26+'D Vogue Vertical'!E26*(VougeVerticalprofit)</f>
        <v>55.830750303030307</v>
      </c>
      <c r="F26" s="491">
        <f>'D Vogue Vertical'!F26+'D Vogue Vertical'!F26*(VougeVerticalprofit)</f>
        <v>70.152044848484863</v>
      </c>
      <c r="G26" s="491">
        <f>'D Vogue Vertical'!G26+'D Vogue Vertical'!G26*(VougeVerticalprofit)</f>
        <v>86.211339393939411</v>
      </c>
      <c r="H26" s="491">
        <f>'D Vogue Vertical'!H26+'D Vogue Vertical'!H26*(VougeVerticalprofit)</f>
        <v>100.53263393939396</v>
      </c>
      <c r="I26" s="491">
        <f>'D Vogue Vertical'!I26+'D Vogue Vertical'!I26*(VougeVerticalprofit)</f>
        <v>114.85392848484848</v>
      </c>
      <c r="J26" s="491">
        <f>'D Vogue Vertical'!J26+'D Vogue Vertical'!J26*(VougeVerticalprofit)</f>
        <v>129.17522303030302</v>
      </c>
      <c r="K26" s="491">
        <f>'D Vogue Vertical'!K26+'D Vogue Vertical'!K26*(VougeVerticalprofit)</f>
        <v>143.49651757575759</v>
      </c>
      <c r="L26" s="491">
        <f>'D Vogue Vertical'!L26+'D Vogue Vertical'!L26*(VougeVerticalprofit)</f>
        <v>157.81781212121214</v>
      </c>
      <c r="M26" s="491">
        <f>'D Vogue Vertical'!M26+'D Vogue Vertical'!M26*(VougeVerticalprofit)</f>
        <v>172.13910666666666</v>
      </c>
      <c r="N26" s="491">
        <f>'D Vogue Vertical'!N26+'D Vogue Vertical'!N26*(VougeVerticalprofit)</f>
        <v>186.46040121212121</v>
      </c>
    </row>
    <row r="27" spans="1:25" ht="15" customHeight="1" x14ac:dyDescent="0.25">
      <c r="A27" s="499">
        <f>[12]Sumary!Q21</f>
        <v>4</v>
      </c>
      <c r="B27" s="500">
        <f>[12]Sumary!R21</f>
        <v>157.48031496062993</v>
      </c>
      <c r="C27" s="491">
        <f>'D Vogue Vertical'!C27+'D Vogue Vertical'!C27*(VougeVerticalprofit)</f>
        <v>28.310239134199133</v>
      </c>
      <c r="D27" s="491">
        <f>'D Vogue Vertical'!D27+'D Vogue Vertical'!D27*(VougeVerticalprofit)</f>
        <v>43.753611601731599</v>
      </c>
      <c r="E27" s="491">
        <f>'D Vogue Vertical'!E27+'D Vogue Vertical'!E27*(VougeVerticalprofit)</f>
        <v>59.196984069264069</v>
      </c>
      <c r="F27" s="491">
        <f>'D Vogue Vertical'!F27+'D Vogue Vertical'!F27*(VougeVerticalprofit)</f>
        <v>74.640356536796546</v>
      </c>
      <c r="G27" s="491">
        <f>'D Vogue Vertical'!G27+'D Vogue Vertical'!G27*(VougeVerticalprofit)</f>
        <v>91.821729004329015</v>
      </c>
      <c r="H27" s="491">
        <f>'D Vogue Vertical'!H27+'D Vogue Vertical'!H27*(VougeVerticalprofit)</f>
        <v>107.26510147186148</v>
      </c>
      <c r="I27" s="491">
        <f>'D Vogue Vertical'!I27+'D Vogue Vertical'!I27*(VougeVerticalprofit)</f>
        <v>122.70847393939393</v>
      </c>
      <c r="J27" s="491">
        <f>'D Vogue Vertical'!J27+'D Vogue Vertical'!J27*(VougeVerticalprofit)</f>
        <v>138.15184640692638</v>
      </c>
      <c r="K27" s="491">
        <f>'D Vogue Vertical'!K27+'D Vogue Vertical'!K27*(VougeVerticalprofit)</f>
        <v>153.59521887445888</v>
      </c>
      <c r="L27" s="491">
        <f>'D Vogue Vertical'!L27+'D Vogue Vertical'!L27*(VougeVerticalprofit)</f>
        <v>169.03859134199135</v>
      </c>
      <c r="M27" s="491">
        <f>'D Vogue Vertical'!M27+'D Vogue Vertical'!M27*(VougeVerticalprofit)</f>
        <v>184.48196380952382</v>
      </c>
      <c r="N27" s="491">
        <f>'D Vogue Vertical'!N27+'D Vogue Vertical'!N27*(VougeVerticalprofit)</f>
        <v>199.92533627705626</v>
      </c>
    </row>
    <row r="28" spans="1:25" ht="15" customHeight="1" x14ac:dyDescent="0.25">
      <c r="A28" s="493"/>
      <c r="B28" s="493"/>
      <c r="C28" s="493"/>
      <c r="D28" s="494"/>
      <c r="E28" s="493"/>
      <c r="F28" s="494"/>
      <c r="G28" s="493"/>
      <c r="H28" s="494"/>
      <c r="I28" s="493"/>
      <c r="J28" s="494"/>
      <c r="K28" s="493"/>
      <c r="L28" s="494"/>
      <c r="M28" s="493"/>
      <c r="N28" s="494"/>
    </row>
    <row r="29" spans="1:25" ht="15" customHeight="1" x14ac:dyDescent="0.25">
      <c r="A29" s="492" t="s">
        <v>509</v>
      </c>
      <c r="B29" s="493"/>
      <c r="C29" s="493"/>
      <c r="D29" s="494"/>
      <c r="E29" s="493"/>
      <c r="F29" s="494"/>
      <c r="G29" s="493"/>
      <c r="H29" s="494"/>
      <c r="I29" s="493"/>
      <c r="J29" s="494"/>
      <c r="K29" s="493"/>
      <c r="L29" s="494"/>
      <c r="M29" s="493"/>
      <c r="N29" s="494"/>
    </row>
    <row r="30" spans="1:25" ht="15" customHeight="1" x14ac:dyDescent="0.25">
      <c r="A30" s="721" t="s">
        <v>240</v>
      </c>
      <c r="B30" s="721"/>
      <c r="C30" s="496">
        <f>[12]Sumary!S10</f>
        <v>0.4</v>
      </c>
      <c r="D30" s="496">
        <f>[12]Sumary!T10</f>
        <v>0.8</v>
      </c>
      <c r="E30" s="496">
        <f>[12]Sumary!U10</f>
        <v>1.2</v>
      </c>
      <c r="F30" s="496">
        <f>[12]Sumary!V10</f>
        <v>1.6</v>
      </c>
      <c r="G30" s="496">
        <f>[12]Sumary!W10</f>
        <v>2</v>
      </c>
      <c r="H30" s="496">
        <f>[12]Sumary!X10</f>
        <v>2.4</v>
      </c>
      <c r="I30" s="496">
        <f>[12]Sumary!Y10</f>
        <v>2.8</v>
      </c>
      <c r="J30" s="496">
        <f>[12]Sumary!Z10</f>
        <v>3.2</v>
      </c>
      <c r="K30" s="496">
        <f>[12]Sumary!AA10</f>
        <v>3.6</v>
      </c>
      <c r="L30" s="496">
        <f>[12]Sumary!AB10</f>
        <v>4</v>
      </c>
      <c r="M30" s="496">
        <f>[12]Sumary!AC10</f>
        <v>4.4000000000000004</v>
      </c>
      <c r="N30" s="496">
        <f>[12]Sumary!AD10</f>
        <v>4.8</v>
      </c>
    </row>
    <row r="31" spans="1:25" ht="15" customHeight="1" x14ac:dyDescent="0.25">
      <c r="A31" s="497"/>
      <c r="B31" s="497" t="s">
        <v>241</v>
      </c>
      <c r="C31" s="498">
        <f>[12]Sumary!S11</f>
        <v>15.748031496062993</v>
      </c>
      <c r="D31" s="498">
        <f>[12]Sumary!T11</f>
        <v>31.496062992125985</v>
      </c>
      <c r="E31" s="498">
        <f>[12]Sumary!U11</f>
        <v>47.244094488188978</v>
      </c>
      <c r="F31" s="498">
        <f>[12]Sumary!V11</f>
        <v>62.99212598425197</v>
      </c>
      <c r="G31" s="498">
        <f>[12]Sumary!W11</f>
        <v>78.740157480314963</v>
      </c>
      <c r="H31" s="498">
        <f>[12]Sumary!X11</f>
        <v>94.488188976377955</v>
      </c>
      <c r="I31" s="498">
        <f>[12]Sumary!Y11</f>
        <v>110.23622047244095</v>
      </c>
      <c r="J31" s="498">
        <f>[12]Sumary!Z11</f>
        <v>125.98425196850394</v>
      </c>
      <c r="K31" s="498">
        <f>[12]Sumary!AA11</f>
        <v>141.73228346456693</v>
      </c>
      <c r="L31" s="498">
        <f>[12]Sumary!AB11</f>
        <v>157.48031496062993</v>
      </c>
      <c r="M31" s="498">
        <f>[12]Sumary!AC11</f>
        <v>173.22834645669292</v>
      </c>
      <c r="N31" s="498">
        <f>[12]Sumary!AD11</f>
        <v>188.97637795275591</v>
      </c>
    </row>
    <row r="32" spans="1:25" ht="18.75" x14ac:dyDescent="0.25">
      <c r="A32" s="499">
        <f>[12]Sumary!Q12</f>
        <v>0.4</v>
      </c>
      <c r="B32" s="500">
        <f>[12]Sumary!R12</f>
        <v>15.748031496062993</v>
      </c>
      <c r="C32" s="491">
        <f>'D Vogue Vertical'!C32+'D Vogue Vertical'!C32*(VougeVerticalprofit)</f>
        <v>18.674394978354979</v>
      </c>
      <c r="D32" s="491">
        <f>'D Vogue Vertical'!D32+'D Vogue Vertical'!D32*(VougeVerticalprofit)</f>
        <v>24.481923290043291</v>
      </c>
      <c r="E32" s="491">
        <f>'D Vogue Vertical'!E32+'D Vogue Vertical'!E32*(VougeVerticalprofit)</f>
        <v>30.289451601731603</v>
      </c>
      <c r="F32" s="491">
        <f>'D Vogue Vertical'!F32+'D Vogue Vertical'!F32*(VougeVerticalprofit)</f>
        <v>36.096979913419915</v>
      </c>
      <c r="G32" s="491">
        <f>'D Vogue Vertical'!G32+'D Vogue Vertical'!G32*(VougeVerticalprofit)</f>
        <v>43.642508225108223</v>
      </c>
      <c r="H32" s="491">
        <f>'D Vogue Vertical'!H32+'D Vogue Vertical'!H32*(VougeVerticalprofit)</f>
        <v>49.450036536796539</v>
      </c>
      <c r="I32" s="491">
        <f>'D Vogue Vertical'!I32+'D Vogue Vertical'!I32*(VougeVerticalprofit)</f>
        <v>55.25756484848484</v>
      </c>
      <c r="J32" s="491">
        <f>'D Vogue Vertical'!J32+'D Vogue Vertical'!J32*(VougeVerticalprofit)</f>
        <v>61.065093160173156</v>
      </c>
      <c r="K32" s="491">
        <f>'D Vogue Vertical'!K32+'D Vogue Vertical'!K32*(VougeVerticalprofit)</f>
        <v>66.872621471861478</v>
      </c>
      <c r="L32" s="491">
        <f>'D Vogue Vertical'!L32+'D Vogue Vertical'!L32*(VougeVerticalprofit)</f>
        <v>72.680149783549794</v>
      </c>
      <c r="M32" s="491">
        <f>'D Vogue Vertical'!M32+'D Vogue Vertical'!M32*(VougeVerticalprofit)</f>
        <v>78.487678095238095</v>
      </c>
      <c r="N32" s="491">
        <f>'D Vogue Vertical'!N32+'D Vogue Vertical'!N32*(VougeVerticalprofit)</f>
        <v>84.295206406926411</v>
      </c>
    </row>
    <row r="33" spans="1:14" ht="18.75" x14ac:dyDescent="0.25">
      <c r="A33" s="499">
        <f>[12]Sumary!Q13</f>
        <v>0.8</v>
      </c>
      <c r="B33" s="500">
        <f>[12]Sumary!R13</f>
        <v>31.496062992125985</v>
      </c>
      <c r="C33" s="491">
        <f>'D Vogue Vertical'!C33+'D Vogue Vertical'!C33*(VougeVerticalprofit)</f>
        <v>20.170498874458875</v>
      </c>
      <c r="D33" s="491">
        <f>'D Vogue Vertical'!D33+'D Vogue Vertical'!D33*(VougeVerticalprofit)</f>
        <v>27.474131082251084</v>
      </c>
      <c r="E33" s="491">
        <f>'D Vogue Vertical'!E33+'D Vogue Vertical'!E33*(VougeVerticalprofit)</f>
        <v>34.777763290043289</v>
      </c>
      <c r="F33" s="491">
        <f>'D Vogue Vertical'!F33+'D Vogue Vertical'!F33*(VougeVerticalprofit)</f>
        <v>42.081395497835494</v>
      </c>
      <c r="G33" s="491">
        <f>'D Vogue Vertical'!G33+'D Vogue Vertical'!G33*(VougeVerticalprofit)</f>
        <v>51.123027705627699</v>
      </c>
      <c r="H33" s="491">
        <f>'D Vogue Vertical'!H33+'D Vogue Vertical'!H33*(VougeVerticalprofit)</f>
        <v>58.426659913419911</v>
      </c>
      <c r="I33" s="491">
        <f>'D Vogue Vertical'!I33+'D Vogue Vertical'!I33*(VougeVerticalprofit)</f>
        <v>65.730292121212116</v>
      </c>
      <c r="J33" s="491">
        <f>'D Vogue Vertical'!J33+'D Vogue Vertical'!J33*(VougeVerticalprofit)</f>
        <v>73.033924329004336</v>
      </c>
      <c r="K33" s="491">
        <f>'D Vogue Vertical'!K33+'D Vogue Vertical'!K33*(VougeVerticalprofit)</f>
        <v>80.337556536796555</v>
      </c>
      <c r="L33" s="491">
        <f>'D Vogue Vertical'!L33+'D Vogue Vertical'!L33*(VougeVerticalprofit)</f>
        <v>87.641188744588746</v>
      </c>
      <c r="M33" s="491">
        <f>'D Vogue Vertical'!M33+'D Vogue Vertical'!M33*(VougeVerticalprofit)</f>
        <v>94.944820952380965</v>
      </c>
      <c r="N33" s="491">
        <f>'D Vogue Vertical'!N33+'D Vogue Vertical'!N33*(VougeVerticalprofit)</f>
        <v>102.24845316017316</v>
      </c>
    </row>
    <row r="34" spans="1:14" ht="18.75" x14ac:dyDescent="0.25">
      <c r="A34" s="499">
        <f>[12]Sumary!Q14</f>
        <v>1.2</v>
      </c>
      <c r="B34" s="500">
        <f>[12]Sumary!R14</f>
        <v>47.244094488188978</v>
      </c>
      <c r="C34" s="491">
        <f>'D Vogue Vertical'!C34+'D Vogue Vertical'!C34*(VougeVerticalprofit)</f>
        <v>21.666602770562772</v>
      </c>
      <c r="D34" s="491">
        <f>'D Vogue Vertical'!D34+'D Vogue Vertical'!D34*(VougeVerticalprofit)</f>
        <v>30.466338874458874</v>
      </c>
      <c r="E34" s="491">
        <f>'D Vogue Vertical'!E34+'D Vogue Vertical'!E34*(VougeVerticalprofit)</f>
        <v>39.266074978354972</v>
      </c>
      <c r="F34" s="491">
        <f>'D Vogue Vertical'!F34+'D Vogue Vertical'!F34*(VougeVerticalprofit)</f>
        <v>48.065811082251081</v>
      </c>
      <c r="G34" s="491">
        <f>'D Vogue Vertical'!G34+'D Vogue Vertical'!G34*(VougeVerticalprofit)</f>
        <v>58.603547186147175</v>
      </c>
      <c r="H34" s="491">
        <f>'D Vogue Vertical'!H34+'D Vogue Vertical'!H34*(VougeVerticalprofit)</f>
        <v>67.403283290043291</v>
      </c>
      <c r="I34" s="491">
        <f>'D Vogue Vertical'!I34+'D Vogue Vertical'!I34*(VougeVerticalprofit)</f>
        <v>76.203019393939385</v>
      </c>
      <c r="J34" s="491">
        <f>'D Vogue Vertical'!J34+'D Vogue Vertical'!J34*(VougeVerticalprofit)</f>
        <v>85.002755497835494</v>
      </c>
      <c r="K34" s="491">
        <f>'D Vogue Vertical'!K34+'D Vogue Vertical'!K34*(VougeVerticalprofit)</f>
        <v>93.802491601731603</v>
      </c>
      <c r="L34" s="491">
        <f>'D Vogue Vertical'!L34+'D Vogue Vertical'!L34*(VougeVerticalprofit)</f>
        <v>102.6022277056277</v>
      </c>
      <c r="M34" s="491">
        <f>'D Vogue Vertical'!M34+'D Vogue Vertical'!M34*(VougeVerticalprofit)</f>
        <v>111.40196380952382</v>
      </c>
      <c r="N34" s="491">
        <f>'D Vogue Vertical'!N34+'D Vogue Vertical'!N34*(VougeVerticalprofit)</f>
        <v>120.20169991341992</v>
      </c>
    </row>
    <row r="35" spans="1:14" ht="18.75" x14ac:dyDescent="0.25">
      <c r="A35" s="499">
        <f>[12]Sumary!Q15</f>
        <v>1.6</v>
      </c>
      <c r="B35" s="500">
        <f>[12]Sumary!R15</f>
        <v>62.99212598425197</v>
      </c>
      <c r="C35" s="491">
        <f>'D Vogue Vertical'!C35+'D Vogue Vertical'!C35*(VougeVerticalprofit)</f>
        <v>23.162706666666669</v>
      </c>
      <c r="D35" s="491">
        <f>'D Vogue Vertical'!D35+'D Vogue Vertical'!D35*(VougeVerticalprofit)</f>
        <v>33.458546666666663</v>
      </c>
      <c r="E35" s="491">
        <f>'D Vogue Vertical'!E35+'D Vogue Vertical'!E35*(VougeVerticalprofit)</f>
        <v>43.754386666666662</v>
      </c>
      <c r="F35" s="491">
        <f>'D Vogue Vertical'!F35+'D Vogue Vertical'!F35*(VougeVerticalprofit)</f>
        <v>54.050226666666667</v>
      </c>
      <c r="G35" s="491">
        <f>'D Vogue Vertical'!G35+'D Vogue Vertical'!G35*(VougeVerticalprofit)</f>
        <v>66.084066666666672</v>
      </c>
      <c r="H35" s="491">
        <f>'D Vogue Vertical'!H35+'D Vogue Vertical'!H35*(VougeVerticalprofit)</f>
        <v>76.37990666666667</v>
      </c>
      <c r="I35" s="491">
        <f>'D Vogue Vertical'!I35+'D Vogue Vertical'!I35*(VougeVerticalprofit)</f>
        <v>86.675746666666655</v>
      </c>
      <c r="J35" s="491">
        <f>'D Vogue Vertical'!J35+'D Vogue Vertical'!J35*(VougeVerticalprofit)</f>
        <v>96.971586666666667</v>
      </c>
      <c r="K35" s="491">
        <f>'D Vogue Vertical'!K35+'D Vogue Vertical'!K35*(VougeVerticalprofit)</f>
        <v>107.26742666666668</v>
      </c>
      <c r="L35" s="491">
        <f>'D Vogue Vertical'!L35+'D Vogue Vertical'!L35*(VougeVerticalprofit)</f>
        <v>117.56326666666668</v>
      </c>
      <c r="M35" s="491">
        <f>'D Vogue Vertical'!M35+'D Vogue Vertical'!M35*(VougeVerticalprofit)</f>
        <v>127.85910666666668</v>
      </c>
      <c r="N35" s="491">
        <f>'D Vogue Vertical'!N35+'D Vogue Vertical'!N35*(VougeVerticalprofit)</f>
        <v>138.15494666666666</v>
      </c>
    </row>
    <row r="36" spans="1:14" ht="18.75" x14ac:dyDescent="0.25">
      <c r="A36" s="499">
        <f>[12]Sumary!Q16</f>
        <v>2</v>
      </c>
      <c r="B36" s="500">
        <f>[12]Sumary!R16</f>
        <v>78.740157480314963</v>
      </c>
      <c r="C36" s="491">
        <f>'D Vogue Vertical'!C36+'D Vogue Vertical'!C36*(VougeVerticalprofit)</f>
        <v>24.658810562770565</v>
      </c>
      <c r="D36" s="491">
        <f>'D Vogue Vertical'!D36+'D Vogue Vertical'!D36*(VougeVerticalprofit)</f>
        <v>36.450754458874457</v>
      </c>
      <c r="E36" s="491">
        <f>'D Vogue Vertical'!E36+'D Vogue Vertical'!E36*(VougeVerticalprofit)</f>
        <v>48.242698354978351</v>
      </c>
      <c r="F36" s="491">
        <f>'D Vogue Vertical'!F36+'D Vogue Vertical'!F36*(VougeVerticalprofit)</f>
        <v>60.034642251082253</v>
      </c>
      <c r="G36" s="491">
        <f>'D Vogue Vertical'!G36+'D Vogue Vertical'!G36*(VougeVerticalprofit)</f>
        <v>73.564586147186148</v>
      </c>
      <c r="H36" s="491">
        <f>'D Vogue Vertical'!H36+'D Vogue Vertical'!H36*(VougeVerticalprofit)</f>
        <v>85.35653004329005</v>
      </c>
      <c r="I36" s="491">
        <f>'D Vogue Vertical'!I36+'D Vogue Vertical'!I36*(VougeVerticalprofit)</f>
        <v>97.148473939393938</v>
      </c>
      <c r="J36" s="491">
        <f>'D Vogue Vertical'!J36+'D Vogue Vertical'!J36*(VougeVerticalprofit)</f>
        <v>108.94041783549784</v>
      </c>
      <c r="K36" s="491">
        <f>'D Vogue Vertical'!K36+'D Vogue Vertical'!K36*(VougeVerticalprofit)</f>
        <v>120.73236173160176</v>
      </c>
      <c r="L36" s="491">
        <f>'D Vogue Vertical'!L36+'D Vogue Vertical'!L36*(VougeVerticalprofit)</f>
        <v>132.52430562770562</v>
      </c>
      <c r="M36" s="491">
        <f>'D Vogue Vertical'!M36+'D Vogue Vertical'!M36*(VougeVerticalprofit)</f>
        <v>144.31624952380952</v>
      </c>
      <c r="N36" s="491">
        <f>'D Vogue Vertical'!N36+'D Vogue Vertical'!N36*(VougeVerticalprofit)</f>
        <v>156.10819341991342</v>
      </c>
    </row>
    <row r="37" spans="1:14" ht="18.75" x14ac:dyDescent="0.25">
      <c r="A37" s="499">
        <f>[12]Sumary!Q17</f>
        <v>2.4</v>
      </c>
      <c r="B37" s="500">
        <f>[12]Sumary!R17</f>
        <v>94.488188976377955</v>
      </c>
      <c r="C37" s="491">
        <f>'D Vogue Vertical'!C37+'D Vogue Vertical'!C37*(VougeVerticalprofit)</f>
        <v>26.154914458874462</v>
      </c>
      <c r="D37" s="491">
        <f>'D Vogue Vertical'!D37+'D Vogue Vertical'!D37*(VougeVerticalprofit)</f>
        <v>39.44296225108225</v>
      </c>
      <c r="E37" s="491">
        <f>'D Vogue Vertical'!E37+'D Vogue Vertical'!E37*(VougeVerticalprofit)</f>
        <v>52.731010043290041</v>
      </c>
      <c r="F37" s="491">
        <f>'D Vogue Vertical'!F37+'D Vogue Vertical'!F37*(VougeVerticalprofit)</f>
        <v>66.019057835497833</v>
      </c>
      <c r="G37" s="491">
        <f>'D Vogue Vertical'!G37+'D Vogue Vertical'!G37*(VougeVerticalprofit)</f>
        <v>81.045105627705624</v>
      </c>
      <c r="H37" s="491">
        <f>'D Vogue Vertical'!H37+'D Vogue Vertical'!H37*(VougeVerticalprofit)</f>
        <v>94.33315341991343</v>
      </c>
      <c r="I37" s="491">
        <f>'D Vogue Vertical'!I37+'D Vogue Vertical'!I37*(VougeVerticalprofit)</f>
        <v>107.62120121212119</v>
      </c>
      <c r="J37" s="491">
        <f>'D Vogue Vertical'!J37+'D Vogue Vertical'!J37*(VougeVerticalprofit)</f>
        <v>120.909249004329</v>
      </c>
      <c r="K37" s="491">
        <f>'D Vogue Vertical'!K37+'D Vogue Vertical'!K37*(VougeVerticalprofit)</f>
        <v>134.19729679653679</v>
      </c>
      <c r="L37" s="491">
        <f>'D Vogue Vertical'!L37+'D Vogue Vertical'!L37*(VougeVerticalprofit)</f>
        <v>147.48534458874457</v>
      </c>
      <c r="M37" s="491">
        <f>'D Vogue Vertical'!M37+'D Vogue Vertical'!M37*(VougeVerticalprofit)</f>
        <v>160.77339238095237</v>
      </c>
      <c r="N37" s="491">
        <f>'D Vogue Vertical'!N37+'D Vogue Vertical'!N37*(VougeVerticalprofit)</f>
        <v>174.06144017316018</v>
      </c>
    </row>
    <row r="38" spans="1:14" ht="18.75" x14ac:dyDescent="0.25">
      <c r="A38" s="499">
        <f>[12]Sumary!Q18</f>
        <v>2.8</v>
      </c>
      <c r="B38" s="500">
        <f>[12]Sumary!R18</f>
        <v>110.23622047244095</v>
      </c>
      <c r="C38" s="491">
        <f>'D Vogue Vertical'!C38+'D Vogue Vertical'!C38*(VougeVerticalprofit)</f>
        <v>27.651018354978358</v>
      </c>
      <c r="D38" s="491">
        <f>'D Vogue Vertical'!D38+'D Vogue Vertical'!D38*(VougeVerticalprofit)</f>
        <v>42.435170043290043</v>
      </c>
      <c r="E38" s="491">
        <f>'D Vogue Vertical'!E38+'D Vogue Vertical'!E38*(VougeVerticalprofit)</f>
        <v>57.219321731601731</v>
      </c>
      <c r="F38" s="491">
        <f>'D Vogue Vertical'!F38+'D Vogue Vertical'!F38*(VougeVerticalprofit)</f>
        <v>72.003473419913419</v>
      </c>
      <c r="G38" s="491">
        <f>'D Vogue Vertical'!G38+'D Vogue Vertical'!G38*(VougeVerticalprofit)</f>
        <v>88.525625108225114</v>
      </c>
      <c r="H38" s="491">
        <f>'D Vogue Vertical'!H38+'D Vogue Vertical'!H38*(VougeVerticalprofit)</f>
        <v>103.30977679653681</v>
      </c>
      <c r="I38" s="491">
        <f>'D Vogue Vertical'!I38+'D Vogue Vertical'!I38*(VougeVerticalprofit)</f>
        <v>118.09392848484846</v>
      </c>
      <c r="J38" s="491">
        <f>'D Vogue Vertical'!J38+'D Vogue Vertical'!J38*(VougeVerticalprofit)</f>
        <v>132.87808017316016</v>
      </c>
      <c r="K38" s="491">
        <f>'D Vogue Vertical'!K38+'D Vogue Vertical'!K38*(VougeVerticalprofit)</f>
        <v>147.66223186147184</v>
      </c>
      <c r="L38" s="491">
        <f>'D Vogue Vertical'!L38+'D Vogue Vertical'!L38*(VougeVerticalprofit)</f>
        <v>162.44638354978355</v>
      </c>
      <c r="M38" s="491">
        <f>'D Vogue Vertical'!M38+'D Vogue Vertical'!M38*(VougeVerticalprofit)</f>
        <v>177.23053523809523</v>
      </c>
      <c r="N38" s="491">
        <f>'D Vogue Vertical'!N38+'D Vogue Vertical'!N38*(VougeVerticalprofit)</f>
        <v>192.01468692640691</v>
      </c>
    </row>
    <row r="39" spans="1:14" ht="18.75" x14ac:dyDescent="0.25">
      <c r="A39" s="499">
        <f>[12]Sumary!Q19</f>
        <v>3.2</v>
      </c>
      <c r="B39" s="500">
        <f>[12]Sumary!R19</f>
        <v>125.98425196850394</v>
      </c>
      <c r="C39" s="491">
        <f>'D Vogue Vertical'!C39+'D Vogue Vertical'!C39*(VougeVerticalprofit)</f>
        <v>29.147122251082255</v>
      </c>
      <c r="D39" s="491">
        <f>'D Vogue Vertical'!D39+'D Vogue Vertical'!D39*(VougeVerticalprofit)</f>
        <v>45.427377835497836</v>
      </c>
      <c r="E39" s="491">
        <f>'D Vogue Vertical'!E39+'D Vogue Vertical'!E39*(VougeVerticalprofit)</f>
        <v>61.707633419913414</v>
      </c>
      <c r="F39" s="491">
        <f>'D Vogue Vertical'!F39+'D Vogue Vertical'!F39*(VougeVerticalprofit)</f>
        <v>77.987889004329006</v>
      </c>
      <c r="G39" s="491">
        <f>'D Vogue Vertical'!G39+'D Vogue Vertical'!G39*(VougeVerticalprofit)</f>
        <v>96.00614458874459</v>
      </c>
      <c r="H39" s="491">
        <f>'D Vogue Vertical'!H39+'D Vogue Vertical'!H39*(VougeVerticalprofit)</f>
        <v>112.28640017316017</v>
      </c>
      <c r="I39" s="491">
        <f>'D Vogue Vertical'!I39+'D Vogue Vertical'!I39*(VougeVerticalprofit)</f>
        <v>128.56665575757575</v>
      </c>
      <c r="J39" s="491">
        <f>'D Vogue Vertical'!J39+'D Vogue Vertical'!J39*(VougeVerticalprofit)</f>
        <v>144.84691134199133</v>
      </c>
      <c r="K39" s="491">
        <f>'D Vogue Vertical'!K39+'D Vogue Vertical'!K39*(VougeVerticalprofit)</f>
        <v>161.12716692640694</v>
      </c>
      <c r="L39" s="491">
        <f>'D Vogue Vertical'!L39+'D Vogue Vertical'!L39*(VougeVerticalprofit)</f>
        <v>177.4074225108225</v>
      </c>
      <c r="M39" s="491">
        <f>'D Vogue Vertical'!M39+'D Vogue Vertical'!M39*(VougeVerticalprofit)</f>
        <v>193.68767809523811</v>
      </c>
      <c r="N39" s="491">
        <f>'D Vogue Vertical'!N39+'D Vogue Vertical'!N39*(VougeVerticalprofit)</f>
        <v>209.96793367965367</v>
      </c>
    </row>
    <row r="40" spans="1:14" ht="18.75" x14ac:dyDescent="0.25">
      <c r="A40" s="499">
        <f>[12]Sumary!Q20</f>
        <v>3.6</v>
      </c>
      <c r="B40" s="500">
        <f>[12]Sumary!R20</f>
        <v>141.73228346456693</v>
      </c>
      <c r="C40" s="491">
        <f>'D Vogue Vertical'!C40+'D Vogue Vertical'!C40*(VougeVerticalprofit)</f>
        <v>30.643226147186148</v>
      </c>
      <c r="D40" s="491">
        <f>'D Vogue Vertical'!D40+'D Vogue Vertical'!D40*(VougeVerticalprofit)</f>
        <v>48.419585627705622</v>
      </c>
      <c r="E40" s="491">
        <f>'D Vogue Vertical'!E40+'D Vogue Vertical'!E40*(VougeVerticalprofit)</f>
        <v>66.195945108225118</v>
      </c>
      <c r="F40" s="491">
        <f>'D Vogue Vertical'!F40+'D Vogue Vertical'!F40*(VougeVerticalprofit)</f>
        <v>83.972304588744592</v>
      </c>
      <c r="G40" s="491">
        <f>'D Vogue Vertical'!G40+'D Vogue Vertical'!G40*(VougeVerticalprofit)</f>
        <v>103.48666406926408</v>
      </c>
      <c r="H40" s="491">
        <f>'D Vogue Vertical'!H40+'D Vogue Vertical'!H40*(VougeVerticalprofit)</f>
        <v>121.26302354978357</v>
      </c>
      <c r="I40" s="491">
        <f>'D Vogue Vertical'!I40+'D Vogue Vertical'!I40*(VougeVerticalprofit)</f>
        <v>139.03938303030299</v>
      </c>
      <c r="J40" s="491">
        <f>'D Vogue Vertical'!J40+'D Vogue Vertical'!J40*(VougeVerticalprofit)</f>
        <v>156.8157425108225</v>
      </c>
      <c r="K40" s="491">
        <f>'D Vogue Vertical'!K40+'D Vogue Vertical'!K40*(VougeVerticalprofit)</f>
        <v>174.59210199134199</v>
      </c>
      <c r="L40" s="491">
        <f>'D Vogue Vertical'!L40+'D Vogue Vertical'!L40*(VougeVerticalprofit)</f>
        <v>192.36846147186148</v>
      </c>
      <c r="M40" s="491">
        <f>'D Vogue Vertical'!M40+'D Vogue Vertical'!M40*(VougeVerticalprofit)</f>
        <v>210.14482095238097</v>
      </c>
      <c r="N40" s="491">
        <f>'D Vogue Vertical'!N40+'D Vogue Vertical'!N40*(VougeVerticalprofit)</f>
        <v>227.92118043290043</v>
      </c>
    </row>
    <row r="41" spans="1:14" ht="18.75" x14ac:dyDescent="0.25">
      <c r="A41" s="499">
        <f>[12]Sumary!Q21</f>
        <v>4</v>
      </c>
      <c r="B41" s="500">
        <f>[12]Sumary!R21</f>
        <v>157.48031496062993</v>
      </c>
      <c r="C41" s="491">
        <f>'D Vogue Vertical'!C41+'D Vogue Vertical'!C41*(VougeVerticalprofit)</f>
        <v>32.139330043290038</v>
      </c>
      <c r="D41" s="491">
        <f>'D Vogue Vertical'!D41+'D Vogue Vertical'!D41*(VougeVerticalprofit)</f>
        <v>51.411793419913415</v>
      </c>
      <c r="E41" s="491">
        <f>'D Vogue Vertical'!E41+'D Vogue Vertical'!E41*(VougeVerticalprofit)</f>
        <v>70.6842567965368</v>
      </c>
      <c r="F41" s="491">
        <f>'D Vogue Vertical'!F41+'D Vogue Vertical'!F41*(VougeVerticalprofit)</f>
        <v>89.956720173160164</v>
      </c>
      <c r="G41" s="491">
        <f>'D Vogue Vertical'!G41+'D Vogue Vertical'!G41*(VougeVerticalprofit)</f>
        <v>110.96718354978354</v>
      </c>
      <c r="H41" s="491">
        <f>'D Vogue Vertical'!H41+'D Vogue Vertical'!H41*(VougeVerticalprofit)</f>
        <v>130.23964692640692</v>
      </c>
      <c r="I41" s="491">
        <f>'D Vogue Vertical'!I41+'D Vogue Vertical'!I41*(VougeVerticalprofit)</f>
        <v>149.51211030303025</v>
      </c>
      <c r="J41" s="491">
        <f>'D Vogue Vertical'!J41+'D Vogue Vertical'!J41*(VougeVerticalprofit)</f>
        <v>168.78457367965365</v>
      </c>
      <c r="K41" s="491">
        <f>'D Vogue Vertical'!K41+'D Vogue Vertical'!K41*(VougeVerticalprofit)</f>
        <v>188.05703705627704</v>
      </c>
      <c r="L41" s="491">
        <f>'D Vogue Vertical'!L41+'D Vogue Vertical'!L41*(VougeVerticalprofit)</f>
        <v>207.3295004329004</v>
      </c>
      <c r="M41" s="491">
        <f>'D Vogue Vertical'!M41+'D Vogue Vertical'!M41*(VougeVerticalprofit)</f>
        <v>226.6019638095238</v>
      </c>
      <c r="N41" s="491">
        <f>'D Vogue Vertical'!N41+'D Vogue Vertical'!N41*(VougeVerticalprofit)</f>
        <v>245.87442718614716</v>
      </c>
    </row>
    <row r="42" spans="1:14" ht="18.75" x14ac:dyDescent="0.25">
      <c r="A42" s="501"/>
      <c r="B42" s="501"/>
      <c r="C42" s="501"/>
      <c r="D42" s="494"/>
      <c r="E42" s="501"/>
      <c r="F42" s="494"/>
      <c r="G42" s="501"/>
      <c r="H42" s="494"/>
      <c r="I42" s="501"/>
      <c r="J42" s="494"/>
      <c r="K42" s="501"/>
      <c r="L42" s="494"/>
      <c r="M42" s="501"/>
      <c r="N42" s="494"/>
    </row>
    <row r="43" spans="1:14" ht="18.75" x14ac:dyDescent="0.25">
      <c r="A43" s="502" t="s">
        <v>510</v>
      </c>
      <c r="B43" s="501"/>
      <c r="C43" s="501"/>
      <c r="D43" s="494"/>
      <c r="E43" s="503"/>
      <c r="F43" s="494"/>
      <c r="G43" s="493"/>
      <c r="H43" s="494"/>
      <c r="I43" s="501"/>
      <c r="J43" s="494"/>
      <c r="K43" s="501"/>
      <c r="L43" s="494"/>
      <c r="M43" s="501"/>
      <c r="N43" s="494"/>
    </row>
    <row r="44" spans="1:14" ht="18.75" x14ac:dyDescent="0.25">
      <c r="A44" s="721" t="s">
        <v>240</v>
      </c>
      <c r="B44" s="721"/>
      <c r="C44" s="496">
        <f>[12]Sumary!S10</f>
        <v>0.4</v>
      </c>
      <c r="D44" s="496">
        <f>[12]Sumary!T10</f>
        <v>0.8</v>
      </c>
      <c r="E44" s="496">
        <f>[12]Sumary!U10</f>
        <v>1.2</v>
      </c>
      <c r="F44" s="496">
        <f>[12]Sumary!V10</f>
        <v>1.6</v>
      </c>
      <c r="G44" s="496">
        <f>[12]Sumary!W10</f>
        <v>2</v>
      </c>
      <c r="H44" s="496">
        <f>[12]Sumary!X10</f>
        <v>2.4</v>
      </c>
      <c r="I44" s="496">
        <f>[12]Sumary!Y10</f>
        <v>2.8</v>
      </c>
      <c r="J44" s="496">
        <f>[12]Sumary!Z10</f>
        <v>3.2</v>
      </c>
      <c r="K44" s="496">
        <f>[12]Sumary!AA10</f>
        <v>3.6</v>
      </c>
      <c r="L44" s="496">
        <f>[12]Sumary!AB10</f>
        <v>4</v>
      </c>
      <c r="M44" s="496">
        <f>[12]Sumary!AC10</f>
        <v>4.4000000000000004</v>
      </c>
      <c r="N44" s="496">
        <f>[12]Sumary!AD10</f>
        <v>4.8</v>
      </c>
    </row>
    <row r="45" spans="1:14" ht="18.75" x14ac:dyDescent="0.25">
      <c r="A45" s="497"/>
      <c r="B45" s="497" t="s">
        <v>241</v>
      </c>
      <c r="C45" s="498">
        <f>[12]Sumary!S11</f>
        <v>15.748031496062993</v>
      </c>
      <c r="D45" s="498">
        <f>[12]Sumary!T11</f>
        <v>31.496062992125985</v>
      </c>
      <c r="E45" s="498">
        <f>[12]Sumary!U11</f>
        <v>47.244094488188978</v>
      </c>
      <c r="F45" s="498">
        <f>[12]Sumary!V11</f>
        <v>62.99212598425197</v>
      </c>
      <c r="G45" s="498">
        <f>[12]Sumary!W11</f>
        <v>78.740157480314963</v>
      </c>
      <c r="H45" s="498">
        <f>[12]Sumary!X11</f>
        <v>94.488188976377955</v>
      </c>
      <c r="I45" s="498">
        <f>[12]Sumary!Y11</f>
        <v>110.23622047244095</v>
      </c>
      <c r="J45" s="498">
        <f>[12]Sumary!Z11</f>
        <v>125.98425196850394</v>
      </c>
      <c r="K45" s="498">
        <f>[12]Sumary!AA11</f>
        <v>141.73228346456693</v>
      </c>
      <c r="L45" s="498">
        <f>[12]Sumary!AB11</f>
        <v>157.48031496062993</v>
      </c>
      <c r="M45" s="498">
        <f>[12]Sumary!AC11</f>
        <v>173.22834645669292</v>
      </c>
      <c r="N45" s="498">
        <f>[12]Sumary!AD11</f>
        <v>188.97637795275591</v>
      </c>
    </row>
    <row r="46" spans="1:14" ht="18.75" x14ac:dyDescent="0.25">
      <c r="A46" s="499">
        <f>[12]Sumary!Q12</f>
        <v>0.4</v>
      </c>
      <c r="B46" s="500">
        <f>[12]Sumary!R12</f>
        <v>15.748031496062993</v>
      </c>
      <c r="C46" s="491">
        <f>'D Vogue Vertical'!C46+'D Vogue Vertical'!C46*(VougeVerticalprofit)</f>
        <v>19.342966406926408</v>
      </c>
      <c r="D46" s="491">
        <f>'D Vogue Vertical'!D46+'D Vogue Vertical'!D46*(VougeVerticalprofit)</f>
        <v>25.819066147186149</v>
      </c>
      <c r="E46" s="491">
        <f>'D Vogue Vertical'!E46+'D Vogue Vertical'!E46*(VougeVerticalprofit)</f>
        <v>32.295165887445883</v>
      </c>
      <c r="F46" s="491">
        <f>'D Vogue Vertical'!F46+'D Vogue Vertical'!F46*(VougeVerticalprofit)</f>
        <v>38.771265627705624</v>
      </c>
      <c r="G46" s="491">
        <f>'D Vogue Vertical'!G46+'D Vogue Vertical'!G46*(VougeVerticalprofit)</f>
        <v>46.985365367965365</v>
      </c>
      <c r="H46" s="491">
        <f>'D Vogue Vertical'!H46+'D Vogue Vertical'!H46*(VougeVerticalprofit)</f>
        <v>53.461465108225106</v>
      </c>
      <c r="I46" s="491">
        <f>'D Vogue Vertical'!I46+'D Vogue Vertical'!I46*(VougeVerticalprofit)</f>
        <v>59.937564848484833</v>
      </c>
      <c r="J46" s="491">
        <f>'D Vogue Vertical'!J46+'D Vogue Vertical'!J46*(VougeVerticalprofit)</f>
        <v>66.413664588744581</v>
      </c>
      <c r="K46" s="491">
        <f>'D Vogue Vertical'!K46+'D Vogue Vertical'!K46*(VougeVerticalprofit)</f>
        <v>72.889764329004336</v>
      </c>
      <c r="L46" s="491">
        <f>'D Vogue Vertical'!L46+'D Vogue Vertical'!L46*(VougeVerticalprofit)</f>
        <v>79.365864069264077</v>
      </c>
      <c r="M46" s="491">
        <f>'D Vogue Vertical'!M46+'D Vogue Vertical'!M46*(VougeVerticalprofit)</f>
        <v>85.841963809523818</v>
      </c>
      <c r="N46" s="491">
        <f>'D Vogue Vertical'!N46+'D Vogue Vertical'!N46*(VougeVerticalprofit)</f>
        <v>92.31806354978356</v>
      </c>
    </row>
    <row r="47" spans="1:14" ht="18.75" x14ac:dyDescent="0.25">
      <c r="A47" s="499">
        <f>[12]Sumary!Q13</f>
        <v>0.8</v>
      </c>
      <c r="B47" s="500">
        <f>[12]Sumary!R13</f>
        <v>31.496062992125985</v>
      </c>
      <c r="C47" s="491">
        <f>'D Vogue Vertical'!C47+'D Vogue Vertical'!C47*(VougeVerticalprofit)</f>
        <v>21.379330043290043</v>
      </c>
      <c r="D47" s="491">
        <f>'D Vogue Vertical'!D47+'D Vogue Vertical'!D47*(VougeVerticalprofit)</f>
        <v>29.891793419913423</v>
      </c>
      <c r="E47" s="491">
        <f>'D Vogue Vertical'!E47+'D Vogue Vertical'!E47*(VougeVerticalprofit)</f>
        <v>38.404256796536792</v>
      </c>
      <c r="F47" s="491">
        <f>'D Vogue Vertical'!F47+'D Vogue Vertical'!F47*(VougeVerticalprofit)</f>
        <v>46.916720173160172</v>
      </c>
      <c r="G47" s="491">
        <f>'D Vogue Vertical'!G47+'D Vogue Vertical'!G47*(VougeVerticalprofit)</f>
        <v>57.167183549783545</v>
      </c>
      <c r="H47" s="491">
        <f>'D Vogue Vertical'!H47+'D Vogue Vertical'!H47*(VougeVerticalprofit)</f>
        <v>65.679646926406932</v>
      </c>
      <c r="I47" s="491">
        <f>'D Vogue Vertical'!I47+'D Vogue Vertical'!I47*(VougeVerticalprofit)</f>
        <v>74.19211030303029</v>
      </c>
      <c r="J47" s="491">
        <f>'D Vogue Vertical'!J47+'D Vogue Vertical'!J47*(VougeVerticalprofit)</f>
        <v>82.704573679653677</v>
      </c>
      <c r="K47" s="491">
        <f>'D Vogue Vertical'!K47+'D Vogue Vertical'!K47*(VougeVerticalprofit)</f>
        <v>91.217037056277078</v>
      </c>
      <c r="L47" s="491">
        <f>'D Vogue Vertical'!L47+'D Vogue Vertical'!L47*(VougeVerticalprofit)</f>
        <v>99.729500432900437</v>
      </c>
      <c r="M47" s="491">
        <f>'D Vogue Vertical'!M47+'D Vogue Vertical'!M47*(VougeVerticalprofit)</f>
        <v>108.24196380952382</v>
      </c>
      <c r="N47" s="491">
        <f>'D Vogue Vertical'!N47+'D Vogue Vertical'!N47*(VougeVerticalprofit)</f>
        <v>116.7544271861472</v>
      </c>
    </row>
    <row r="48" spans="1:14" ht="18.75" x14ac:dyDescent="0.25">
      <c r="A48" s="499">
        <f>[12]Sumary!Q14</f>
        <v>1.2</v>
      </c>
      <c r="B48" s="500">
        <f>[12]Sumary!R14</f>
        <v>47.244094488188978</v>
      </c>
      <c r="C48" s="491">
        <f>'D Vogue Vertical'!C48+'D Vogue Vertical'!C48*(VougeVerticalprofit)</f>
        <v>23.415693679653682</v>
      </c>
      <c r="D48" s="491">
        <f>'D Vogue Vertical'!D48+'D Vogue Vertical'!D48*(VougeVerticalprofit)</f>
        <v>33.96452069264069</v>
      </c>
      <c r="E48" s="491">
        <f>'D Vogue Vertical'!E48+'D Vogue Vertical'!E48*(VougeVerticalprofit)</f>
        <v>44.513347705627702</v>
      </c>
      <c r="F48" s="491">
        <f>'D Vogue Vertical'!F48+'D Vogue Vertical'!F48*(VougeVerticalprofit)</f>
        <v>55.062174718614713</v>
      </c>
      <c r="G48" s="491">
        <f>'D Vogue Vertical'!G48+'D Vogue Vertical'!G48*(VougeVerticalprofit)</f>
        <v>67.349001731601732</v>
      </c>
      <c r="H48" s="491">
        <f>'D Vogue Vertical'!H48+'D Vogue Vertical'!H48*(VougeVerticalprofit)</f>
        <v>77.89782874458875</v>
      </c>
      <c r="I48" s="491">
        <f>'D Vogue Vertical'!I48+'D Vogue Vertical'!I48*(VougeVerticalprofit)</f>
        <v>88.446655757575755</v>
      </c>
      <c r="J48" s="491">
        <f>'D Vogue Vertical'!J48+'D Vogue Vertical'!J48*(VougeVerticalprofit)</f>
        <v>98.995482770562759</v>
      </c>
      <c r="K48" s="491">
        <f>'D Vogue Vertical'!K48+'D Vogue Vertical'!K48*(VougeVerticalprofit)</f>
        <v>109.54430978354979</v>
      </c>
      <c r="L48" s="491">
        <f>'D Vogue Vertical'!L48+'D Vogue Vertical'!L48*(VougeVerticalprofit)</f>
        <v>120.0931367965368</v>
      </c>
      <c r="M48" s="491">
        <f>'D Vogue Vertical'!M48+'D Vogue Vertical'!M48*(VougeVerticalprofit)</f>
        <v>130.64196380952379</v>
      </c>
      <c r="N48" s="491">
        <f>'D Vogue Vertical'!N48+'D Vogue Vertical'!N48*(VougeVerticalprofit)</f>
        <v>141.19079082251082</v>
      </c>
    </row>
    <row r="49" spans="1:14" ht="18.75" x14ac:dyDescent="0.25">
      <c r="A49" s="499">
        <f>[12]Sumary!Q15</f>
        <v>1.6</v>
      </c>
      <c r="B49" s="500">
        <f>[12]Sumary!R15</f>
        <v>62.99212598425197</v>
      </c>
      <c r="C49" s="491">
        <f>'D Vogue Vertical'!C49+'D Vogue Vertical'!C49*(VougeVerticalprofit)</f>
        <v>25.452057316017317</v>
      </c>
      <c r="D49" s="491">
        <f>'D Vogue Vertical'!D49+'D Vogue Vertical'!D49*(VougeVerticalprofit)</f>
        <v>38.03724796536796</v>
      </c>
      <c r="E49" s="491">
        <f>'D Vogue Vertical'!E49+'D Vogue Vertical'!E49*(VougeVerticalprofit)</f>
        <v>50.622438614718611</v>
      </c>
      <c r="F49" s="491">
        <f>'D Vogue Vertical'!F49+'D Vogue Vertical'!F49*(VougeVerticalprofit)</f>
        <v>63.207629264069261</v>
      </c>
      <c r="G49" s="491">
        <f>'D Vogue Vertical'!G49+'D Vogue Vertical'!G49*(VougeVerticalprofit)</f>
        <v>77.530819913419919</v>
      </c>
      <c r="H49" s="491">
        <f>'D Vogue Vertical'!H49+'D Vogue Vertical'!H49*(VougeVerticalprofit)</f>
        <v>90.116010562770569</v>
      </c>
      <c r="I49" s="491">
        <f>'D Vogue Vertical'!I49+'D Vogue Vertical'!I49*(VougeVerticalprofit)</f>
        <v>102.70120121212121</v>
      </c>
      <c r="J49" s="491">
        <f>'D Vogue Vertical'!J49+'D Vogue Vertical'!J49*(VougeVerticalprofit)</f>
        <v>115.28639186147187</v>
      </c>
      <c r="K49" s="491">
        <f>'D Vogue Vertical'!K49+'D Vogue Vertical'!K49*(VougeVerticalprofit)</f>
        <v>127.87158251082253</v>
      </c>
      <c r="L49" s="491">
        <f>'D Vogue Vertical'!L49+'D Vogue Vertical'!L49*(VougeVerticalprofit)</f>
        <v>140.45677316017316</v>
      </c>
      <c r="M49" s="491">
        <f>'D Vogue Vertical'!M49+'D Vogue Vertical'!M49*(VougeVerticalprofit)</f>
        <v>153.04196380952379</v>
      </c>
      <c r="N49" s="491">
        <f>'D Vogue Vertical'!N49+'D Vogue Vertical'!N49*(VougeVerticalprofit)</f>
        <v>165.62715445887446</v>
      </c>
    </row>
    <row r="50" spans="1:14" ht="18.75" x14ac:dyDescent="0.25">
      <c r="A50" s="499">
        <f>[12]Sumary!Q16</f>
        <v>2</v>
      </c>
      <c r="B50" s="500">
        <f>[12]Sumary!R16</f>
        <v>78.740157480314963</v>
      </c>
      <c r="C50" s="491">
        <f>'D Vogue Vertical'!C50+'D Vogue Vertical'!C50*(VougeVerticalprofit)</f>
        <v>27.488420952380952</v>
      </c>
      <c r="D50" s="491">
        <f>'D Vogue Vertical'!D50+'D Vogue Vertical'!D50*(VougeVerticalprofit)</f>
        <v>42.109975238095238</v>
      </c>
      <c r="E50" s="491">
        <f>'D Vogue Vertical'!E50+'D Vogue Vertical'!E50*(VougeVerticalprofit)</f>
        <v>56.73152952380952</v>
      </c>
      <c r="F50" s="491">
        <f>'D Vogue Vertical'!F50+'D Vogue Vertical'!F50*(VougeVerticalprofit)</f>
        <v>71.353083809523824</v>
      </c>
      <c r="G50" s="491">
        <f>'D Vogue Vertical'!G50+'D Vogue Vertical'!G50*(VougeVerticalprofit)</f>
        <v>87.712638095238091</v>
      </c>
      <c r="H50" s="491">
        <f>'D Vogue Vertical'!H50+'D Vogue Vertical'!H50*(VougeVerticalprofit)</f>
        <v>102.33419238095239</v>
      </c>
      <c r="I50" s="491">
        <f>'D Vogue Vertical'!I50+'D Vogue Vertical'!I50*(VougeVerticalprofit)</f>
        <v>116.95574666666666</v>
      </c>
      <c r="J50" s="491">
        <f>'D Vogue Vertical'!J50+'D Vogue Vertical'!J50*(VougeVerticalprofit)</f>
        <v>131.57730095238094</v>
      </c>
      <c r="K50" s="491">
        <f>'D Vogue Vertical'!K50+'D Vogue Vertical'!K50*(VougeVerticalprofit)</f>
        <v>146.19885523809526</v>
      </c>
      <c r="L50" s="491">
        <f>'D Vogue Vertical'!L50+'D Vogue Vertical'!L50*(VougeVerticalprofit)</f>
        <v>160.8204095238095</v>
      </c>
      <c r="M50" s="491">
        <f>'D Vogue Vertical'!M50+'D Vogue Vertical'!M50*(VougeVerticalprofit)</f>
        <v>175.44196380952383</v>
      </c>
      <c r="N50" s="491">
        <f>'D Vogue Vertical'!N50+'D Vogue Vertical'!N50*(VougeVerticalprofit)</f>
        <v>190.06351809523809</v>
      </c>
    </row>
    <row r="51" spans="1:14" ht="18.75" x14ac:dyDescent="0.25">
      <c r="A51" s="499">
        <f>[12]Sumary!Q17</f>
        <v>2.4</v>
      </c>
      <c r="B51" s="500">
        <f>[12]Sumary!R17</f>
        <v>94.488188976377955</v>
      </c>
      <c r="C51" s="491">
        <f>'D Vogue Vertical'!C51+'D Vogue Vertical'!C51*(VougeVerticalprofit)</f>
        <v>29.524784588744591</v>
      </c>
      <c r="D51" s="491">
        <f>'D Vogue Vertical'!D51+'D Vogue Vertical'!D51*(VougeVerticalprofit)</f>
        <v>46.182702510822509</v>
      </c>
      <c r="E51" s="491">
        <f>'D Vogue Vertical'!E51+'D Vogue Vertical'!E51*(VougeVerticalprofit)</f>
        <v>62.84062043290043</v>
      </c>
      <c r="F51" s="491">
        <f>'D Vogue Vertical'!F51+'D Vogue Vertical'!F51*(VougeVerticalprofit)</f>
        <v>79.498538354978351</v>
      </c>
      <c r="G51" s="491">
        <f>'D Vogue Vertical'!G51+'D Vogue Vertical'!G51*(VougeVerticalprofit)</f>
        <v>97.894456277056278</v>
      </c>
      <c r="H51" s="491">
        <f>'D Vogue Vertical'!H51+'D Vogue Vertical'!H51*(VougeVerticalprofit)</f>
        <v>114.55237419913421</v>
      </c>
      <c r="I51" s="491">
        <f>'D Vogue Vertical'!I51+'D Vogue Vertical'!I51*(VougeVerticalprofit)</f>
        <v>131.21029212121209</v>
      </c>
      <c r="J51" s="491">
        <f>'D Vogue Vertical'!J51+'D Vogue Vertical'!J51*(VougeVerticalprofit)</f>
        <v>147.86821004329002</v>
      </c>
      <c r="K51" s="491">
        <f>'D Vogue Vertical'!K51+'D Vogue Vertical'!K51*(VougeVerticalprofit)</f>
        <v>164.52612796536798</v>
      </c>
      <c r="L51" s="491">
        <f>'D Vogue Vertical'!L51+'D Vogue Vertical'!L51*(VougeVerticalprofit)</f>
        <v>181.18404588744588</v>
      </c>
      <c r="M51" s="491">
        <f>'D Vogue Vertical'!M51+'D Vogue Vertical'!M51*(VougeVerticalprofit)</f>
        <v>197.8419638095238</v>
      </c>
      <c r="N51" s="491">
        <f>'D Vogue Vertical'!N51+'D Vogue Vertical'!N51*(VougeVerticalprofit)</f>
        <v>214.49988173160173</v>
      </c>
    </row>
    <row r="52" spans="1:14" ht="18.75" x14ac:dyDescent="0.25">
      <c r="A52" s="499">
        <f>[12]Sumary!Q18</f>
        <v>2.8</v>
      </c>
      <c r="B52" s="500">
        <f>[12]Sumary!R18</f>
        <v>110.23622047244095</v>
      </c>
      <c r="C52" s="491">
        <f>'D Vogue Vertical'!C52+'D Vogue Vertical'!C52*(VougeVerticalprofit)</f>
        <v>31.561148225108226</v>
      </c>
      <c r="D52" s="491">
        <f>'D Vogue Vertical'!D52+'D Vogue Vertical'!D52*(VougeVerticalprofit)</f>
        <v>50.255429783549779</v>
      </c>
      <c r="E52" s="491">
        <f>'D Vogue Vertical'!E52+'D Vogue Vertical'!E52*(VougeVerticalprofit)</f>
        <v>68.949711341991346</v>
      </c>
      <c r="F52" s="491">
        <f>'D Vogue Vertical'!F52+'D Vogue Vertical'!F52*(VougeVerticalprofit)</f>
        <v>87.643992900432906</v>
      </c>
      <c r="G52" s="491">
        <f>'D Vogue Vertical'!G52+'D Vogue Vertical'!G52*(VougeVerticalprofit)</f>
        <v>108.07627445887447</v>
      </c>
      <c r="H52" s="491">
        <f>'D Vogue Vertical'!H52+'D Vogue Vertical'!H52*(VougeVerticalprofit)</f>
        <v>126.77055601731603</v>
      </c>
      <c r="I52" s="491">
        <f>'D Vogue Vertical'!I52+'D Vogue Vertical'!I52*(VougeVerticalprofit)</f>
        <v>145.46483757575754</v>
      </c>
      <c r="J52" s="491">
        <f>'D Vogue Vertical'!J52+'D Vogue Vertical'!J52*(VougeVerticalprofit)</f>
        <v>164.15911913419913</v>
      </c>
      <c r="K52" s="491">
        <f>'D Vogue Vertical'!K52+'D Vogue Vertical'!K52*(VougeVerticalprofit)</f>
        <v>182.85340069264066</v>
      </c>
      <c r="L52" s="491">
        <f>'D Vogue Vertical'!L52+'D Vogue Vertical'!L52*(VougeVerticalprofit)</f>
        <v>201.54768225108225</v>
      </c>
      <c r="M52" s="491">
        <f>'D Vogue Vertical'!M52+'D Vogue Vertical'!M52*(VougeVerticalprofit)</f>
        <v>220.24196380952381</v>
      </c>
      <c r="N52" s="491">
        <f>'D Vogue Vertical'!N52+'D Vogue Vertical'!N52*(VougeVerticalprofit)</f>
        <v>238.93624536796534</v>
      </c>
    </row>
    <row r="53" spans="1:14" ht="18.75" x14ac:dyDescent="0.25">
      <c r="A53" s="499">
        <f>[12]Sumary!Q19</f>
        <v>3.2</v>
      </c>
      <c r="B53" s="500">
        <f>[12]Sumary!R19</f>
        <v>125.98425196850394</v>
      </c>
      <c r="C53" s="491">
        <f>'D Vogue Vertical'!C53+'D Vogue Vertical'!C53*(VougeVerticalprofit)</f>
        <v>33.597511861471865</v>
      </c>
      <c r="D53" s="491">
        <f>'D Vogue Vertical'!D53+'D Vogue Vertical'!D53*(VougeVerticalprofit)</f>
        <v>54.328157056277057</v>
      </c>
      <c r="E53" s="491">
        <f>'D Vogue Vertical'!E53+'D Vogue Vertical'!E53*(VougeVerticalprofit)</f>
        <v>75.058802251082255</v>
      </c>
      <c r="F53" s="491">
        <f>'D Vogue Vertical'!F53+'D Vogue Vertical'!F53*(VougeVerticalprofit)</f>
        <v>95.789447445887461</v>
      </c>
      <c r="G53" s="491">
        <f>'D Vogue Vertical'!G53+'D Vogue Vertical'!G53*(VougeVerticalprofit)</f>
        <v>118.25809264069265</v>
      </c>
      <c r="H53" s="491">
        <f>'D Vogue Vertical'!H53+'D Vogue Vertical'!H53*(VougeVerticalprofit)</f>
        <v>138.98873783549783</v>
      </c>
      <c r="I53" s="491">
        <f>'D Vogue Vertical'!I53+'D Vogue Vertical'!I53*(VougeVerticalprofit)</f>
        <v>159.71938303030299</v>
      </c>
      <c r="J53" s="491">
        <f>'D Vogue Vertical'!J53+'D Vogue Vertical'!J53*(VougeVerticalprofit)</f>
        <v>180.45002822510824</v>
      </c>
      <c r="K53" s="491">
        <f>'D Vogue Vertical'!K53+'D Vogue Vertical'!K53*(VougeVerticalprofit)</f>
        <v>201.18067341991343</v>
      </c>
      <c r="L53" s="491">
        <f>'D Vogue Vertical'!L53+'D Vogue Vertical'!L53*(VougeVerticalprofit)</f>
        <v>221.91131861471862</v>
      </c>
      <c r="M53" s="491">
        <f>'D Vogue Vertical'!M53+'D Vogue Vertical'!M53*(VougeVerticalprofit)</f>
        <v>242.64196380952382</v>
      </c>
      <c r="N53" s="491">
        <f>'D Vogue Vertical'!N53+'D Vogue Vertical'!N53*(VougeVerticalprofit)</f>
        <v>263.37260900432904</v>
      </c>
    </row>
    <row r="54" spans="1:14" ht="18.75" x14ac:dyDescent="0.25">
      <c r="A54" s="499">
        <f>[12]Sumary!Q20</f>
        <v>3.6</v>
      </c>
      <c r="B54" s="500">
        <f>[12]Sumary!R20</f>
        <v>141.73228346456693</v>
      </c>
      <c r="C54" s="491">
        <f>'D Vogue Vertical'!C54+'D Vogue Vertical'!C54*(VougeVerticalprofit)</f>
        <v>35.633875497835497</v>
      </c>
      <c r="D54" s="491">
        <f>'D Vogue Vertical'!D54+'D Vogue Vertical'!D54*(VougeVerticalprofit)</f>
        <v>58.40088432900432</v>
      </c>
      <c r="E54" s="491">
        <f>'D Vogue Vertical'!E54+'D Vogue Vertical'!E54*(VougeVerticalprofit)</f>
        <v>81.167893160173165</v>
      </c>
      <c r="F54" s="491">
        <f>'D Vogue Vertical'!F54+'D Vogue Vertical'!F54*(VougeVerticalprofit)</f>
        <v>103.93490199134199</v>
      </c>
      <c r="G54" s="491">
        <f>'D Vogue Vertical'!G54+'D Vogue Vertical'!G54*(VougeVerticalprofit)</f>
        <v>128.43991082251083</v>
      </c>
      <c r="H54" s="491">
        <f>'D Vogue Vertical'!H54+'D Vogue Vertical'!H54*(VougeVerticalprofit)</f>
        <v>151.20691965367965</v>
      </c>
      <c r="I54" s="491">
        <f>'D Vogue Vertical'!I54+'D Vogue Vertical'!I54*(VougeVerticalprofit)</f>
        <v>173.97392848484844</v>
      </c>
      <c r="J54" s="491">
        <f>'D Vogue Vertical'!J54+'D Vogue Vertical'!J54*(VougeVerticalprofit)</f>
        <v>196.74093731601729</v>
      </c>
      <c r="K54" s="491">
        <f>'D Vogue Vertical'!K54+'D Vogue Vertical'!K54*(VougeVerticalprofit)</f>
        <v>219.50794614718615</v>
      </c>
      <c r="L54" s="491">
        <f>'D Vogue Vertical'!L54+'D Vogue Vertical'!L54*(VougeVerticalprofit)</f>
        <v>242.274954978355</v>
      </c>
      <c r="M54" s="491">
        <f>'D Vogue Vertical'!M54+'D Vogue Vertical'!M54*(VougeVerticalprofit)</f>
        <v>265.04196380952385</v>
      </c>
      <c r="N54" s="491">
        <f>'D Vogue Vertical'!N54+'D Vogue Vertical'!N54*(VougeVerticalprofit)</f>
        <v>287.80897264069267</v>
      </c>
    </row>
    <row r="55" spans="1:14" ht="18.75" x14ac:dyDescent="0.25">
      <c r="A55" s="499">
        <f>[12]Sumary!Q21</f>
        <v>4</v>
      </c>
      <c r="B55" s="500">
        <f>[12]Sumary!R21</f>
        <v>157.48031496062993</v>
      </c>
      <c r="C55" s="491">
        <f>'D Vogue Vertical'!C55+'D Vogue Vertical'!C55*(VougeVerticalprofit)</f>
        <v>37.670239134199129</v>
      </c>
      <c r="D55" s="491">
        <f>'D Vogue Vertical'!D55+'D Vogue Vertical'!D55*(VougeVerticalprofit)</f>
        <v>62.473611601731598</v>
      </c>
      <c r="E55" s="491">
        <f>'D Vogue Vertical'!E55+'D Vogue Vertical'!E55*(VougeVerticalprofit)</f>
        <v>87.27698406926406</v>
      </c>
      <c r="F55" s="491">
        <f>'D Vogue Vertical'!F55+'D Vogue Vertical'!F55*(VougeVerticalprofit)</f>
        <v>112.08035653679653</v>
      </c>
      <c r="G55" s="491">
        <f>'D Vogue Vertical'!G55+'D Vogue Vertical'!G55*(VougeVerticalprofit)</f>
        <v>138.62172900432898</v>
      </c>
      <c r="H55" s="491">
        <f>'D Vogue Vertical'!H55+'D Vogue Vertical'!H55*(VougeVerticalprofit)</f>
        <v>163.42510147186144</v>
      </c>
      <c r="I55" s="491">
        <f>'D Vogue Vertical'!I55+'D Vogue Vertical'!I55*(VougeVerticalprofit)</f>
        <v>188.22847393939389</v>
      </c>
      <c r="J55" s="491">
        <f>'D Vogue Vertical'!J55+'D Vogue Vertical'!J55*(VougeVerticalprofit)</f>
        <v>213.03184640692638</v>
      </c>
      <c r="K55" s="491">
        <f>'D Vogue Vertical'!K55+'D Vogue Vertical'!K55*(VougeVerticalprofit)</f>
        <v>237.83521887445886</v>
      </c>
      <c r="L55" s="491">
        <f>'D Vogue Vertical'!L55+'D Vogue Vertical'!L55*(VougeVerticalprofit)</f>
        <v>262.63859134199134</v>
      </c>
      <c r="M55" s="491">
        <f>'D Vogue Vertical'!M55+'D Vogue Vertical'!M55*(VougeVerticalprofit)</f>
        <v>287.44196380952383</v>
      </c>
      <c r="N55" s="491">
        <f>'D Vogue Vertical'!N55+'D Vogue Vertical'!N55*(VougeVerticalprofit)</f>
        <v>312.24533627705625</v>
      </c>
    </row>
    <row r="56" spans="1:14" ht="18.75" x14ac:dyDescent="0.25">
      <c r="A56" s="504"/>
      <c r="B56" s="505"/>
      <c r="C56" s="506"/>
      <c r="D56" s="506"/>
      <c r="E56" s="506"/>
      <c r="F56" s="506"/>
      <c r="G56" s="506"/>
      <c r="H56" s="506"/>
      <c r="I56" s="506"/>
      <c r="J56" s="506"/>
      <c r="K56" s="506"/>
      <c r="L56" s="506"/>
      <c r="M56" s="506"/>
      <c r="N56" s="506"/>
    </row>
    <row r="57" spans="1:14" ht="18.75" x14ac:dyDescent="0.25">
      <c r="A57" s="504"/>
      <c r="B57" s="505"/>
      <c r="C57" s="506"/>
      <c r="D57" s="507"/>
      <c r="E57" s="506"/>
      <c r="F57" s="507"/>
      <c r="G57" s="506"/>
      <c r="H57" s="507"/>
      <c r="I57" s="506"/>
      <c r="J57" s="507"/>
      <c r="K57" s="506"/>
      <c r="L57" s="507"/>
      <c r="M57" s="506"/>
      <c r="N57" s="507"/>
    </row>
    <row r="58" spans="1:14" ht="18.75" x14ac:dyDescent="0.25">
      <c r="A58" s="504"/>
      <c r="B58" s="505"/>
      <c r="C58" s="506"/>
      <c r="D58" s="507"/>
      <c r="E58" s="506"/>
      <c r="F58" s="507"/>
      <c r="G58" s="506"/>
      <c r="H58" s="507"/>
      <c r="I58" s="506"/>
      <c r="J58" s="507"/>
      <c r="K58" s="506"/>
      <c r="L58" s="507"/>
      <c r="M58" s="506"/>
      <c r="N58" s="507"/>
    </row>
    <row r="59" spans="1:14" ht="18.75" x14ac:dyDescent="0.25">
      <c r="A59" s="502" t="s">
        <v>511</v>
      </c>
      <c r="B59" s="501"/>
      <c r="C59" s="501"/>
      <c r="D59" s="494"/>
      <c r="E59" s="503"/>
      <c r="F59" s="494"/>
      <c r="G59" s="493"/>
      <c r="H59" s="494"/>
      <c r="I59" s="501"/>
      <c r="J59" s="494"/>
      <c r="K59" s="501"/>
      <c r="L59" s="494"/>
      <c r="M59" s="501"/>
      <c r="N59" s="494"/>
    </row>
    <row r="60" spans="1:14" ht="18.75" x14ac:dyDescent="0.25">
      <c r="A60" s="721" t="s">
        <v>240</v>
      </c>
      <c r="B60" s="721"/>
      <c r="C60" s="496">
        <f>[12]Sumary!S10</f>
        <v>0.4</v>
      </c>
      <c r="D60" s="496">
        <f>[12]Sumary!T10</f>
        <v>0.8</v>
      </c>
      <c r="E60" s="496">
        <f>[12]Sumary!U10</f>
        <v>1.2</v>
      </c>
      <c r="F60" s="496">
        <f>[12]Sumary!V10</f>
        <v>1.6</v>
      </c>
      <c r="G60" s="496">
        <f>[12]Sumary!W10</f>
        <v>2</v>
      </c>
      <c r="H60" s="496">
        <f>[12]Sumary!X10</f>
        <v>2.4</v>
      </c>
      <c r="I60" s="496">
        <f>[12]Sumary!Y10</f>
        <v>2.8</v>
      </c>
      <c r="J60" s="496">
        <f>[12]Sumary!Z10</f>
        <v>3.2</v>
      </c>
      <c r="K60" s="496">
        <f>[12]Sumary!AA10</f>
        <v>3.6</v>
      </c>
      <c r="L60" s="496">
        <f>[12]Sumary!AB10</f>
        <v>4</v>
      </c>
      <c r="M60" s="496">
        <f>[12]Sumary!AC10</f>
        <v>4.4000000000000004</v>
      </c>
      <c r="N60" s="496">
        <f>[12]Sumary!AD10</f>
        <v>4.8</v>
      </c>
    </row>
    <row r="61" spans="1:14" ht="18.75" x14ac:dyDescent="0.25">
      <c r="A61" s="497"/>
      <c r="B61" s="497" t="s">
        <v>241</v>
      </c>
      <c r="C61" s="498">
        <f>[12]Sumary!S11</f>
        <v>15.748031496062993</v>
      </c>
      <c r="D61" s="498">
        <f>[12]Sumary!T11</f>
        <v>31.496062992125985</v>
      </c>
      <c r="E61" s="498">
        <f>[12]Sumary!U11</f>
        <v>47.244094488188978</v>
      </c>
      <c r="F61" s="498">
        <f>[12]Sumary!V11</f>
        <v>62.99212598425197</v>
      </c>
      <c r="G61" s="498">
        <f>[12]Sumary!W11</f>
        <v>78.740157480314963</v>
      </c>
      <c r="H61" s="498">
        <f>[12]Sumary!X11</f>
        <v>94.488188976377955</v>
      </c>
      <c r="I61" s="498">
        <f>[12]Sumary!Y11</f>
        <v>110.23622047244095</v>
      </c>
      <c r="J61" s="498">
        <f>[12]Sumary!Z11</f>
        <v>125.98425196850394</v>
      </c>
      <c r="K61" s="498">
        <f>[12]Sumary!AA11</f>
        <v>141.73228346456693</v>
      </c>
      <c r="L61" s="498">
        <f>[12]Sumary!AB11</f>
        <v>157.48031496062993</v>
      </c>
      <c r="M61" s="498">
        <f>[12]Sumary!AC11</f>
        <v>173.22834645669292</v>
      </c>
      <c r="N61" s="498">
        <f>[12]Sumary!AD11</f>
        <v>188.97637795275591</v>
      </c>
    </row>
    <row r="62" spans="1:14" ht="18.75" x14ac:dyDescent="0.25">
      <c r="A62" s="499">
        <f>[12]Sumary!Q12</f>
        <v>0.4</v>
      </c>
      <c r="B62" s="500">
        <f>[12]Sumary!R12</f>
        <v>15.748031496062993</v>
      </c>
      <c r="C62" s="491">
        <f>'D Vogue Vertical'!C62+'D Vogue Vertical'!C62*(VougeVerticalprofit)</f>
        <v>20.422966406926406</v>
      </c>
      <c r="D62" s="491">
        <f>'D Vogue Vertical'!D62+'D Vogue Vertical'!D62*(VougeVerticalprofit)</f>
        <v>27.979066147186149</v>
      </c>
      <c r="E62" s="491">
        <f>'D Vogue Vertical'!E62+'D Vogue Vertical'!E62*(VougeVerticalprofit)</f>
        <v>35.535165887445885</v>
      </c>
      <c r="F62" s="491">
        <f>'D Vogue Vertical'!F62+'D Vogue Vertical'!F62*(VougeVerticalprofit)</f>
        <v>43.091265627705624</v>
      </c>
      <c r="G62" s="491">
        <f>'D Vogue Vertical'!G62+'D Vogue Vertical'!G62*(VougeVerticalprofit)</f>
        <v>52.385365367965363</v>
      </c>
      <c r="H62" s="491">
        <f>'D Vogue Vertical'!H62+'D Vogue Vertical'!H62*(VougeVerticalprofit)</f>
        <v>59.94146510822511</v>
      </c>
      <c r="I62" s="491">
        <f>'D Vogue Vertical'!I62+'D Vogue Vertical'!I62*(VougeVerticalprofit)</f>
        <v>67.497564848484842</v>
      </c>
      <c r="J62" s="491">
        <f>'D Vogue Vertical'!J62+'D Vogue Vertical'!J62*(VougeVerticalprofit)</f>
        <v>75.053664588744581</v>
      </c>
      <c r="K62" s="491">
        <f>'D Vogue Vertical'!K62+'D Vogue Vertical'!K62*(VougeVerticalprofit)</f>
        <v>82.609764329004335</v>
      </c>
      <c r="L62" s="491">
        <f>'D Vogue Vertical'!L62+'D Vogue Vertical'!L62*(VougeVerticalprofit)</f>
        <v>90.165864069264074</v>
      </c>
      <c r="M62" s="491">
        <f>'D Vogue Vertical'!M62+'D Vogue Vertical'!M62*(VougeVerticalprofit)</f>
        <v>97.721963809523814</v>
      </c>
      <c r="N62" s="491">
        <f>'D Vogue Vertical'!N62+'D Vogue Vertical'!N62*(VougeVerticalprofit)</f>
        <v>105.27806354978355</v>
      </c>
    </row>
    <row r="63" spans="1:14" ht="18.75" x14ac:dyDescent="0.25">
      <c r="A63" s="499">
        <f>[12]Sumary!Q13</f>
        <v>0.8</v>
      </c>
      <c r="B63" s="500">
        <f>[12]Sumary!R13</f>
        <v>31.496062992125985</v>
      </c>
      <c r="C63" s="491">
        <f>'D Vogue Vertical'!C63+'D Vogue Vertical'!C63*(VougeVerticalprofit)</f>
        <v>23.332057316017316</v>
      </c>
      <c r="D63" s="491">
        <f>'D Vogue Vertical'!D63+'D Vogue Vertical'!D63*(VougeVerticalprofit)</f>
        <v>33.797247965367966</v>
      </c>
      <c r="E63" s="491">
        <f>'D Vogue Vertical'!E63+'D Vogue Vertical'!E63*(VougeVerticalprofit)</f>
        <v>44.262438614718612</v>
      </c>
      <c r="F63" s="491">
        <f>'D Vogue Vertical'!F63+'D Vogue Vertical'!F63*(VougeVerticalprofit)</f>
        <v>54.727629264069265</v>
      </c>
      <c r="G63" s="491">
        <f>'D Vogue Vertical'!G63+'D Vogue Vertical'!G63*(VougeVerticalprofit)</f>
        <v>66.93081991341991</v>
      </c>
      <c r="H63" s="491">
        <f>'D Vogue Vertical'!H63+'D Vogue Vertical'!H63*(VougeVerticalprofit)</f>
        <v>77.39601056277057</v>
      </c>
      <c r="I63" s="491">
        <f>'D Vogue Vertical'!I63+'D Vogue Vertical'!I63*(VougeVerticalprofit)</f>
        <v>87.861201212121202</v>
      </c>
      <c r="J63" s="491">
        <f>'D Vogue Vertical'!J63+'D Vogue Vertical'!J63*(VougeVerticalprofit)</f>
        <v>98.326391861471862</v>
      </c>
      <c r="K63" s="491">
        <f>'D Vogue Vertical'!K63+'D Vogue Vertical'!K63*(VougeVerticalprofit)</f>
        <v>108.79158251082252</v>
      </c>
      <c r="L63" s="491">
        <f>'D Vogue Vertical'!L63+'D Vogue Vertical'!L63*(VougeVerticalprofit)</f>
        <v>119.25677316017317</v>
      </c>
      <c r="M63" s="491">
        <f>'D Vogue Vertical'!M63+'D Vogue Vertical'!M63*(VougeVerticalprofit)</f>
        <v>129.7219638095238</v>
      </c>
      <c r="N63" s="491">
        <f>'D Vogue Vertical'!N63+'D Vogue Vertical'!N63*(VougeVerticalprofit)</f>
        <v>140.18715445887443</v>
      </c>
    </row>
    <row r="64" spans="1:14" ht="18.75" x14ac:dyDescent="0.25">
      <c r="A64" s="499">
        <f>[12]Sumary!Q14</f>
        <v>1.2</v>
      </c>
      <c r="B64" s="500">
        <f>[12]Sumary!R14</f>
        <v>47.244094488188978</v>
      </c>
      <c r="C64" s="491">
        <f>'D Vogue Vertical'!C64+'D Vogue Vertical'!C64*(VougeVerticalprofit)</f>
        <v>26.241148225108223</v>
      </c>
      <c r="D64" s="491">
        <f>'D Vogue Vertical'!D64+'D Vogue Vertical'!D64*(VougeVerticalprofit)</f>
        <v>39.615429783549779</v>
      </c>
      <c r="E64" s="491">
        <f>'D Vogue Vertical'!E64+'D Vogue Vertical'!E64*(VougeVerticalprofit)</f>
        <v>52.989711341991331</v>
      </c>
      <c r="F64" s="491">
        <f>'D Vogue Vertical'!F64+'D Vogue Vertical'!F64*(VougeVerticalprofit)</f>
        <v>66.363992900432891</v>
      </c>
      <c r="G64" s="491">
        <f>'D Vogue Vertical'!G64+'D Vogue Vertical'!G64*(VougeVerticalprofit)</f>
        <v>81.476274458874457</v>
      </c>
      <c r="H64" s="491">
        <f>'D Vogue Vertical'!H64+'D Vogue Vertical'!H64*(VougeVerticalprofit)</f>
        <v>94.850556017316009</v>
      </c>
      <c r="I64" s="491">
        <f>'D Vogue Vertical'!I64+'D Vogue Vertical'!I64*(VougeVerticalprofit)</f>
        <v>108.22483757575758</v>
      </c>
      <c r="J64" s="491">
        <f>'D Vogue Vertical'!J64+'D Vogue Vertical'!J64*(VougeVerticalprofit)</f>
        <v>121.59911913419911</v>
      </c>
      <c r="K64" s="491">
        <f>'D Vogue Vertical'!K64+'D Vogue Vertical'!K64*(VougeVerticalprofit)</f>
        <v>134.97340069264069</v>
      </c>
      <c r="L64" s="491">
        <f>'D Vogue Vertical'!L64+'D Vogue Vertical'!L64*(VougeVerticalprofit)</f>
        <v>148.34768225108223</v>
      </c>
      <c r="M64" s="491">
        <f>'D Vogue Vertical'!M64+'D Vogue Vertical'!M64*(VougeVerticalprofit)</f>
        <v>161.7219638095238</v>
      </c>
      <c r="N64" s="491">
        <f>'D Vogue Vertical'!N64+'D Vogue Vertical'!N64*(VougeVerticalprofit)</f>
        <v>175.09624536796534</v>
      </c>
    </row>
    <row r="65" spans="1:14" ht="18.75" x14ac:dyDescent="0.25">
      <c r="A65" s="499">
        <f>[12]Sumary!Q15</f>
        <v>1.6</v>
      </c>
      <c r="B65" s="500">
        <f>[12]Sumary!R15</f>
        <v>62.99212598425197</v>
      </c>
      <c r="C65" s="491">
        <f>'D Vogue Vertical'!C65+'D Vogue Vertical'!C65*(VougeVerticalprofit)</f>
        <v>29.150239134199136</v>
      </c>
      <c r="D65" s="491">
        <f>'D Vogue Vertical'!D65+'D Vogue Vertical'!D65*(VougeVerticalprofit)</f>
        <v>45.433611601731599</v>
      </c>
      <c r="E65" s="491">
        <f>'D Vogue Vertical'!E65+'D Vogue Vertical'!E65*(VougeVerticalprofit)</f>
        <v>61.716984069264065</v>
      </c>
      <c r="F65" s="491">
        <f>'D Vogue Vertical'!F65+'D Vogue Vertical'!F65*(VougeVerticalprofit)</f>
        <v>78.000356536796531</v>
      </c>
      <c r="G65" s="491">
        <f>'D Vogue Vertical'!G65+'D Vogue Vertical'!G65*(VougeVerticalprofit)</f>
        <v>96.021729004329003</v>
      </c>
      <c r="H65" s="491">
        <f>'D Vogue Vertical'!H65+'D Vogue Vertical'!H65*(VougeVerticalprofit)</f>
        <v>112.30510147186148</v>
      </c>
      <c r="I65" s="491">
        <f>'D Vogue Vertical'!I65+'D Vogue Vertical'!I65*(VougeVerticalprofit)</f>
        <v>128.58847393939391</v>
      </c>
      <c r="J65" s="491">
        <f>'D Vogue Vertical'!J65+'D Vogue Vertical'!J65*(VougeVerticalprofit)</f>
        <v>144.87184640692638</v>
      </c>
      <c r="K65" s="491">
        <f>'D Vogue Vertical'!K65+'D Vogue Vertical'!K65*(VougeVerticalprofit)</f>
        <v>161.15521887445888</v>
      </c>
      <c r="L65" s="491">
        <f>'D Vogue Vertical'!L65+'D Vogue Vertical'!L65*(VougeVerticalprofit)</f>
        <v>177.43859134199133</v>
      </c>
      <c r="M65" s="491">
        <f>'D Vogue Vertical'!M65+'D Vogue Vertical'!M65*(VougeVerticalprofit)</f>
        <v>193.7219638095238</v>
      </c>
      <c r="N65" s="491">
        <f>'D Vogue Vertical'!N65+'D Vogue Vertical'!N65*(VougeVerticalprofit)</f>
        <v>210.00533627705624</v>
      </c>
    </row>
    <row r="66" spans="1:14" ht="18.75" x14ac:dyDescent="0.25">
      <c r="A66" s="499">
        <f>[12]Sumary!Q16</f>
        <v>2</v>
      </c>
      <c r="B66" s="500">
        <f>[12]Sumary!R16</f>
        <v>78.740157480314963</v>
      </c>
      <c r="C66" s="491">
        <f>'D Vogue Vertical'!C66+'D Vogue Vertical'!C66*(VougeVerticalprofit)</f>
        <v>32.059330043290039</v>
      </c>
      <c r="D66" s="491">
        <f>'D Vogue Vertical'!D66+'D Vogue Vertical'!D66*(VougeVerticalprofit)</f>
        <v>51.251793419913419</v>
      </c>
      <c r="E66" s="491">
        <f>'D Vogue Vertical'!E66+'D Vogue Vertical'!E66*(VougeVerticalprofit)</f>
        <v>70.444256796536806</v>
      </c>
      <c r="F66" s="491">
        <f>'D Vogue Vertical'!F66+'D Vogue Vertical'!F66*(VougeVerticalprofit)</f>
        <v>89.636720173160185</v>
      </c>
      <c r="G66" s="491">
        <f>'D Vogue Vertical'!G66+'D Vogue Vertical'!G66*(VougeVerticalprofit)</f>
        <v>110.56718354978356</v>
      </c>
      <c r="H66" s="491">
        <f>'D Vogue Vertical'!H66+'D Vogue Vertical'!H66*(VougeVerticalprofit)</f>
        <v>129.75964692640693</v>
      </c>
      <c r="I66" s="491">
        <f>'D Vogue Vertical'!I66+'D Vogue Vertical'!I66*(VougeVerticalprofit)</f>
        <v>148.95211030303028</v>
      </c>
      <c r="J66" s="491">
        <f>'D Vogue Vertical'!J66+'D Vogue Vertical'!J66*(VougeVerticalprofit)</f>
        <v>168.14457367965366</v>
      </c>
      <c r="K66" s="491">
        <f>'D Vogue Vertical'!K66+'D Vogue Vertical'!K66*(VougeVerticalprofit)</f>
        <v>187.33703705627707</v>
      </c>
      <c r="L66" s="491">
        <f>'D Vogue Vertical'!L66+'D Vogue Vertical'!L66*(VougeVerticalprofit)</f>
        <v>206.52950043290045</v>
      </c>
      <c r="M66" s="491">
        <f>'D Vogue Vertical'!M66+'D Vogue Vertical'!M66*(VougeVerticalprofit)</f>
        <v>225.72196380952383</v>
      </c>
      <c r="N66" s="491">
        <f>'D Vogue Vertical'!N66+'D Vogue Vertical'!N66*(VougeVerticalprofit)</f>
        <v>244.91442718614718</v>
      </c>
    </row>
    <row r="67" spans="1:14" ht="18.75" x14ac:dyDescent="0.25">
      <c r="A67" s="499">
        <f>[12]Sumary!Q17</f>
        <v>2.4</v>
      </c>
      <c r="B67" s="500">
        <f>[12]Sumary!R17</f>
        <v>94.488188976377955</v>
      </c>
      <c r="C67" s="491">
        <f>'D Vogue Vertical'!C67+'D Vogue Vertical'!C67*(VougeVerticalprofit)</f>
        <v>34.968420952380953</v>
      </c>
      <c r="D67" s="491">
        <f>'D Vogue Vertical'!D67+'D Vogue Vertical'!D67*(VougeVerticalprofit)</f>
        <v>57.069975238095232</v>
      </c>
      <c r="E67" s="491">
        <f>'D Vogue Vertical'!E67+'D Vogue Vertical'!E67*(VougeVerticalprofit)</f>
        <v>79.171529523809525</v>
      </c>
      <c r="F67" s="491">
        <f>'D Vogue Vertical'!F67+'D Vogue Vertical'!F67*(VougeVerticalprofit)</f>
        <v>101.27308380952381</v>
      </c>
      <c r="G67" s="491">
        <f>'D Vogue Vertical'!G67+'D Vogue Vertical'!G67*(VougeVerticalprofit)</f>
        <v>125.1126380952381</v>
      </c>
      <c r="H67" s="491">
        <f>'D Vogue Vertical'!H67+'D Vogue Vertical'!H67*(VougeVerticalprofit)</f>
        <v>147.21419238095237</v>
      </c>
      <c r="I67" s="491">
        <f>'D Vogue Vertical'!I67+'D Vogue Vertical'!I67*(VougeVerticalprofit)</f>
        <v>169.31574666666663</v>
      </c>
      <c r="J67" s="491">
        <f>'D Vogue Vertical'!J67+'D Vogue Vertical'!J67*(VougeVerticalprofit)</f>
        <v>191.41730095238094</v>
      </c>
      <c r="K67" s="491">
        <f>'D Vogue Vertical'!K67+'D Vogue Vertical'!K67*(VougeVerticalprofit)</f>
        <v>213.51885523809523</v>
      </c>
      <c r="L67" s="491">
        <f>'D Vogue Vertical'!L67+'D Vogue Vertical'!L67*(VougeVerticalprofit)</f>
        <v>235.62040952380951</v>
      </c>
      <c r="M67" s="491">
        <f>'D Vogue Vertical'!M67+'D Vogue Vertical'!M67*(VougeVerticalprofit)</f>
        <v>257.7219638095238</v>
      </c>
      <c r="N67" s="491">
        <f>'D Vogue Vertical'!N67+'D Vogue Vertical'!N67*(VougeVerticalprofit)</f>
        <v>279.82351809523811</v>
      </c>
    </row>
    <row r="68" spans="1:14" ht="18.75" x14ac:dyDescent="0.25">
      <c r="A68" s="499">
        <f>[12]Sumary!Q18</f>
        <v>2.8</v>
      </c>
      <c r="B68" s="500">
        <f>[12]Sumary!R18</f>
        <v>110.23622047244095</v>
      </c>
      <c r="C68" s="491">
        <f>'D Vogue Vertical'!C68+'D Vogue Vertical'!C68*(VougeVerticalprofit)</f>
        <v>37.877511861471859</v>
      </c>
      <c r="D68" s="491">
        <f>'D Vogue Vertical'!D68+'D Vogue Vertical'!D68*(VougeVerticalprofit)</f>
        <v>62.888157056277059</v>
      </c>
      <c r="E68" s="491">
        <f>'D Vogue Vertical'!E68+'D Vogue Vertical'!E68*(VougeVerticalprofit)</f>
        <v>87.898802251082245</v>
      </c>
      <c r="F68" s="491">
        <f>'D Vogue Vertical'!F68+'D Vogue Vertical'!F68*(VougeVerticalprofit)</f>
        <v>112.90944744588745</v>
      </c>
      <c r="G68" s="491">
        <f>'D Vogue Vertical'!G68+'D Vogue Vertical'!G68*(VougeVerticalprofit)</f>
        <v>139.65809264069262</v>
      </c>
      <c r="H68" s="491">
        <f>'D Vogue Vertical'!H68+'D Vogue Vertical'!H68*(VougeVerticalprofit)</f>
        <v>164.66873783549781</v>
      </c>
      <c r="I68" s="491">
        <f>'D Vogue Vertical'!I68+'D Vogue Vertical'!I68*(VougeVerticalprofit)</f>
        <v>189.679383030303</v>
      </c>
      <c r="J68" s="491">
        <f>'D Vogue Vertical'!J68+'D Vogue Vertical'!J68*(VougeVerticalprofit)</f>
        <v>214.69002822510822</v>
      </c>
      <c r="K68" s="491">
        <f>'D Vogue Vertical'!K68+'D Vogue Vertical'!K68*(VougeVerticalprofit)</f>
        <v>239.70067341991339</v>
      </c>
      <c r="L68" s="491">
        <f>'D Vogue Vertical'!L68+'D Vogue Vertical'!L68*(VougeVerticalprofit)</f>
        <v>264.71131861471861</v>
      </c>
      <c r="M68" s="491">
        <f>'D Vogue Vertical'!M68+'D Vogue Vertical'!M68*(VougeVerticalprofit)</f>
        <v>289.7219638095238</v>
      </c>
      <c r="N68" s="491">
        <f>'D Vogue Vertical'!N68+'D Vogue Vertical'!N68*(VougeVerticalprofit)</f>
        <v>314.73260900432899</v>
      </c>
    </row>
    <row r="69" spans="1:14" ht="18.75" x14ac:dyDescent="0.25">
      <c r="A69" s="499">
        <f>[12]Sumary!Q19</f>
        <v>3.2</v>
      </c>
      <c r="B69" s="500">
        <f>[12]Sumary!R19</f>
        <v>125.98425196850394</v>
      </c>
      <c r="C69" s="491">
        <f>'D Vogue Vertical'!C69+'D Vogue Vertical'!C69*(VougeVerticalprofit)</f>
        <v>40.786602770562773</v>
      </c>
      <c r="D69" s="491">
        <f>'D Vogue Vertical'!D69+'D Vogue Vertical'!D69*(VougeVerticalprofit)</f>
        <v>68.706338874458879</v>
      </c>
      <c r="E69" s="491">
        <f>'D Vogue Vertical'!E69+'D Vogue Vertical'!E69*(VougeVerticalprofit)</f>
        <v>96.626074978354978</v>
      </c>
      <c r="F69" s="491">
        <f>'D Vogue Vertical'!F69+'D Vogue Vertical'!F69*(VougeVerticalprofit)</f>
        <v>124.54581108225109</v>
      </c>
      <c r="G69" s="491">
        <f>'D Vogue Vertical'!G69+'D Vogue Vertical'!G69*(VougeVerticalprofit)</f>
        <v>154.20354718614718</v>
      </c>
      <c r="H69" s="491">
        <f>'D Vogue Vertical'!H69+'D Vogue Vertical'!H69*(VougeVerticalprofit)</f>
        <v>182.12328329004328</v>
      </c>
      <c r="I69" s="491">
        <f>'D Vogue Vertical'!I69+'D Vogue Vertical'!I69*(VougeVerticalprofit)</f>
        <v>210.04301939393935</v>
      </c>
      <c r="J69" s="491">
        <f>'D Vogue Vertical'!J69+'D Vogue Vertical'!J69*(VougeVerticalprofit)</f>
        <v>237.9627554978355</v>
      </c>
      <c r="K69" s="491">
        <f>'D Vogue Vertical'!K69+'D Vogue Vertical'!K69*(VougeVerticalprofit)</f>
        <v>265.88249160173166</v>
      </c>
      <c r="L69" s="491">
        <f>'D Vogue Vertical'!L69+'D Vogue Vertical'!L69*(VougeVerticalprofit)</f>
        <v>293.80222770562773</v>
      </c>
      <c r="M69" s="491">
        <f>'D Vogue Vertical'!M69+'D Vogue Vertical'!M69*(VougeVerticalprofit)</f>
        <v>321.72196380952386</v>
      </c>
      <c r="N69" s="491">
        <f>'D Vogue Vertical'!N69+'D Vogue Vertical'!N69*(VougeVerticalprofit)</f>
        <v>349.64169991341993</v>
      </c>
    </row>
    <row r="70" spans="1:14" ht="18.75" x14ac:dyDescent="0.25">
      <c r="A70" s="499">
        <f>[12]Sumary!Q20</f>
        <v>3.6</v>
      </c>
      <c r="B70" s="500">
        <f>[12]Sumary!R20</f>
        <v>141.73228346456693</v>
      </c>
      <c r="C70" s="491">
        <f>'D Vogue Vertical'!C70+'D Vogue Vertical'!C70*(VougeVerticalprofit)</f>
        <v>43.695693679653679</v>
      </c>
      <c r="D70" s="491">
        <f>'D Vogue Vertical'!D70+'D Vogue Vertical'!D70*(VougeVerticalprofit)</f>
        <v>74.524520692640692</v>
      </c>
      <c r="E70" s="491">
        <f>'D Vogue Vertical'!E70+'D Vogue Vertical'!E70*(VougeVerticalprofit)</f>
        <v>105.35334770562771</v>
      </c>
      <c r="F70" s="491">
        <f>'D Vogue Vertical'!F70+'D Vogue Vertical'!F70*(VougeVerticalprofit)</f>
        <v>136.1821747186147</v>
      </c>
      <c r="G70" s="491">
        <f>'D Vogue Vertical'!G70+'D Vogue Vertical'!G70*(VougeVerticalprofit)</f>
        <v>168.74900173160174</v>
      </c>
      <c r="H70" s="491">
        <f>'D Vogue Vertical'!H70+'D Vogue Vertical'!H70*(VougeVerticalprofit)</f>
        <v>199.57782874458874</v>
      </c>
      <c r="I70" s="491">
        <f>'D Vogue Vertical'!I70+'D Vogue Vertical'!I70*(VougeVerticalprofit)</f>
        <v>230.40665575757569</v>
      </c>
      <c r="J70" s="491">
        <f>'D Vogue Vertical'!J70+'D Vogue Vertical'!J70*(VougeVerticalprofit)</f>
        <v>261.23548277056278</v>
      </c>
      <c r="K70" s="491">
        <f>'D Vogue Vertical'!K70+'D Vogue Vertical'!K70*(VougeVerticalprofit)</f>
        <v>292.06430978354985</v>
      </c>
      <c r="L70" s="491">
        <f>'D Vogue Vertical'!L70+'D Vogue Vertical'!L70*(VougeVerticalprofit)</f>
        <v>322.89313679653685</v>
      </c>
      <c r="M70" s="491">
        <f>'D Vogue Vertical'!M70+'D Vogue Vertical'!M70*(VougeVerticalprofit)</f>
        <v>353.72196380952386</v>
      </c>
      <c r="N70" s="491">
        <f>'D Vogue Vertical'!N70+'D Vogue Vertical'!N70*(VougeVerticalprofit)</f>
        <v>384.55079082251086</v>
      </c>
    </row>
    <row r="71" spans="1:14" ht="18.75" x14ac:dyDescent="0.25">
      <c r="A71" s="499">
        <f>[12]Sumary!Q21</f>
        <v>4</v>
      </c>
      <c r="B71" s="500">
        <f>[12]Sumary!R21</f>
        <v>157.48031496062993</v>
      </c>
      <c r="C71" s="491">
        <f>'D Vogue Vertical'!C71+'D Vogue Vertical'!C71*(VougeVerticalprofit)</f>
        <v>46.604784588744579</v>
      </c>
      <c r="D71" s="491">
        <f>'D Vogue Vertical'!D71+'D Vogue Vertical'!D71*(VougeVerticalprofit)</f>
        <v>80.342702510822505</v>
      </c>
      <c r="E71" s="491">
        <f>'D Vogue Vertical'!E71+'D Vogue Vertical'!E71*(VougeVerticalprofit)</f>
        <v>114.08062043290042</v>
      </c>
      <c r="F71" s="491">
        <f>'D Vogue Vertical'!F71+'D Vogue Vertical'!F71*(VougeVerticalprofit)</f>
        <v>147.8185383549783</v>
      </c>
      <c r="G71" s="491">
        <f>'D Vogue Vertical'!G71+'D Vogue Vertical'!G71*(VougeVerticalprofit)</f>
        <v>183.29445627705627</v>
      </c>
      <c r="H71" s="491">
        <f>'D Vogue Vertical'!H71+'D Vogue Vertical'!H71*(VougeVerticalprofit)</f>
        <v>217.03237419913415</v>
      </c>
      <c r="I71" s="491">
        <f>'D Vogue Vertical'!I71+'D Vogue Vertical'!I71*(VougeVerticalprofit)</f>
        <v>250.77029212121204</v>
      </c>
      <c r="J71" s="491">
        <f>'D Vogue Vertical'!J71+'D Vogue Vertical'!J71*(VougeVerticalprofit)</f>
        <v>284.50821004328998</v>
      </c>
      <c r="K71" s="491">
        <f>'D Vogue Vertical'!K71+'D Vogue Vertical'!K71*(VougeVerticalprofit)</f>
        <v>318.24612796536803</v>
      </c>
      <c r="L71" s="491">
        <f>'D Vogue Vertical'!L71+'D Vogue Vertical'!L71*(VougeVerticalprofit)</f>
        <v>351.98404588744592</v>
      </c>
      <c r="M71" s="491">
        <f>'D Vogue Vertical'!M71+'D Vogue Vertical'!M71*(VougeVerticalprofit)</f>
        <v>385.7219638095238</v>
      </c>
      <c r="N71" s="491">
        <f>'D Vogue Vertical'!N71+'D Vogue Vertical'!N71*(VougeVerticalprofit)</f>
        <v>419.45988173160168</v>
      </c>
    </row>
    <row r="72" spans="1:14" ht="18.75" x14ac:dyDescent="0.25">
      <c r="A72" s="493"/>
      <c r="B72" s="493"/>
      <c r="C72" s="493"/>
      <c r="D72" s="494"/>
      <c r="E72" s="493"/>
      <c r="F72" s="494"/>
      <c r="G72" s="493"/>
      <c r="H72" s="494"/>
      <c r="I72" s="493"/>
      <c r="J72" s="494"/>
      <c r="K72" s="493"/>
      <c r="L72" s="494"/>
      <c r="M72" s="493"/>
      <c r="N72" s="494"/>
    </row>
    <row r="73" spans="1:14" ht="18.75" x14ac:dyDescent="0.25">
      <c r="A73" s="492" t="s">
        <v>512</v>
      </c>
      <c r="B73" s="493"/>
      <c r="C73" s="493"/>
      <c r="D73" s="494"/>
      <c r="E73" s="493"/>
      <c r="F73" s="494"/>
      <c r="G73" s="493"/>
      <c r="H73" s="494"/>
      <c r="I73" s="493"/>
      <c r="J73" s="494"/>
      <c r="K73" s="493"/>
      <c r="L73" s="494"/>
      <c r="M73" s="493"/>
      <c r="N73" s="494"/>
    </row>
    <row r="74" spans="1:14" ht="18.75" x14ac:dyDescent="0.25">
      <c r="A74" s="721" t="s">
        <v>240</v>
      </c>
      <c r="B74" s="721"/>
      <c r="C74" s="496">
        <f>[12]Sumary!S10</f>
        <v>0.4</v>
      </c>
      <c r="D74" s="496">
        <f>[12]Sumary!T10</f>
        <v>0.8</v>
      </c>
      <c r="E74" s="496">
        <f>[12]Sumary!U10</f>
        <v>1.2</v>
      </c>
      <c r="F74" s="496">
        <f>[12]Sumary!V10</f>
        <v>1.6</v>
      </c>
      <c r="G74" s="496">
        <f>[12]Sumary!W10</f>
        <v>2</v>
      </c>
      <c r="H74" s="496">
        <f>[12]Sumary!X10</f>
        <v>2.4</v>
      </c>
      <c r="I74" s="496">
        <f>[12]Sumary!Y10</f>
        <v>2.8</v>
      </c>
      <c r="J74" s="496">
        <f>[12]Sumary!Z10</f>
        <v>3.2</v>
      </c>
      <c r="K74" s="496">
        <f>[12]Sumary!AA10</f>
        <v>3.6</v>
      </c>
      <c r="L74" s="496">
        <f>[12]Sumary!AB10</f>
        <v>4</v>
      </c>
      <c r="M74" s="496">
        <f>[12]Sumary!AC10</f>
        <v>4.4000000000000004</v>
      </c>
      <c r="N74" s="496">
        <f>[12]Sumary!AD10</f>
        <v>4.8</v>
      </c>
    </row>
    <row r="75" spans="1:14" ht="18.75" x14ac:dyDescent="0.25">
      <c r="A75" s="497"/>
      <c r="B75" s="497" t="s">
        <v>241</v>
      </c>
      <c r="C75" s="498">
        <f>[12]Sumary!S11</f>
        <v>15.748031496062993</v>
      </c>
      <c r="D75" s="498">
        <f>[12]Sumary!T11</f>
        <v>31.496062992125985</v>
      </c>
      <c r="E75" s="498">
        <f>[12]Sumary!U11</f>
        <v>47.244094488188978</v>
      </c>
      <c r="F75" s="498">
        <f>[12]Sumary!V11</f>
        <v>62.99212598425197</v>
      </c>
      <c r="G75" s="498">
        <f>[12]Sumary!W11</f>
        <v>78.740157480314963</v>
      </c>
      <c r="H75" s="498">
        <f>[12]Sumary!X11</f>
        <v>94.488188976377955</v>
      </c>
      <c r="I75" s="498">
        <f>[12]Sumary!Y11</f>
        <v>110.23622047244095</v>
      </c>
      <c r="J75" s="498">
        <f>[12]Sumary!Z11</f>
        <v>125.98425196850394</v>
      </c>
      <c r="K75" s="498">
        <f>[12]Sumary!AA11</f>
        <v>141.73228346456693</v>
      </c>
      <c r="L75" s="498">
        <f>[12]Sumary!AB11</f>
        <v>157.48031496062993</v>
      </c>
      <c r="M75" s="498">
        <f>[12]Sumary!AC11</f>
        <v>173.22834645669292</v>
      </c>
      <c r="N75" s="498">
        <f>[12]Sumary!AD11</f>
        <v>188.97637795275591</v>
      </c>
    </row>
    <row r="76" spans="1:14" ht="18.75" x14ac:dyDescent="0.25">
      <c r="A76" s="499">
        <f>[12]Sumary!Q12</f>
        <v>0.4</v>
      </c>
      <c r="B76" s="500">
        <f>[12]Sumary!R12</f>
        <v>15.748031496062993</v>
      </c>
      <c r="C76" s="491">
        <f>'D Vogue Vertical'!C76+'D Vogue Vertical'!C76*(VougeVerticalprofit)</f>
        <v>21.194394978354978</v>
      </c>
      <c r="D76" s="491">
        <f>'D Vogue Vertical'!D76+'D Vogue Vertical'!D76*(VougeVerticalprofit)</f>
        <v>29.521923290043294</v>
      </c>
      <c r="E76" s="491">
        <f>'D Vogue Vertical'!E76+'D Vogue Vertical'!E76*(VougeVerticalprofit)</f>
        <v>37.849451601731595</v>
      </c>
      <c r="F76" s="491">
        <f>'D Vogue Vertical'!F76+'D Vogue Vertical'!F76*(VougeVerticalprofit)</f>
        <v>46.176979913419906</v>
      </c>
      <c r="G76" s="491">
        <f>'D Vogue Vertical'!G76+'D Vogue Vertical'!G76*(VougeVerticalprofit)</f>
        <v>56.242508225108217</v>
      </c>
      <c r="H76" s="491">
        <f>'D Vogue Vertical'!H76+'D Vogue Vertical'!H76*(VougeVerticalprofit)</f>
        <v>64.570036536796536</v>
      </c>
      <c r="I76" s="491">
        <f>'D Vogue Vertical'!I76+'D Vogue Vertical'!I76*(VougeVerticalprofit)</f>
        <v>72.897564848484834</v>
      </c>
      <c r="J76" s="491">
        <f>'D Vogue Vertical'!J76+'D Vogue Vertical'!J76*(VougeVerticalprofit)</f>
        <v>81.225093160173159</v>
      </c>
      <c r="K76" s="491">
        <f>'D Vogue Vertical'!K76+'D Vogue Vertical'!K76*(VougeVerticalprofit)</f>
        <v>89.552621471861485</v>
      </c>
      <c r="L76" s="491">
        <f>'D Vogue Vertical'!L76+'D Vogue Vertical'!L76*(VougeVerticalprofit)</f>
        <v>97.880149783549783</v>
      </c>
      <c r="M76" s="491">
        <f>'D Vogue Vertical'!M76+'D Vogue Vertical'!M76*(VougeVerticalprofit)</f>
        <v>106.20767809523811</v>
      </c>
      <c r="N76" s="491">
        <f>'D Vogue Vertical'!N76+'D Vogue Vertical'!N76*(VougeVerticalprofit)</f>
        <v>114.53520640692641</v>
      </c>
    </row>
    <row r="77" spans="1:14" ht="18.75" x14ac:dyDescent="0.25">
      <c r="A77" s="499">
        <f>[12]Sumary!Q13</f>
        <v>0.8</v>
      </c>
      <c r="B77" s="500">
        <f>[12]Sumary!R13</f>
        <v>31.496062992125985</v>
      </c>
      <c r="C77" s="491">
        <f>'D Vogue Vertical'!C77+'D Vogue Vertical'!C77*(VougeVerticalprofit)</f>
        <v>24.726862510822514</v>
      </c>
      <c r="D77" s="491">
        <f>'D Vogue Vertical'!D77+'D Vogue Vertical'!D77*(VougeVerticalprofit)</f>
        <v>36.586858354978354</v>
      </c>
      <c r="E77" s="491">
        <f>'D Vogue Vertical'!E77+'D Vogue Vertical'!E77*(VougeVerticalprofit)</f>
        <v>48.446854199134194</v>
      </c>
      <c r="F77" s="491">
        <f>'D Vogue Vertical'!F77+'D Vogue Vertical'!F77*(VougeVerticalprofit)</f>
        <v>60.306850043290048</v>
      </c>
      <c r="G77" s="491">
        <f>'D Vogue Vertical'!G77+'D Vogue Vertical'!G77*(VougeVerticalprofit)</f>
        <v>73.904845887445887</v>
      </c>
      <c r="H77" s="491">
        <f>'D Vogue Vertical'!H77+'D Vogue Vertical'!H77*(VougeVerticalprofit)</f>
        <v>85.764841731601734</v>
      </c>
      <c r="I77" s="491">
        <f>'D Vogue Vertical'!I77+'D Vogue Vertical'!I77*(VougeVerticalprofit)</f>
        <v>97.624837575757553</v>
      </c>
      <c r="J77" s="491">
        <f>'D Vogue Vertical'!J77+'D Vogue Vertical'!J77*(VougeVerticalprofit)</f>
        <v>109.48483341991343</v>
      </c>
      <c r="K77" s="491">
        <f>'D Vogue Vertical'!K77+'D Vogue Vertical'!K77*(VougeVerticalprofit)</f>
        <v>121.34482926406928</v>
      </c>
      <c r="L77" s="491">
        <f>'D Vogue Vertical'!L77+'D Vogue Vertical'!L77*(VougeVerticalprofit)</f>
        <v>133.20482510822509</v>
      </c>
      <c r="M77" s="491">
        <f>'D Vogue Vertical'!M77+'D Vogue Vertical'!M77*(VougeVerticalprofit)</f>
        <v>145.06482095238096</v>
      </c>
      <c r="N77" s="491">
        <f>'D Vogue Vertical'!N77+'D Vogue Vertical'!N77*(VougeVerticalprofit)</f>
        <v>156.92481679653679</v>
      </c>
    </row>
    <row r="78" spans="1:14" ht="18.75" x14ac:dyDescent="0.25">
      <c r="A78" s="499">
        <f>[12]Sumary!Q14</f>
        <v>1.2</v>
      </c>
      <c r="B78" s="500">
        <f>[12]Sumary!R14</f>
        <v>47.244094488188978</v>
      </c>
      <c r="C78" s="491">
        <f>'D Vogue Vertical'!C78+'D Vogue Vertical'!C78*(VougeVerticalprofit)</f>
        <v>28.259330043290046</v>
      </c>
      <c r="D78" s="491">
        <f>'D Vogue Vertical'!D78+'D Vogue Vertical'!D78*(VougeVerticalprofit)</f>
        <v>43.651793419913417</v>
      </c>
      <c r="E78" s="491">
        <f>'D Vogue Vertical'!E78+'D Vogue Vertical'!E78*(VougeVerticalprofit)</f>
        <v>59.044256796536793</v>
      </c>
      <c r="F78" s="491">
        <f>'D Vogue Vertical'!F78+'D Vogue Vertical'!F78*(VougeVerticalprofit)</f>
        <v>74.436720173160168</v>
      </c>
      <c r="G78" s="491">
        <f>'D Vogue Vertical'!G78+'D Vogue Vertical'!G78*(VougeVerticalprofit)</f>
        <v>91.567183549783536</v>
      </c>
      <c r="H78" s="491">
        <f>'D Vogue Vertical'!H78+'D Vogue Vertical'!H78*(VougeVerticalprofit)</f>
        <v>106.95964692640693</v>
      </c>
      <c r="I78" s="491">
        <f>'D Vogue Vertical'!I78+'D Vogue Vertical'!I78*(VougeVerticalprofit)</f>
        <v>122.3521103030303</v>
      </c>
      <c r="J78" s="491">
        <f>'D Vogue Vertical'!J78+'D Vogue Vertical'!J78*(VougeVerticalprofit)</f>
        <v>137.74457367965366</v>
      </c>
      <c r="K78" s="491">
        <f>'D Vogue Vertical'!K78+'D Vogue Vertical'!K78*(VougeVerticalprofit)</f>
        <v>153.13703705627705</v>
      </c>
      <c r="L78" s="491">
        <f>'D Vogue Vertical'!L78+'D Vogue Vertical'!L78*(VougeVerticalprofit)</f>
        <v>168.52950043290039</v>
      </c>
      <c r="M78" s="491">
        <f>'D Vogue Vertical'!M78+'D Vogue Vertical'!M78*(VougeVerticalprofit)</f>
        <v>183.92196380952379</v>
      </c>
      <c r="N78" s="491">
        <f>'D Vogue Vertical'!N78+'D Vogue Vertical'!N78*(VougeVerticalprofit)</f>
        <v>199.31442718614716</v>
      </c>
    </row>
    <row r="79" spans="1:14" ht="18.75" x14ac:dyDescent="0.25">
      <c r="A79" s="499">
        <f>[12]Sumary!Q15</f>
        <v>1.6</v>
      </c>
      <c r="B79" s="500">
        <f>[12]Sumary!R15</f>
        <v>62.99212598425197</v>
      </c>
      <c r="C79" s="491">
        <f>'D Vogue Vertical'!C79+'D Vogue Vertical'!C79*(VougeVerticalprofit)</f>
        <v>31.791797575757577</v>
      </c>
      <c r="D79" s="491">
        <f>'D Vogue Vertical'!D79+'D Vogue Vertical'!D79*(VougeVerticalprofit)</f>
        <v>50.716728484848481</v>
      </c>
      <c r="E79" s="491">
        <f>'D Vogue Vertical'!E79+'D Vogue Vertical'!E79*(VougeVerticalprofit)</f>
        <v>69.641659393939392</v>
      </c>
      <c r="F79" s="491">
        <f>'D Vogue Vertical'!F79+'D Vogue Vertical'!F79*(VougeVerticalprofit)</f>
        <v>88.56659030303031</v>
      </c>
      <c r="G79" s="491">
        <f>'D Vogue Vertical'!G79+'D Vogue Vertical'!G79*(VougeVerticalprofit)</f>
        <v>109.22952121212121</v>
      </c>
      <c r="H79" s="491">
        <f>'D Vogue Vertical'!H79+'D Vogue Vertical'!H79*(VougeVerticalprofit)</f>
        <v>128.1544521212121</v>
      </c>
      <c r="I79" s="491">
        <f>'D Vogue Vertical'!I79+'D Vogue Vertical'!I79*(VougeVerticalprofit)</f>
        <v>147.07938303030301</v>
      </c>
      <c r="J79" s="491">
        <f>'D Vogue Vertical'!J79+'D Vogue Vertical'!J79*(VougeVerticalprofit)</f>
        <v>166.00431393939394</v>
      </c>
      <c r="K79" s="491">
        <f>'D Vogue Vertical'!K79+'D Vogue Vertical'!K79*(VougeVerticalprofit)</f>
        <v>184.92924484848484</v>
      </c>
      <c r="L79" s="491">
        <f>'D Vogue Vertical'!L79+'D Vogue Vertical'!L79*(VougeVerticalprofit)</f>
        <v>203.85417575757575</v>
      </c>
      <c r="M79" s="491">
        <f>'D Vogue Vertical'!M79+'D Vogue Vertical'!M79*(VougeVerticalprofit)</f>
        <v>222.77910666666668</v>
      </c>
      <c r="N79" s="491">
        <f>'D Vogue Vertical'!N79+'D Vogue Vertical'!N79*(VougeVerticalprofit)</f>
        <v>241.70403757575755</v>
      </c>
    </row>
    <row r="80" spans="1:14" ht="18.75" x14ac:dyDescent="0.25">
      <c r="A80" s="499">
        <f>[12]Sumary!Q16</f>
        <v>2</v>
      </c>
      <c r="B80" s="500">
        <f>[12]Sumary!R16</f>
        <v>78.740157480314963</v>
      </c>
      <c r="C80" s="491">
        <f>'D Vogue Vertical'!C80+'D Vogue Vertical'!C80*(VougeVerticalprofit)</f>
        <v>35.324265108225106</v>
      </c>
      <c r="D80" s="491">
        <f>'D Vogue Vertical'!D80+'D Vogue Vertical'!D80*(VougeVerticalprofit)</f>
        <v>57.781663549783552</v>
      </c>
      <c r="E80" s="491">
        <f>'D Vogue Vertical'!E80+'D Vogue Vertical'!E80*(VougeVerticalprofit)</f>
        <v>80.239061991341998</v>
      </c>
      <c r="F80" s="491">
        <f>'D Vogue Vertical'!F80+'D Vogue Vertical'!F80*(VougeVerticalprofit)</f>
        <v>102.69646043290044</v>
      </c>
      <c r="G80" s="491">
        <f>'D Vogue Vertical'!G80+'D Vogue Vertical'!G80*(VougeVerticalprofit)</f>
        <v>126.89185887445889</v>
      </c>
      <c r="H80" s="491">
        <f>'D Vogue Vertical'!H80+'D Vogue Vertical'!H80*(VougeVerticalprofit)</f>
        <v>149.34925731601732</v>
      </c>
      <c r="I80" s="491">
        <f>'D Vogue Vertical'!I80+'D Vogue Vertical'!I80*(VougeVerticalprofit)</f>
        <v>171.80665575757573</v>
      </c>
      <c r="J80" s="491">
        <f>'D Vogue Vertical'!J80+'D Vogue Vertical'!J80*(VougeVerticalprofit)</f>
        <v>194.26405419913419</v>
      </c>
      <c r="K80" s="491">
        <f>'D Vogue Vertical'!K80+'D Vogue Vertical'!K80*(VougeVerticalprofit)</f>
        <v>216.72145264069266</v>
      </c>
      <c r="L80" s="491">
        <f>'D Vogue Vertical'!L80+'D Vogue Vertical'!L80*(VougeVerticalprofit)</f>
        <v>239.1788510822511</v>
      </c>
      <c r="M80" s="491">
        <f>'D Vogue Vertical'!M80+'D Vogue Vertical'!M80*(VougeVerticalprofit)</f>
        <v>261.63624952380957</v>
      </c>
      <c r="N80" s="491">
        <f>'D Vogue Vertical'!N80+'D Vogue Vertical'!N80*(VougeVerticalprofit)</f>
        <v>284.09364796536801</v>
      </c>
    </row>
    <row r="81" spans="1:14" ht="18.75" x14ac:dyDescent="0.25">
      <c r="A81" s="499">
        <f>[12]Sumary!Q17</f>
        <v>2.4</v>
      </c>
      <c r="B81" s="500">
        <f>[12]Sumary!R17</f>
        <v>94.488188976377955</v>
      </c>
      <c r="C81" s="491">
        <f>'D Vogue Vertical'!C81+'D Vogue Vertical'!C81*(VougeVerticalprofit)</f>
        <v>38.856732640692634</v>
      </c>
      <c r="D81" s="491">
        <f>'D Vogue Vertical'!D81+'D Vogue Vertical'!D81*(VougeVerticalprofit)</f>
        <v>64.846598614718616</v>
      </c>
      <c r="E81" s="491">
        <f>'D Vogue Vertical'!E81+'D Vogue Vertical'!E81*(VougeVerticalprofit)</f>
        <v>90.83646458874459</v>
      </c>
      <c r="F81" s="491">
        <f>'D Vogue Vertical'!F81+'D Vogue Vertical'!F81*(VougeVerticalprofit)</f>
        <v>116.82633056277056</v>
      </c>
      <c r="G81" s="491">
        <f>'D Vogue Vertical'!G81+'D Vogue Vertical'!G81*(VougeVerticalprofit)</f>
        <v>144.55419653679652</v>
      </c>
      <c r="H81" s="491">
        <f>'D Vogue Vertical'!H81+'D Vogue Vertical'!H81*(VougeVerticalprofit)</f>
        <v>170.5440625108225</v>
      </c>
      <c r="I81" s="491">
        <f>'D Vogue Vertical'!I81+'D Vogue Vertical'!I81*(VougeVerticalprofit)</f>
        <v>196.53392848484845</v>
      </c>
      <c r="J81" s="491">
        <f>'D Vogue Vertical'!J81+'D Vogue Vertical'!J81*(VougeVerticalprofit)</f>
        <v>222.52379445887445</v>
      </c>
      <c r="K81" s="491">
        <f>'D Vogue Vertical'!K81+'D Vogue Vertical'!K81*(VougeVerticalprofit)</f>
        <v>248.51366043290045</v>
      </c>
      <c r="L81" s="491">
        <f>'D Vogue Vertical'!L81+'D Vogue Vertical'!L81*(VougeVerticalprofit)</f>
        <v>274.50352640692643</v>
      </c>
      <c r="M81" s="491">
        <f>'D Vogue Vertical'!M81+'D Vogue Vertical'!M81*(VougeVerticalprofit)</f>
        <v>300.4933923809524</v>
      </c>
      <c r="N81" s="491">
        <f>'D Vogue Vertical'!N81+'D Vogue Vertical'!N81*(VougeVerticalprofit)</f>
        <v>326.48325835497837</v>
      </c>
    </row>
    <row r="82" spans="1:14" ht="18.75" x14ac:dyDescent="0.25">
      <c r="A82" s="499">
        <f>[12]Sumary!Q18</f>
        <v>2.8</v>
      </c>
      <c r="B82" s="500">
        <f>[12]Sumary!R18</f>
        <v>110.23622047244095</v>
      </c>
      <c r="C82" s="491">
        <f>'D Vogue Vertical'!C82+'D Vogue Vertical'!C82*(VougeVerticalprofit)</f>
        <v>42.38920017316017</v>
      </c>
      <c r="D82" s="491">
        <f>'D Vogue Vertical'!D82+'D Vogue Vertical'!D82*(VougeVerticalprofit)</f>
        <v>71.911533679653687</v>
      </c>
      <c r="E82" s="491">
        <f>'D Vogue Vertical'!E82+'D Vogue Vertical'!E82*(VougeVerticalprofit)</f>
        <v>101.43386718614718</v>
      </c>
      <c r="F82" s="491">
        <f>'D Vogue Vertical'!F82+'D Vogue Vertical'!F82*(VougeVerticalprofit)</f>
        <v>130.95620069264069</v>
      </c>
      <c r="G82" s="491">
        <f>'D Vogue Vertical'!G82+'D Vogue Vertical'!G82*(VougeVerticalprofit)</f>
        <v>162.2165341991342</v>
      </c>
      <c r="H82" s="491">
        <f>'D Vogue Vertical'!H82+'D Vogue Vertical'!H82*(VougeVerticalprofit)</f>
        <v>191.73886770562768</v>
      </c>
      <c r="I82" s="491">
        <f>'D Vogue Vertical'!I82+'D Vogue Vertical'!I82*(VougeVerticalprofit)</f>
        <v>221.26120121212116</v>
      </c>
      <c r="J82" s="491">
        <f>'D Vogue Vertical'!J82+'D Vogue Vertical'!J82*(VougeVerticalprofit)</f>
        <v>250.7835347186147</v>
      </c>
      <c r="K82" s="491">
        <f>'D Vogue Vertical'!K82+'D Vogue Vertical'!K82*(VougeVerticalprofit)</f>
        <v>280.30586822510827</v>
      </c>
      <c r="L82" s="491">
        <f>'D Vogue Vertical'!L82+'D Vogue Vertical'!L82*(VougeVerticalprofit)</f>
        <v>309.82820173160178</v>
      </c>
      <c r="M82" s="491">
        <f>'D Vogue Vertical'!M82+'D Vogue Vertical'!M82*(VougeVerticalprofit)</f>
        <v>339.35053523809529</v>
      </c>
      <c r="N82" s="491">
        <f>'D Vogue Vertical'!N82+'D Vogue Vertical'!N82*(VougeVerticalprofit)</f>
        <v>368.87286874458874</v>
      </c>
    </row>
    <row r="83" spans="1:14" ht="18.75" x14ac:dyDescent="0.25">
      <c r="A83" s="499">
        <f>[12]Sumary!Q19</f>
        <v>3.2</v>
      </c>
      <c r="B83" s="500">
        <f>[12]Sumary!R19</f>
        <v>125.98425196850394</v>
      </c>
      <c r="C83" s="491">
        <f>'D Vogue Vertical'!C83+'D Vogue Vertical'!C83*(VougeVerticalprofit)</f>
        <v>45.921667705627705</v>
      </c>
      <c r="D83" s="491">
        <f>'D Vogue Vertical'!D83+'D Vogue Vertical'!D83*(VougeVerticalprofit)</f>
        <v>78.976468744588757</v>
      </c>
      <c r="E83" s="491">
        <f>'D Vogue Vertical'!E83+'D Vogue Vertical'!E83*(VougeVerticalprofit)</f>
        <v>112.03126978354979</v>
      </c>
      <c r="F83" s="491">
        <f>'D Vogue Vertical'!F83+'D Vogue Vertical'!F83*(VougeVerticalprofit)</f>
        <v>145.08607082251083</v>
      </c>
      <c r="G83" s="491">
        <f>'D Vogue Vertical'!G83+'D Vogue Vertical'!G83*(VougeVerticalprofit)</f>
        <v>179.87887186147188</v>
      </c>
      <c r="H83" s="491">
        <f>'D Vogue Vertical'!H83+'D Vogue Vertical'!H83*(VougeVerticalprofit)</f>
        <v>212.9336729004329</v>
      </c>
      <c r="I83" s="491">
        <f>'D Vogue Vertical'!I83+'D Vogue Vertical'!I83*(VougeVerticalprofit)</f>
        <v>245.98847393939391</v>
      </c>
      <c r="J83" s="491">
        <f>'D Vogue Vertical'!J83+'D Vogue Vertical'!J83*(VougeVerticalprofit)</f>
        <v>279.04327497835504</v>
      </c>
      <c r="K83" s="491">
        <f>'D Vogue Vertical'!K83+'D Vogue Vertical'!K83*(VougeVerticalprofit)</f>
        <v>312.09807601731609</v>
      </c>
      <c r="L83" s="491">
        <f>'D Vogue Vertical'!L83+'D Vogue Vertical'!L83*(VougeVerticalprofit)</f>
        <v>345.15287705627713</v>
      </c>
      <c r="M83" s="491">
        <f>'D Vogue Vertical'!M83+'D Vogue Vertical'!M83*(VougeVerticalprofit)</f>
        <v>378.20767809523812</v>
      </c>
      <c r="N83" s="491">
        <f>'D Vogue Vertical'!N83+'D Vogue Vertical'!N83*(VougeVerticalprofit)</f>
        <v>411.26247913419917</v>
      </c>
    </row>
    <row r="84" spans="1:14" ht="18.75" x14ac:dyDescent="0.25">
      <c r="A84" s="499">
        <f>[12]Sumary!Q20</f>
        <v>3.6</v>
      </c>
      <c r="B84" s="500">
        <f>[12]Sumary!R20</f>
        <v>141.73228346456693</v>
      </c>
      <c r="C84" s="491">
        <f>'D Vogue Vertical'!C84+'D Vogue Vertical'!C84*(VougeVerticalprofit)</f>
        <v>49.454135238095233</v>
      </c>
      <c r="D84" s="491">
        <f>'D Vogue Vertical'!D84+'D Vogue Vertical'!D84*(VougeVerticalprofit)</f>
        <v>86.041403809523814</v>
      </c>
      <c r="E84" s="491">
        <f>'D Vogue Vertical'!E84+'D Vogue Vertical'!E84*(VougeVerticalprofit)</f>
        <v>122.62867238095238</v>
      </c>
      <c r="F84" s="491">
        <f>'D Vogue Vertical'!F84+'D Vogue Vertical'!F84*(VougeVerticalprofit)</f>
        <v>159.21594095238092</v>
      </c>
      <c r="G84" s="491">
        <f>'D Vogue Vertical'!G84+'D Vogue Vertical'!G84*(VougeVerticalprofit)</f>
        <v>197.54120952380953</v>
      </c>
      <c r="H84" s="491">
        <f>'D Vogue Vertical'!H84+'D Vogue Vertical'!H84*(VougeVerticalprofit)</f>
        <v>234.12847809523808</v>
      </c>
      <c r="I84" s="491">
        <f>'D Vogue Vertical'!I84+'D Vogue Vertical'!I84*(VougeVerticalprofit)</f>
        <v>270.71574666666663</v>
      </c>
      <c r="J84" s="491">
        <f>'D Vogue Vertical'!J84+'D Vogue Vertical'!J84*(VougeVerticalprofit)</f>
        <v>307.30301523809521</v>
      </c>
      <c r="K84" s="491">
        <f>'D Vogue Vertical'!K84+'D Vogue Vertical'!K84*(VougeVerticalprofit)</f>
        <v>343.89028380952385</v>
      </c>
      <c r="L84" s="491">
        <f>'D Vogue Vertical'!L84+'D Vogue Vertical'!L84*(VougeVerticalprofit)</f>
        <v>380.47755238095243</v>
      </c>
      <c r="M84" s="491">
        <f>'D Vogue Vertical'!M84+'D Vogue Vertical'!M84*(VougeVerticalprofit)</f>
        <v>417.06482095238101</v>
      </c>
      <c r="N84" s="491">
        <f>'D Vogue Vertical'!N84+'D Vogue Vertical'!N84*(VougeVerticalprofit)</f>
        <v>453.65208952380954</v>
      </c>
    </row>
    <row r="85" spans="1:14" ht="18.75" x14ac:dyDescent="0.25">
      <c r="A85" s="499">
        <f>[12]Sumary!Q21</f>
        <v>4</v>
      </c>
      <c r="B85" s="500">
        <f>[12]Sumary!R21</f>
        <v>157.48031496062993</v>
      </c>
      <c r="C85" s="491">
        <f>'D Vogue Vertical'!C85+'D Vogue Vertical'!C85*(VougeVerticalprofit)</f>
        <v>52.986602770562762</v>
      </c>
      <c r="D85" s="491">
        <f>'D Vogue Vertical'!D85+'D Vogue Vertical'!D85*(VougeVerticalprofit)</f>
        <v>93.106338874458871</v>
      </c>
      <c r="E85" s="491">
        <f>'D Vogue Vertical'!E85+'D Vogue Vertical'!E85*(VougeVerticalprofit)</f>
        <v>133.22607497835497</v>
      </c>
      <c r="F85" s="491">
        <f>'D Vogue Vertical'!F85+'D Vogue Vertical'!F85*(VougeVerticalprofit)</f>
        <v>173.34581108225106</v>
      </c>
      <c r="G85" s="491">
        <f>'D Vogue Vertical'!G85+'D Vogue Vertical'!G85*(VougeVerticalprofit)</f>
        <v>215.20354718614718</v>
      </c>
      <c r="H85" s="491">
        <f>'D Vogue Vertical'!H85+'D Vogue Vertical'!H85*(VougeVerticalprofit)</f>
        <v>255.32328329004326</v>
      </c>
      <c r="I85" s="491">
        <f>'D Vogue Vertical'!I85+'D Vogue Vertical'!I85*(VougeVerticalprofit)</f>
        <v>295.44301939393938</v>
      </c>
      <c r="J85" s="491">
        <f>'D Vogue Vertical'!J85+'D Vogue Vertical'!J85*(VougeVerticalprofit)</f>
        <v>335.56275549783544</v>
      </c>
      <c r="K85" s="491">
        <f>'D Vogue Vertical'!K85+'D Vogue Vertical'!K85*(VougeVerticalprofit)</f>
        <v>375.68249160173167</v>
      </c>
      <c r="L85" s="491">
        <f>'D Vogue Vertical'!L85+'D Vogue Vertical'!L85*(VougeVerticalprofit)</f>
        <v>415.80222770562773</v>
      </c>
      <c r="M85" s="491">
        <f>'D Vogue Vertical'!M85+'D Vogue Vertical'!M85*(VougeVerticalprofit)</f>
        <v>455.92196380952385</v>
      </c>
      <c r="N85" s="491">
        <f>'D Vogue Vertical'!N85+'D Vogue Vertical'!N85*(VougeVerticalprofit)</f>
        <v>496.0416999134199</v>
      </c>
    </row>
    <row r="86" spans="1:14" ht="18.75" x14ac:dyDescent="0.25">
      <c r="A86" s="501"/>
      <c r="B86" s="501"/>
      <c r="C86" s="501"/>
      <c r="D86" s="494"/>
      <c r="E86" s="501"/>
      <c r="F86" s="494"/>
      <c r="G86" s="501"/>
      <c r="H86" s="494"/>
      <c r="I86" s="501"/>
      <c r="J86" s="494"/>
      <c r="K86" s="501"/>
      <c r="L86" s="494"/>
      <c r="M86" s="501"/>
      <c r="N86" s="494"/>
    </row>
    <row r="87" spans="1:14" ht="18.75" x14ac:dyDescent="0.25">
      <c r="A87" s="502" t="s">
        <v>513</v>
      </c>
      <c r="B87" s="501"/>
      <c r="C87" s="501"/>
      <c r="D87" s="494"/>
      <c r="E87" s="503"/>
      <c r="F87" s="494"/>
      <c r="G87" s="493"/>
      <c r="H87" s="494"/>
      <c r="I87" s="501"/>
      <c r="J87" s="494"/>
      <c r="K87" s="501"/>
      <c r="L87" s="494"/>
      <c r="M87" s="501"/>
      <c r="N87" s="494"/>
    </row>
    <row r="88" spans="1:14" ht="18.75" x14ac:dyDescent="0.25">
      <c r="A88" s="721" t="s">
        <v>240</v>
      </c>
      <c r="B88" s="721"/>
      <c r="C88" s="496">
        <f>[12]Sumary!S10</f>
        <v>0.4</v>
      </c>
      <c r="D88" s="496">
        <f>[12]Sumary!T10</f>
        <v>0.8</v>
      </c>
      <c r="E88" s="496">
        <f>[12]Sumary!U10</f>
        <v>1.2</v>
      </c>
      <c r="F88" s="496">
        <f>[12]Sumary!V10</f>
        <v>1.6</v>
      </c>
      <c r="G88" s="496">
        <f>[12]Sumary!W10</f>
        <v>2</v>
      </c>
      <c r="H88" s="496">
        <f>[12]Sumary!X10</f>
        <v>2.4</v>
      </c>
      <c r="I88" s="496">
        <f>[12]Sumary!Y10</f>
        <v>2.8</v>
      </c>
      <c r="J88" s="496">
        <f>[12]Sumary!Z10</f>
        <v>3.2</v>
      </c>
      <c r="K88" s="496">
        <f>[12]Sumary!AA10</f>
        <v>3.6</v>
      </c>
      <c r="L88" s="496">
        <f>[12]Sumary!AB10</f>
        <v>4</v>
      </c>
      <c r="M88" s="496">
        <f>[12]Sumary!AC10</f>
        <v>4.4000000000000004</v>
      </c>
      <c r="N88" s="496">
        <f>[12]Sumary!AD10</f>
        <v>4.8</v>
      </c>
    </row>
    <row r="89" spans="1:14" ht="18.75" x14ac:dyDescent="0.25">
      <c r="A89" s="497"/>
      <c r="B89" s="497" t="s">
        <v>241</v>
      </c>
      <c r="C89" s="498">
        <f>[12]Sumary!S11</f>
        <v>15.748031496062993</v>
      </c>
      <c r="D89" s="498">
        <f>[12]Sumary!T11</f>
        <v>31.496062992125985</v>
      </c>
      <c r="E89" s="498">
        <f>[12]Sumary!U11</f>
        <v>47.244094488188978</v>
      </c>
      <c r="F89" s="498">
        <f>[12]Sumary!V11</f>
        <v>62.99212598425197</v>
      </c>
      <c r="G89" s="498">
        <f>[12]Sumary!W11</f>
        <v>78.740157480314963</v>
      </c>
      <c r="H89" s="498">
        <f>[12]Sumary!X11</f>
        <v>94.488188976377955</v>
      </c>
      <c r="I89" s="498">
        <f>[12]Sumary!Y11</f>
        <v>110.23622047244095</v>
      </c>
      <c r="J89" s="498">
        <f>[12]Sumary!Z11</f>
        <v>125.98425196850394</v>
      </c>
      <c r="K89" s="498">
        <f>[12]Sumary!AA11</f>
        <v>141.73228346456693</v>
      </c>
      <c r="L89" s="498">
        <f>[12]Sumary!AB11</f>
        <v>157.48031496062993</v>
      </c>
      <c r="M89" s="498">
        <f>[12]Sumary!AC11</f>
        <v>173.22834645669292</v>
      </c>
      <c r="N89" s="498">
        <f>[12]Sumary!AD11</f>
        <v>188.97637795275591</v>
      </c>
    </row>
    <row r="90" spans="1:14" ht="18.75" x14ac:dyDescent="0.25">
      <c r="A90" s="499">
        <f>[12]Sumary!Q12</f>
        <v>0.4</v>
      </c>
      <c r="B90" s="500">
        <f>[12]Sumary!R12</f>
        <v>15.748031496062993</v>
      </c>
      <c r="C90" s="491">
        <f>'D Vogue Vertical'!C90+'D Vogue Vertical'!C90*(VougeVerticalprofit)</f>
        <v>24.742966406926406</v>
      </c>
      <c r="D90" s="491">
        <f>'D Vogue Vertical'!D90+'D Vogue Vertical'!D90*(VougeVerticalprofit)</f>
        <v>36.619066147186146</v>
      </c>
      <c r="E90" s="491">
        <f>'D Vogue Vertical'!E90+'D Vogue Vertical'!E90*(VougeVerticalprofit)</f>
        <v>48.495165887445886</v>
      </c>
      <c r="F90" s="491">
        <f>'D Vogue Vertical'!F90+'D Vogue Vertical'!F90*(VougeVerticalprofit)</f>
        <v>60.371265627705618</v>
      </c>
      <c r="G90" s="491">
        <f>'D Vogue Vertical'!G90+'D Vogue Vertical'!G90*(VougeVerticalprofit)</f>
        <v>73.985365367965372</v>
      </c>
      <c r="H90" s="491">
        <f>'D Vogue Vertical'!H90+'D Vogue Vertical'!H90*(VougeVerticalprofit)</f>
        <v>85.861465108225119</v>
      </c>
      <c r="I90" s="491">
        <f>'D Vogue Vertical'!I90+'D Vogue Vertical'!I90*(VougeVerticalprofit)</f>
        <v>97.737564848484837</v>
      </c>
      <c r="J90" s="491">
        <f>'D Vogue Vertical'!J90+'D Vogue Vertical'!J90*(VougeVerticalprofit)</f>
        <v>109.61366458874458</v>
      </c>
      <c r="K90" s="491">
        <f>'D Vogue Vertical'!K90+'D Vogue Vertical'!K90*(VougeVerticalprofit)</f>
        <v>121.48976432900436</v>
      </c>
      <c r="L90" s="491">
        <f>'D Vogue Vertical'!L90+'D Vogue Vertical'!L90*(VougeVerticalprofit)</f>
        <v>133.36586406926406</v>
      </c>
      <c r="M90" s="491">
        <f>'D Vogue Vertical'!M90+'D Vogue Vertical'!M90*(VougeVerticalprofit)</f>
        <v>145.24196380952381</v>
      </c>
      <c r="N90" s="491">
        <f>'D Vogue Vertical'!N90+'D Vogue Vertical'!N90*(VougeVerticalprofit)</f>
        <v>157.11806354978356</v>
      </c>
    </row>
    <row r="91" spans="1:14" ht="18.75" x14ac:dyDescent="0.25">
      <c r="A91" s="499">
        <f>[12]Sumary!Q13</f>
        <v>0.8</v>
      </c>
      <c r="B91" s="500">
        <f>[12]Sumary!R13</f>
        <v>31.496062992125985</v>
      </c>
      <c r="C91" s="491">
        <f>'D Vogue Vertical'!C91+'D Vogue Vertical'!C91*(VougeVerticalprofit)</f>
        <v>31.142966406926408</v>
      </c>
      <c r="D91" s="491">
        <f>'D Vogue Vertical'!D91+'D Vogue Vertical'!D91*(VougeVerticalprofit)</f>
        <v>49.41906614718615</v>
      </c>
      <c r="E91" s="491">
        <f>'D Vogue Vertical'!E91+'D Vogue Vertical'!E91*(VougeVerticalprofit)</f>
        <v>67.695165887445896</v>
      </c>
      <c r="F91" s="491">
        <f>'D Vogue Vertical'!F91+'D Vogue Vertical'!F91*(VougeVerticalprofit)</f>
        <v>85.971265627705648</v>
      </c>
      <c r="G91" s="491">
        <f>'D Vogue Vertical'!G91+'D Vogue Vertical'!G91*(VougeVerticalprofit)</f>
        <v>105.98536536796537</v>
      </c>
      <c r="H91" s="491">
        <f>'D Vogue Vertical'!H91+'D Vogue Vertical'!H91*(VougeVerticalprofit)</f>
        <v>124.26146510822512</v>
      </c>
      <c r="I91" s="491">
        <f>'D Vogue Vertical'!I91+'D Vogue Vertical'!I91*(VougeVerticalprofit)</f>
        <v>142.53756484848481</v>
      </c>
      <c r="J91" s="491">
        <f>'D Vogue Vertical'!J91+'D Vogue Vertical'!J91*(VougeVerticalprofit)</f>
        <v>160.81366458874459</v>
      </c>
      <c r="K91" s="491">
        <f>'D Vogue Vertical'!K91+'D Vogue Vertical'!K91*(VougeVerticalprofit)</f>
        <v>179.08976432900434</v>
      </c>
      <c r="L91" s="491">
        <f>'D Vogue Vertical'!L91+'D Vogue Vertical'!L91*(VougeVerticalprofit)</f>
        <v>197.36586406926406</v>
      </c>
      <c r="M91" s="491">
        <f>'D Vogue Vertical'!M91+'D Vogue Vertical'!M91*(VougeVerticalprofit)</f>
        <v>215.64196380952382</v>
      </c>
      <c r="N91" s="491">
        <f>'D Vogue Vertical'!N91+'D Vogue Vertical'!N91*(VougeVerticalprofit)</f>
        <v>233.91806354978354</v>
      </c>
    </row>
    <row r="92" spans="1:14" ht="18.75" x14ac:dyDescent="0.25">
      <c r="A92" s="499">
        <f>[12]Sumary!Q14</f>
        <v>1.2</v>
      </c>
      <c r="B92" s="500">
        <f>[12]Sumary!R14</f>
        <v>47.244094488188978</v>
      </c>
      <c r="C92" s="491">
        <f>'D Vogue Vertical'!C92+'D Vogue Vertical'!C92*(VougeVerticalprofit)</f>
        <v>37.542966406926404</v>
      </c>
      <c r="D92" s="491">
        <f>'D Vogue Vertical'!D92+'D Vogue Vertical'!D92*(VougeVerticalprofit)</f>
        <v>62.219066147186147</v>
      </c>
      <c r="E92" s="491">
        <f>'D Vogue Vertical'!E92+'D Vogue Vertical'!E92*(VougeVerticalprofit)</f>
        <v>86.895165887445884</v>
      </c>
      <c r="F92" s="491">
        <f>'D Vogue Vertical'!F92+'D Vogue Vertical'!F92*(VougeVerticalprofit)</f>
        <v>111.57126562770563</v>
      </c>
      <c r="G92" s="491">
        <f>'D Vogue Vertical'!G92+'D Vogue Vertical'!G92*(VougeVerticalprofit)</f>
        <v>137.98536536796536</v>
      </c>
      <c r="H92" s="491">
        <f>'D Vogue Vertical'!H92+'D Vogue Vertical'!H92*(VougeVerticalprofit)</f>
        <v>162.66146510822509</v>
      </c>
      <c r="I92" s="491">
        <f>'D Vogue Vertical'!I92+'D Vogue Vertical'!I92*(VougeVerticalprofit)</f>
        <v>187.33756484848482</v>
      </c>
      <c r="J92" s="491">
        <f>'D Vogue Vertical'!J92+'D Vogue Vertical'!J92*(VougeVerticalprofit)</f>
        <v>212.01366458874458</v>
      </c>
      <c r="K92" s="491">
        <f>'D Vogue Vertical'!K92+'D Vogue Vertical'!K92*(VougeVerticalprofit)</f>
        <v>236.68976432900433</v>
      </c>
      <c r="L92" s="491">
        <f>'D Vogue Vertical'!L92+'D Vogue Vertical'!L92*(VougeVerticalprofit)</f>
        <v>261.36586406926409</v>
      </c>
      <c r="M92" s="491">
        <f>'D Vogue Vertical'!M92+'D Vogue Vertical'!M92*(VougeVerticalprofit)</f>
        <v>286.04196380952385</v>
      </c>
      <c r="N92" s="491">
        <f>'D Vogue Vertical'!N92+'D Vogue Vertical'!N92*(VougeVerticalprofit)</f>
        <v>310.71806354978355</v>
      </c>
    </row>
    <row r="93" spans="1:14" ht="18.75" x14ac:dyDescent="0.25">
      <c r="A93" s="499">
        <f>[12]Sumary!Q15</f>
        <v>1.6</v>
      </c>
      <c r="B93" s="500">
        <f>[12]Sumary!R15</f>
        <v>62.99212598425197</v>
      </c>
      <c r="C93" s="491">
        <f>'D Vogue Vertical'!C93+'D Vogue Vertical'!C93*(VougeVerticalprofit)</f>
        <v>43.942966406926409</v>
      </c>
      <c r="D93" s="491">
        <f>'D Vogue Vertical'!D93+'D Vogue Vertical'!D93*(VougeVerticalprofit)</f>
        <v>75.019066147186152</v>
      </c>
      <c r="E93" s="491">
        <f>'D Vogue Vertical'!E93+'D Vogue Vertical'!E93*(VougeVerticalprofit)</f>
        <v>106.09516588744589</v>
      </c>
      <c r="F93" s="491">
        <f>'D Vogue Vertical'!F93+'D Vogue Vertical'!F93*(VougeVerticalprofit)</f>
        <v>137.17126562770562</v>
      </c>
      <c r="G93" s="491">
        <f>'D Vogue Vertical'!G93+'D Vogue Vertical'!G93*(VougeVerticalprofit)</f>
        <v>169.98536536796539</v>
      </c>
      <c r="H93" s="491">
        <f>'D Vogue Vertical'!H93+'D Vogue Vertical'!H93*(VougeVerticalprofit)</f>
        <v>201.06146510822509</v>
      </c>
      <c r="I93" s="491">
        <f>'D Vogue Vertical'!I93+'D Vogue Vertical'!I93*(VougeVerticalprofit)</f>
        <v>232.13756484848483</v>
      </c>
      <c r="J93" s="491">
        <f>'D Vogue Vertical'!J93+'D Vogue Vertical'!J93*(VougeVerticalprofit)</f>
        <v>263.21366458874462</v>
      </c>
      <c r="K93" s="491">
        <f>'D Vogue Vertical'!K93+'D Vogue Vertical'!K93*(VougeVerticalprofit)</f>
        <v>294.28976432900441</v>
      </c>
      <c r="L93" s="491">
        <f>'D Vogue Vertical'!L93+'D Vogue Vertical'!L93*(VougeVerticalprofit)</f>
        <v>325.36586406926415</v>
      </c>
      <c r="M93" s="491">
        <f>'D Vogue Vertical'!M93+'D Vogue Vertical'!M93*(VougeVerticalprofit)</f>
        <v>356.44196380952383</v>
      </c>
      <c r="N93" s="491">
        <f>'D Vogue Vertical'!N93+'D Vogue Vertical'!N93*(VougeVerticalprofit)</f>
        <v>387.51806354978356</v>
      </c>
    </row>
    <row r="94" spans="1:14" ht="18.75" x14ac:dyDescent="0.25">
      <c r="A94" s="499">
        <f>[12]Sumary!Q16</f>
        <v>2</v>
      </c>
      <c r="B94" s="500">
        <f>[12]Sumary!R16</f>
        <v>78.740157480314963</v>
      </c>
      <c r="C94" s="491">
        <f>'D Vogue Vertical'!C94+'D Vogue Vertical'!C94*(VougeVerticalprofit)</f>
        <v>50.342966406926408</v>
      </c>
      <c r="D94" s="491">
        <f>'D Vogue Vertical'!D94+'D Vogue Vertical'!D94*(VougeVerticalprofit)</f>
        <v>87.819066147186163</v>
      </c>
      <c r="E94" s="491">
        <f>'D Vogue Vertical'!E94+'D Vogue Vertical'!E94*(VougeVerticalprofit)</f>
        <v>125.29516588744589</v>
      </c>
      <c r="F94" s="491">
        <f>'D Vogue Vertical'!F94+'D Vogue Vertical'!F94*(VougeVerticalprofit)</f>
        <v>162.77126562770562</v>
      </c>
      <c r="G94" s="491">
        <f>'D Vogue Vertical'!G94+'D Vogue Vertical'!G94*(VougeVerticalprofit)</f>
        <v>201.98536536796539</v>
      </c>
      <c r="H94" s="491">
        <f>'D Vogue Vertical'!H94+'D Vogue Vertical'!H94*(VougeVerticalprofit)</f>
        <v>239.4614651082251</v>
      </c>
      <c r="I94" s="491">
        <f>'D Vogue Vertical'!I94+'D Vogue Vertical'!I94*(VougeVerticalprofit)</f>
        <v>276.9375648484849</v>
      </c>
      <c r="J94" s="491">
        <f>'D Vogue Vertical'!J94+'D Vogue Vertical'!J94*(VougeVerticalprofit)</f>
        <v>314.41366458874461</v>
      </c>
      <c r="K94" s="491">
        <f>'D Vogue Vertical'!K94+'D Vogue Vertical'!K94*(VougeVerticalprofit)</f>
        <v>351.88976432900444</v>
      </c>
      <c r="L94" s="491">
        <f>'D Vogue Vertical'!L94+'D Vogue Vertical'!L94*(VougeVerticalprofit)</f>
        <v>389.36586406926415</v>
      </c>
      <c r="M94" s="491">
        <f>'D Vogue Vertical'!M94+'D Vogue Vertical'!M94*(VougeVerticalprofit)</f>
        <v>426.84196380952392</v>
      </c>
      <c r="N94" s="491">
        <f>'D Vogue Vertical'!N94+'D Vogue Vertical'!N94*(VougeVerticalprofit)</f>
        <v>464.31806354978357</v>
      </c>
    </row>
    <row r="95" spans="1:14" ht="18.75" x14ac:dyDescent="0.25">
      <c r="A95" s="499">
        <f>[12]Sumary!Q17</f>
        <v>2.4</v>
      </c>
      <c r="B95" s="500">
        <f>[12]Sumary!R17</f>
        <v>94.488188976377955</v>
      </c>
      <c r="C95" s="491">
        <f>'D Vogue Vertical'!C95+'D Vogue Vertical'!C95*(VougeVerticalprofit)</f>
        <v>56.742966406926406</v>
      </c>
      <c r="D95" s="491">
        <f>'D Vogue Vertical'!D95+'D Vogue Vertical'!D95*(VougeVerticalprofit)</f>
        <v>100.61906614718616</v>
      </c>
      <c r="E95" s="491">
        <f>'D Vogue Vertical'!E95+'D Vogue Vertical'!E95*(VougeVerticalprofit)</f>
        <v>144.49516588744589</v>
      </c>
      <c r="F95" s="491">
        <f>'D Vogue Vertical'!F95+'D Vogue Vertical'!F95*(VougeVerticalprofit)</f>
        <v>188.37126562770564</v>
      </c>
      <c r="G95" s="491">
        <f>'D Vogue Vertical'!G95+'D Vogue Vertical'!G95*(VougeVerticalprofit)</f>
        <v>233.98536536796536</v>
      </c>
      <c r="H95" s="491">
        <f>'D Vogue Vertical'!H95+'D Vogue Vertical'!H95*(VougeVerticalprofit)</f>
        <v>277.86146510822516</v>
      </c>
      <c r="I95" s="491">
        <f>'D Vogue Vertical'!I95+'D Vogue Vertical'!I95*(VougeVerticalprofit)</f>
        <v>321.73756484848485</v>
      </c>
      <c r="J95" s="491">
        <f>'D Vogue Vertical'!J95+'D Vogue Vertical'!J95*(VougeVerticalprofit)</f>
        <v>365.6136645887446</v>
      </c>
      <c r="K95" s="491">
        <f>'D Vogue Vertical'!K95+'D Vogue Vertical'!K95*(VougeVerticalprofit)</f>
        <v>409.48976432900446</v>
      </c>
      <c r="L95" s="491">
        <f>'D Vogue Vertical'!L95+'D Vogue Vertical'!L95*(VougeVerticalprofit)</f>
        <v>453.36586406926409</v>
      </c>
      <c r="M95" s="491">
        <f>'D Vogue Vertical'!M95+'D Vogue Vertical'!M95*(VougeVerticalprofit)</f>
        <v>497.2419638095239</v>
      </c>
      <c r="N95" s="491">
        <f>'D Vogue Vertical'!N95+'D Vogue Vertical'!N95*(VougeVerticalprofit)</f>
        <v>541.11806354978353</v>
      </c>
    </row>
    <row r="96" spans="1:14" ht="18.75" x14ac:dyDescent="0.25">
      <c r="A96" s="499">
        <f>[12]Sumary!Q18</f>
        <v>2.8</v>
      </c>
      <c r="B96" s="500">
        <f>[12]Sumary!R18</f>
        <v>110.23622047244095</v>
      </c>
      <c r="C96" s="491">
        <f>'D Vogue Vertical'!C96+'D Vogue Vertical'!C96*(VougeVerticalprofit)</f>
        <v>63.142966406926405</v>
      </c>
      <c r="D96" s="491">
        <f>'D Vogue Vertical'!D96+'D Vogue Vertical'!D96*(VougeVerticalprofit)</f>
        <v>113.41906614718616</v>
      </c>
      <c r="E96" s="491">
        <f>'D Vogue Vertical'!E96+'D Vogue Vertical'!E96*(VougeVerticalprofit)</f>
        <v>163.69516588744588</v>
      </c>
      <c r="F96" s="491">
        <f>'D Vogue Vertical'!F96+'D Vogue Vertical'!F96*(VougeVerticalprofit)</f>
        <v>213.97126562770561</v>
      </c>
      <c r="G96" s="491">
        <f>'D Vogue Vertical'!G96+'D Vogue Vertical'!G96*(VougeVerticalprofit)</f>
        <v>265.98536536796541</v>
      </c>
      <c r="H96" s="491">
        <f>'D Vogue Vertical'!H96+'D Vogue Vertical'!H96*(VougeVerticalprofit)</f>
        <v>316.26146510822514</v>
      </c>
      <c r="I96" s="491">
        <f>'D Vogue Vertical'!I96+'D Vogue Vertical'!I96*(VougeVerticalprofit)</f>
        <v>366.53756484848486</v>
      </c>
      <c r="J96" s="491">
        <f>'D Vogue Vertical'!J96+'D Vogue Vertical'!J96*(VougeVerticalprofit)</f>
        <v>416.81366458874459</v>
      </c>
      <c r="K96" s="491">
        <f>'D Vogue Vertical'!K96+'D Vogue Vertical'!K96*(VougeVerticalprofit)</f>
        <v>467.08976432900437</v>
      </c>
      <c r="L96" s="491">
        <f>'D Vogue Vertical'!L96+'D Vogue Vertical'!L96*(VougeVerticalprofit)</f>
        <v>517.36586406926403</v>
      </c>
      <c r="M96" s="491">
        <f>'D Vogue Vertical'!M96+'D Vogue Vertical'!M96*(VougeVerticalprofit)</f>
        <v>567.64196380952376</v>
      </c>
      <c r="N96" s="491">
        <f>'D Vogue Vertical'!N96+'D Vogue Vertical'!N96*(VougeVerticalprofit)</f>
        <v>617.9180635497836</v>
      </c>
    </row>
    <row r="97" spans="1:14" ht="18.75" x14ac:dyDescent="0.25">
      <c r="A97" s="499">
        <f>[12]Sumary!Q19</f>
        <v>3.2</v>
      </c>
      <c r="B97" s="500">
        <f>[12]Sumary!R19</f>
        <v>125.98425196850394</v>
      </c>
      <c r="C97" s="491">
        <f>'D Vogue Vertical'!C97+'D Vogue Vertical'!C97*(VougeVerticalprofit)</f>
        <v>69.542966406926425</v>
      </c>
      <c r="D97" s="491">
        <f>'D Vogue Vertical'!D97+'D Vogue Vertical'!D97*(VougeVerticalprofit)</f>
        <v>126.21906614718618</v>
      </c>
      <c r="E97" s="491">
        <f>'D Vogue Vertical'!E97+'D Vogue Vertical'!E97*(VougeVerticalprofit)</f>
        <v>182.8951658874459</v>
      </c>
      <c r="F97" s="491">
        <f>'D Vogue Vertical'!F97+'D Vogue Vertical'!F97*(VougeVerticalprofit)</f>
        <v>239.57126562770569</v>
      </c>
      <c r="G97" s="491">
        <f>'D Vogue Vertical'!G97+'D Vogue Vertical'!G97*(VougeVerticalprofit)</f>
        <v>297.98536536796541</v>
      </c>
      <c r="H97" s="491">
        <f>'D Vogue Vertical'!H97+'D Vogue Vertical'!H97*(VougeVerticalprofit)</f>
        <v>354.66146510822517</v>
      </c>
      <c r="I97" s="491">
        <f>'D Vogue Vertical'!I97+'D Vogue Vertical'!I97*(VougeVerticalprofit)</f>
        <v>411.33756484848487</v>
      </c>
      <c r="J97" s="491">
        <f>'D Vogue Vertical'!J97+'D Vogue Vertical'!J97*(VougeVerticalprofit)</f>
        <v>468.01366458874469</v>
      </c>
      <c r="K97" s="491">
        <f>'D Vogue Vertical'!K97+'D Vogue Vertical'!K97*(VougeVerticalprofit)</f>
        <v>524.68976432900433</v>
      </c>
      <c r="L97" s="491">
        <f>'D Vogue Vertical'!L97+'D Vogue Vertical'!L97*(VougeVerticalprofit)</f>
        <v>581.36586406926403</v>
      </c>
      <c r="M97" s="491">
        <f>'D Vogue Vertical'!M97+'D Vogue Vertical'!M97*(VougeVerticalprofit)</f>
        <v>638.04196380952385</v>
      </c>
      <c r="N97" s="491">
        <f>'D Vogue Vertical'!N97+'D Vogue Vertical'!N97*(VougeVerticalprofit)</f>
        <v>694.71806354978366</v>
      </c>
    </row>
    <row r="98" spans="1:14" ht="18.75" x14ac:dyDescent="0.25">
      <c r="A98" s="499">
        <f>[12]Sumary!Q20</f>
        <v>3.6</v>
      </c>
      <c r="B98" s="500">
        <f>[12]Sumary!R20</f>
        <v>141.73228346456693</v>
      </c>
      <c r="C98" s="491">
        <f>'D Vogue Vertical'!C98+'D Vogue Vertical'!C98*(VougeVerticalprofit)</f>
        <v>75.942966406926416</v>
      </c>
      <c r="D98" s="491">
        <f>'D Vogue Vertical'!D98+'D Vogue Vertical'!D98*(VougeVerticalprofit)</f>
        <v>139.01906614718615</v>
      </c>
      <c r="E98" s="491">
        <f>'D Vogue Vertical'!E98+'D Vogue Vertical'!E98*(VougeVerticalprofit)</f>
        <v>202.09516588744589</v>
      </c>
      <c r="F98" s="491">
        <f>'D Vogue Vertical'!F98+'D Vogue Vertical'!F98*(VougeVerticalprofit)</f>
        <v>265.17126562770568</v>
      </c>
      <c r="G98" s="491">
        <f>'D Vogue Vertical'!G98+'D Vogue Vertical'!G98*(VougeVerticalprofit)</f>
        <v>329.98536536796541</v>
      </c>
      <c r="H98" s="491">
        <f>'D Vogue Vertical'!H98+'D Vogue Vertical'!H98*(VougeVerticalprofit)</f>
        <v>393.06146510822515</v>
      </c>
      <c r="I98" s="491">
        <f>'D Vogue Vertical'!I98+'D Vogue Vertical'!I98*(VougeVerticalprofit)</f>
        <v>456.13756484848483</v>
      </c>
      <c r="J98" s="491">
        <f>'D Vogue Vertical'!J98+'D Vogue Vertical'!J98*(VougeVerticalprofit)</f>
        <v>519.21366458874456</v>
      </c>
      <c r="K98" s="491">
        <f>'D Vogue Vertical'!K98+'D Vogue Vertical'!K98*(VougeVerticalprofit)</f>
        <v>582.28976432900436</v>
      </c>
      <c r="L98" s="491">
        <f>'D Vogue Vertical'!L98+'D Vogue Vertical'!L98*(VougeVerticalprofit)</f>
        <v>645.36586406926403</v>
      </c>
      <c r="M98" s="491">
        <f>'D Vogue Vertical'!M98+'D Vogue Vertical'!M98*(VougeVerticalprofit)</f>
        <v>708.44196380952383</v>
      </c>
      <c r="N98" s="491">
        <f>'D Vogue Vertical'!N98+'D Vogue Vertical'!N98*(VougeVerticalprofit)</f>
        <v>771.51806354978362</v>
      </c>
    </row>
    <row r="99" spans="1:14" ht="18.75" x14ac:dyDescent="0.25">
      <c r="A99" s="499">
        <f>[12]Sumary!Q21</f>
        <v>4</v>
      </c>
      <c r="B99" s="500">
        <f>[12]Sumary!R21</f>
        <v>157.48031496062993</v>
      </c>
      <c r="C99" s="491">
        <f>'D Vogue Vertical'!C99+'D Vogue Vertical'!C99*(VougeVerticalprofit)</f>
        <v>82.342966406926408</v>
      </c>
      <c r="D99" s="491">
        <f>'D Vogue Vertical'!D99+'D Vogue Vertical'!D99*(VougeVerticalprofit)</f>
        <v>151.81906614718613</v>
      </c>
      <c r="E99" s="491">
        <f>'D Vogue Vertical'!E99+'D Vogue Vertical'!E99*(VougeVerticalprofit)</f>
        <v>221.29516588744588</v>
      </c>
      <c r="F99" s="491">
        <f>'D Vogue Vertical'!F99+'D Vogue Vertical'!F99*(VougeVerticalprofit)</f>
        <v>290.77126562770565</v>
      </c>
      <c r="G99" s="491">
        <f>'D Vogue Vertical'!G99+'D Vogue Vertical'!G99*(VougeVerticalprofit)</f>
        <v>361.98536536796541</v>
      </c>
      <c r="H99" s="491">
        <f>'D Vogue Vertical'!H99+'D Vogue Vertical'!H99*(VougeVerticalprofit)</f>
        <v>431.46146510822513</v>
      </c>
      <c r="I99" s="491">
        <f>'D Vogue Vertical'!I99+'D Vogue Vertical'!I99*(VougeVerticalprofit)</f>
        <v>500.93756484848478</v>
      </c>
      <c r="J99" s="491">
        <f>'D Vogue Vertical'!J99+'D Vogue Vertical'!J99*(VougeVerticalprofit)</f>
        <v>570.4136645887445</v>
      </c>
      <c r="K99" s="491">
        <f>'D Vogue Vertical'!K99+'D Vogue Vertical'!K99*(VougeVerticalprofit)</f>
        <v>639.88976432900438</v>
      </c>
      <c r="L99" s="491">
        <f>'D Vogue Vertical'!L99+'D Vogue Vertical'!L99*(VougeVerticalprofit)</f>
        <v>709.36586406926403</v>
      </c>
      <c r="M99" s="491">
        <f>'D Vogue Vertical'!M99+'D Vogue Vertical'!M99*(VougeVerticalprofit)</f>
        <v>778.8419638095238</v>
      </c>
      <c r="N99" s="491">
        <f>'D Vogue Vertical'!N99+'D Vogue Vertical'!N99*(VougeVerticalprofit)</f>
        <v>848.31806354978357</v>
      </c>
    </row>
    <row r="100" spans="1:14" ht="18.75" x14ac:dyDescent="0.25">
      <c r="A100" s="504"/>
      <c r="B100" s="505"/>
      <c r="C100" s="506"/>
      <c r="D100" s="506"/>
      <c r="E100" s="506"/>
      <c r="F100" s="506"/>
      <c r="G100" s="506"/>
      <c r="H100" s="506"/>
      <c r="I100" s="506"/>
      <c r="J100" s="506"/>
      <c r="K100" s="506"/>
      <c r="L100" s="506"/>
      <c r="M100" s="506"/>
      <c r="N100" s="506"/>
    </row>
    <row r="101" spans="1:14" ht="18.75" x14ac:dyDescent="0.25">
      <c r="A101" s="502" t="s">
        <v>514</v>
      </c>
      <c r="B101" s="501"/>
      <c r="C101" s="501"/>
      <c r="D101" s="494"/>
      <c r="E101" s="501"/>
      <c r="F101" s="494"/>
      <c r="G101" s="493"/>
      <c r="H101" s="494"/>
      <c r="I101" s="501"/>
      <c r="J101" s="494"/>
      <c r="K101" s="501"/>
      <c r="L101" s="494"/>
      <c r="M101" s="501"/>
      <c r="N101" s="494"/>
    </row>
    <row r="102" spans="1:14" ht="18.75" x14ac:dyDescent="0.25">
      <c r="A102" s="495" t="s">
        <v>240</v>
      </c>
      <c r="B102" s="495"/>
      <c r="C102" s="496">
        <f>[12]Sumary!S10</f>
        <v>0.4</v>
      </c>
      <c r="D102" s="496">
        <f>[12]Sumary!T10</f>
        <v>0.8</v>
      </c>
      <c r="E102" s="496">
        <f>[12]Sumary!U10</f>
        <v>1.2</v>
      </c>
      <c r="F102" s="496">
        <f>[12]Sumary!V10</f>
        <v>1.6</v>
      </c>
      <c r="G102" s="496">
        <f>[12]Sumary!W10</f>
        <v>2</v>
      </c>
      <c r="H102" s="496">
        <f>[12]Sumary!X10</f>
        <v>2.4</v>
      </c>
      <c r="I102" s="496">
        <f>[12]Sumary!Y10</f>
        <v>2.8</v>
      </c>
      <c r="J102" s="496">
        <f>[12]Sumary!Z10</f>
        <v>3.2</v>
      </c>
      <c r="K102" s="496">
        <f>[12]Sumary!AA10</f>
        <v>3.6</v>
      </c>
      <c r="L102" s="496">
        <f>[12]Sumary!AB10</f>
        <v>4</v>
      </c>
      <c r="M102" s="496">
        <f>[12]Sumary!AC10</f>
        <v>4.4000000000000004</v>
      </c>
      <c r="N102" s="496">
        <f>[12]Sumary!AD10</f>
        <v>4.8</v>
      </c>
    </row>
    <row r="103" spans="1:14" ht="18.75" x14ac:dyDescent="0.25">
      <c r="A103" s="497"/>
      <c r="B103" s="497" t="s">
        <v>241</v>
      </c>
      <c r="C103" s="498">
        <f>[12]Sumary!S11</f>
        <v>15.748031496062993</v>
      </c>
      <c r="D103" s="498">
        <f>[12]Sumary!T11</f>
        <v>31.496062992125985</v>
      </c>
      <c r="E103" s="498">
        <f>[12]Sumary!U11</f>
        <v>47.244094488188978</v>
      </c>
      <c r="F103" s="498">
        <f>[12]Sumary!V11</f>
        <v>62.99212598425197</v>
      </c>
      <c r="G103" s="498">
        <f>[12]Sumary!W11</f>
        <v>78.740157480314963</v>
      </c>
      <c r="H103" s="498">
        <f>[12]Sumary!X11</f>
        <v>94.488188976377955</v>
      </c>
      <c r="I103" s="498">
        <f>[12]Sumary!Y11</f>
        <v>110.23622047244095</v>
      </c>
      <c r="J103" s="498">
        <f>[12]Sumary!Z11</f>
        <v>125.98425196850394</v>
      </c>
      <c r="K103" s="498">
        <f>[12]Sumary!AA11</f>
        <v>141.73228346456693</v>
      </c>
      <c r="L103" s="498">
        <f>[12]Sumary!AB11</f>
        <v>157.48031496062993</v>
      </c>
      <c r="M103" s="498">
        <f>[12]Sumary!AC11</f>
        <v>173.22834645669292</v>
      </c>
      <c r="N103" s="498">
        <f>[12]Sumary!AD11</f>
        <v>188.97637795275591</v>
      </c>
    </row>
    <row r="104" spans="1:14" ht="18.75" x14ac:dyDescent="0.25">
      <c r="A104" s="501"/>
      <c r="B104" s="501"/>
      <c r="C104" s="491">
        <f>'D Vogue Vertical'!C104+'D Vogue Vertical'!C104*(VougerVerticalHeadRialProfit)</f>
        <v>13.356856450216451</v>
      </c>
      <c r="D104" s="491">
        <f>'D Vogue Vertical'!D104+'D Vogue Vertical'!D104*(VougerVerticalHeadRialProfit)</f>
        <v>16.555179567099565</v>
      </c>
      <c r="E104" s="491">
        <f>'D Vogue Vertical'!E104+'D Vogue Vertical'!E104*(VougerVerticalHeadRialProfit)</f>
        <v>19.753502683982681</v>
      </c>
      <c r="F104" s="491">
        <f>'D Vogue Vertical'!F104+'D Vogue Vertical'!F104*(VougerVerticalHeadRialProfit)</f>
        <v>22.951825800865798</v>
      </c>
      <c r="G104" s="491">
        <f>'D Vogue Vertical'!G104+'D Vogue Vertical'!G104*(VougerVerticalHeadRialProfit)</f>
        <v>27.888148917748914</v>
      </c>
      <c r="H104" s="491">
        <f>'D Vogue Vertical'!H104+'D Vogue Vertical'!H104*(VougerVerticalHeadRialProfit)</f>
        <v>31.086472034632031</v>
      </c>
      <c r="I104" s="491">
        <f>'D Vogue Vertical'!I104+'D Vogue Vertical'!I104*(VougerVerticalHeadRialProfit)</f>
        <v>34.284795151515155</v>
      </c>
      <c r="J104" s="491">
        <f>'D Vogue Vertical'!J104+'D Vogue Vertical'!J104*(VougerVerticalHeadRialProfit)</f>
        <v>37.483118268398265</v>
      </c>
      <c r="K104" s="491">
        <f>'D Vogue Vertical'!K104+'D Vogue Vertical'!K104*(VougerVerticalHeadRialProfit)</f>
        <v>40.681441385281389</v>
      </c>
      <c r="L104" s="491">
        <f>'D Vogue Vertical'!L104+'D Vogue Vertical'!L104*(VougerVerticalHeadRialProfit)</f>
        <v>43.879764502164505</v>
      </c>
      <c r="M104" s="491">
        <f>'D Vogue Vertical'!M104+'D Vogue Vertical'!M104*(VougerVerticalHeadRialProfit)</f>
        <v>47.078087619047622</v>
      </c>
      <c r="N104" s="491">
        <f>'D Vogue Vertical'!N104+'D Vogue Vertical'!N104*(VougerVerticalHeadRialProfit)</f>
        <v>50.276410735930739</v>
      </c>
    </row>
    <row r="105" spans="1:14" x14ac:dyDescent="0.25">
      <c r="D105" s="515"/>
      <c r="F105" s="515"/>
      <c r="H105" s="515"/>
      <c r="J105" s="515"/>
      <c r="L105" s="515"/>
      <c r="N105" s="515"/>
    </row>
    <row r="106" spans="1:14" ht="18.75" x14ac:dyDescent="0.25">
      <c r="A106" s="493"/>
      <c r="B106" s="508" t="s">
        <v>258</v>
      </c>
      <c r="C106" s="493"/>
      <c r="D106" s="493"/>
      <c r="E106" s="493"/>
      <c r="F106" s="493"/>
      <c r="G106" s="493"/>
      <c r="H106" s="493"/>
      <c r="I106" s="493"/>
      <c r="J106" s="493"/>
      <c r="K106" s="493"/>
      <c r="L106" s="493"/>
      <c r="M106" s="493"/>
      <c r="N106" s="493"/>
    </row>
    <row r="107" spans="1:14" ht="18.75" x14ac:dyDescent="0.25">
      <c r="A107" s="493"/>
      <c r="B107" s="508" t="s">
        <v>249</v>
      </c>
      <c r="C107" s="493"/>
      <c r="D107" s="493"/>
      <c r="E107" s="493"/>
      <c r="F107" s="493"/>
      <c r="G107" s="493"/>
      <c r="H107" s="493"/>
      <c r="I107" s="493"/>
      <c r="J107" s="493"/>
      <c r="K107" s="493"/>
      <c r="L107" s="493"/>
      <c r="M107" s="493"/>
      <c r="N107" s="493"/>
    </row>
    <row r="108" spans="1:14" ht="18.75" x14ac:dyDescent="0.25">
      <c r="A108" s="493"/>
      <c r="B108" s="508" t="s">
        <v>250</v>
      </c>
      <c r="C108" s="493"/>
      <c r="D108" s="493"/>
      <c r="E108" s="493"/>
      <c r="F108" s="493"/>
      <c r="G108" s="493"/>
      <c r="H108" s="493"/>
      <c r="I108" s="493"/>
      <c r="J108" s="493"/>
      <c r="K108" s="493"/>
      <c r="L108" s="493"/>
      <c r="M108" s="493"/>
      <c r="N108" s="493"/>
    </row>
    <row r="109" spans="1:14" ht="18.75" x14ac:dyDescent="0.25">
      <c r="A109" s="493"/>
      <c r="B109" s="493"/>
      <c r="C109" s="493"/>
      <c r="D109" s="493"/>
      <c r="E109" s="493"/>
      <c r="F109" s="493"/>
      <c r="G109" s="493"/>
      <c r="H109" s="493"/>
      <c r="I109" s="493"/>
      <c r="J109" s="516" t="s">
        <v>259</v>
      </c>
      <c r="K109" s="493"/>
      <c r="L109" s="493"/>
      <c r="M109" s="493"/>
      <c r="N109" s="493"/>
    </row>
    <row r="110" spans="1:14" ht="18.75" x14ac:dyDescent="0.25">
      <c r="A110" s="517" t="s">
        <v>260</v>
      </c>
      <c r="B110" s="493"/>
      <c r="C110" s="518"/>
      <c r="D110" s="493"/>
      <c r="E110" s="493"/>
      <c r="F110" s="493"/>
      <c r="G110" s="493"/>
      <c r="H110" s="515"/>
      <c r="J110" s="508" t="s">
        <v>261</v>
      </c>
      <c r="K110" s="519">
        <f>'D Vogue Vertical'!K110+'D Vogue Vertical'!K110*(VougerMotorsProfit)</f>
        <v>60.033999999999999</v>
      </c>
      <c r="L110" s="493"/>
      <c r="N110" s="515"/>
    </row>
    <row r="111" spans="1:14" ht="18.75" x14ac:dyDescent="0.25">
      <c r="A111" s="493"/>
      <c r="B111" s="493"/>
      <c r="D111" s="749" t="s">
        <v>262</v>
      </c>
      <c r="E111" s="749"/>
      <c r="F111" s="749"/>
      <c r="G111" s="519">
        <f>'D Vogue Vertical'!G111+'D Vogue Vertical'!G111*(VerticalBracketsProfit)</f>
        <v>0.92400000000000004</v>
      </c>
      <c r="H111" s="515"/>
      <c r="J111" s="508" t="s">
        <v>263</v>
      </c>
      <c r="K111" s="519">
        <f>'D Vogue Vertical'!K111+'D Vogue Vertical'!K111*(VougerMotorsProfit)</f>
        <v>14.82</v>
      </c>
      <c r="L111" s="493"/>
      <c r="N111" s="515"/>
    </row>
    <row r="112" spans="1:14" ht="18.75" x14ac:dyDescent="0.25">
      <c r="A112" s="493"/>
      <c r="B112" s="493"/>
      <c r="D112" s="750" t="s">
        <v>1192</v>
      </c>
      <c r="E112" s="750"/>
      <c r="F112" s="750"/>
      <c r="G112" s="519">
        <f>'D Vogue Vertical'!G112+'D Vogue Vertical'!G112*(VerticalBracketsProfit)</f>
        <v>1.044</v>
      </c>
      <c r="H112" s="515"/>
      <c r="J112" s="508" t="s">
        <v>264</v>
      </c>
      <c r="K112" s="519">
        <f>'D Vogue Vertical'!K112+'D Vogue Vertical'!K112*(VougerMotorsProfit)</f>
        <v>9.9190000000000005</v>
      </c>
      <c r="L112" s="493"/>
      <c r="N112" s="515"/>
    </row>
    <row r="113" spans="1:22" ht="18.75" x14ac:dyDescent="0.25">
      <c r="D113" s="517" t="s">
        <v>265</v>
      </c>
      <c r="E113" s="517"/>
      <c r="F113" s="517"/>
      <c r="G113" s="519">
        <f>'D Vogue Vertical'!G113+'D Vogue Vertical'!G113*(VerticalBracketsProfit)</f>
        <v>1.26</v>
      </c>
      <c r="H113" s="515"/>
      <c r="J113" s="508" t="s">
        <v>266</v>
      </c>
      <c r="K113" s="519">
        <f>'[12]Vogue Costs'!I114+'[12]Vogue Costs'!I114*(MotorMarkUp)</f>
        <v>6.7560000000000002</v>
      </c>
      <c r="L113" s="493"/>
      <c r="N113" s="515"/>
    </row>
    <row r="114" spans="1:22" ht="18.75" x14ac:dyDescent="0.25">
      <c r="D114" s="517" t="s">
        <v>1191</v>
      </c>
      <c r="E114" s="517"/>
      <c r="F114" s="517"/>
      <c r="G114" s="519"/>
      <c r="H114" s="515"/>
      <c r="J114" s="515"/>
      <c r="L114" s="493"/>
      <c r="N114" s="515"/>
      <c r="V114" s="79"/>
    </row>
    <row r="115" spans="1:22" ht="18.75" x14ac:dyDescent="0.25">
      <c r="D115" s="517" t="s">
        <v>267</v>
      </c>
      <c r="E115" s="493"/>
      <c r="F115" s="515"/>
      <c r="G115" s="519">
        <f>'D Vogue Vertical'!G115+'D Vogue Vertical'!G115*(VerticalBracketsProfit)</f>
        <v>1.752</v>
      </c>
      <c r="H115" s="493"/>
      <c r="I115" s="493"/>
      <c r="J115" s="493"/>
      <c r="K115" s="493"/>
      <c r="L115" s="493"/>
      <c r="M115" s="493"/>
      <c r="N115" s="493"/>
    </row>
    <row r="116" spans="1:22" ht="18.75" x14ac:dyDescent="0.25">
      <c r="D116" s="517" t="s">
        <v>268</v>
      </c>
      <c r="E116" s="493"/>
      <c r="F116" s="515"/>
      <c r="G116" s="519">
        <f>'D Vogue Vertical'!G116+'D Vogue Vertical'!G116*(VerticalBracketsProfit)</f>
        <v>1.752</v>
      </c>
      <c r="H116" s="493"/>
      <c r="I116" s="493"/>
      <c r="J116" s="493"/>
      <c r="K116" s="493"/>
      <c r="L116" s="493"/>
      <c r="M116" s="493"/>
      <c r="N116" s="493"/>
    </row>
    <row r="117" spans="1:22" ht="18.75" x14ac:dyDescent="0.25">
      <c r="D117" s="515"/>
      <c r="F117" s="515"/>
      <c r="H117" s="493"/>
      <c r="I117" s="493"/>
      <c r="J117" s="493"/>
      <c r="K117" s="493"/>
      <c r="L117" s="493"/>
      <c r="M117" s="493"/>
      <c r="N117" s="493"/>
    </row>
    <row r="118" spans="1:22" ht="18.75" x14ac:dyDescent="0.25">
      <c r="D118" s="515"/>
      <c r="F118" s="515"/>
      <c r="H118" s="493"/>
      <c r="I118" s="493"/>
      <c r="J118" s="493"/>
      <c r="K118" s="493"/>
      <c r="L118" s="493"/>
      <c r="M118" s="493"/>
      <c r="N118" s="493"/>
    </row>
    <row r="119" spans="1:22" ht="18.75" x14ac:dyDescent="0.25">
      <c r="D119" s="515"/>
      <c r="F119" s="515"/>
      <c r="H119" s="493"/>
      <c r="I119" s="493"/>
      <c r="J119" s="493"/>
      <c r="K119" s="493"/>
      <c r="L119" s="493"/>
      <c r="M119" s="493"/>
      <c r="N119" s="493"/>
    </row>
    <row r="120" spans="1:22" ht="18.75" x14ac:dyDescent="0.25">
      <c r="D120" s="515"/>
      <c r="F120" s="515"/>
      <c r="G120" s="515"/>
      <c r="H120" s="493"/>
      <c r="I120" s="493"/>
      <c r="J120" s="493"/>
      <c r="K120" s="493"/>
      <c r="L120" s="493"/>
      <c r="M120" s="493"/>
      <c r="N120" s="493"/>
    </row>
    <row r="121" spans="1:22" ht="18.75" x14ac:dyDescent="0.25">
      <c r="A121" s="493"/>
      <c r="B121" s="493"/>
      <c r="C121" s="520"/>
      <c r="D121" s="493"/>
      <c r="E121" s="493"/>
      <c r="F121" s="515"/>
      <c r="G121" s="517"/>
      <c r="H121" s="493"/>
      <c r="I121" s="493"/>
      <c r="J121" s="493"/>
      <c r="K121" s="493"/>
      <c r="L121" s="493"/>
      <c r="M121" s="493"/>
      <c r="N121" s="493"/>
    </row>
    <row r="122" spans="1:22" ht="18.600000000000001" customHeight="1" x14ac:dyDescent="0.25">
      <c r="A122" s="493"/>
      <c r="B122" s="493"/>
      <c r="D122" s="515"/>
      <c r="F122" s="515"/>
      <c r="H122" s="493"/>
      <c r="I122" s="493"/>
      <c r="J122" s="493"/>
      <c r="K122" s="493"/>
      <c r="L122" s="493"/>
      <c r="M122" s="493"/>
      <c r="N122" s="493"/>
    </row>
    <row r="123" spans="1:22" ht="18.75" x14ac:dyDescent="0.25">
      <c r="A123" s="518"/>
      <c r="B123" s="493"/>
      <c r="C123" s="521"/>
      <c r="D123" s="515"/>
      <c r="F123" s="515"/>
      <c r="H123" s="515"/>
      <c r="I123" s="493"/>
      <c r="J123" s="493"/>
      <c r="K123" s="493"/>
      <c r="L123" s="493"/>
      <c r="M123" s="493"/>
      <c r="N123" s="493"/>
    </row>
    <row r="124" spans="1:22" ht="18.75" x14ac:dyDescent="0.25">
      <c r="A124" s="493"/>
      <c r="B124" s="493"/>
      <c r="C124" s="493"/>
      <c r="D124" s="515"/>
      <c r="F124" s="515"/>
      <c r="H124" s="515"/>
      <c r="J124" s="515"/>
      <c r="L124" s="515"/>
      <c r="N124" s="515"/>
    </row>
    <row r="125" spans="1:22" ht="18.75" x14ac:dyDescent="0.25">
      <c r="A125" s="493"/>
      <c r="B125" s="493"/>
      <c r="C125" s="493"/>
      <c r="D125" s="493"/>
      <c r="E125" s="493"/>
      <c r="F125" s="515"/>
      <c r="G125" s="517"/>
      <c r="H125" s="515"/>
      <c r="J125" s="515"/>
      <c r="L125" s="515"/>
      <c r="N125" s="515"/>
    </row>
    <row r="126" spans="1:22" ht="18.75" x14ac:dyDescent="0.25">
      <c r="A126" s="493"/>
      <c r="B126" s="493"/>
      <c r="D126" s="515"/>
      <c r="F126" s="515"/>
      <c r="H126" s="515"/>
      <c r="J126" s="515"/>
      <c r="L126" s="515"/>
      <c r="N126" s="515"/>
    </row>
    <row r="127" spans="1:22" ht="18.75" x14ac:dyDescent="0.25">
      <c r="A127" s="493"/>
      <c r="B127" s="493"/>
      <c r="C127" s="493"/>
      <c r="D127" s="493"/>
      <c r="E127" s="493"/>
      <c r="F127" s="515"/>
      <c r="G127" s="517"/>
      <c r="H127" s="493"/>
      <c r="I127" s="493"/>
      <c r="J127" s="493"/>
      <c r="K127" s="493"/>
      <c r="L127" s="493"/>
      <c r="M127" s="493"/>
      <c r="N127" s="493"/>
    </row>
    <row r="128" spans="1:22" ht="18.75" x14ac:dyDescent="0.25">
      <c r="A128" s="493"/>
      <c r="B128" s="493"/>
      <c r="C128" s="493"/>
      <c r="D128" s="515"/>
      <c r="F128" s="515"/>
      <c r="H128" s="493"/>
      <c r="I128" s="493"/>
      <c r="J128" s="493"/>
      <c r="K128" s="493"/>
      <c r="L128" s="493"/>
      <c r="M128" s="493"/>
      <c r="N128" s="493"/>
    </row>
    <row r="129" spans="1:14" ht="18.75" x14ac:dyDescent="0.25">
      <c r="A129" s="493"/>
      <c r="B129" s="493"/>
      <c r="C129" s="493"/>
      <c r="D129" s="515"/>
      <c r="F129" s="515"/>
      <c r="H129" s="515"/>
      <c r="I129" s="493"/>
      <c r="J129" s="493"/>
      <c r="K129" s="493"/>
      <c r="L129" s="493"/>
      <c r="M129" s="493"/>
      <c r="N129" s="493"/>
    </row>
    <row r="130" spans="1:14" ht="18.75" x14ac:dyDescent="0.25">
      <c r="A130" s="493"/>
      <c r="B130" s="493"/>
      <c r="D130" s="515"/>
      <c r="F130" s="515"/>
      <c r="H130" s="494"/>
      <c r="I130" s="493"/>
      <c r="J130" s="494"/>
      <c r="K130" s="493"/>
      <c r="L130" s="494"/>
      <c r="M130" s="493"/>
      <c r="N130" s="494"/>
    </row>
    <row r="131" spans="1:14" ht="18.75" x14ac:dyDescent="0.25">
      <c r="A131" s="493"/>
      <c r="B131" s="493"/>
      <c r="C131" s="493"/>
      <c r="D131" s="493"/>
      <c r="E131" s="493"/>
      <c r="F131" s="517"/>
      <c r="G131" s="493"/>
      <c r="H131" s="494"/>
      <c r="I131" s="493"/>
      <c r="J131" s="494"/>
      <c r="K131" s="493"/>
      <c r="L131" s="494"/>
      <c r="M131" s="493"/>
      <c r="N131" s="494"/>
    </row>
    <row r="132" spans="1:14" ht="18.75" x14ac:dyDescent="0.25">
      <c r="A132" s="493"/>
      <c r="B132" s="493"/>
      <c r="C132" s="493"/>
      <c r="D132" s="493"/>
      <c r="E132" s="493"/>
      <c r="F132" s="493"/>
      <c r="G132" s="493"/>
      <c r="H132" s="494"/>
      <c r="I132" s="493"/>
      <c r="J132" s="494"/>
      <c r="K132" s="493"/>
      <c r="L132" s="494"/>
      <c r="M132" s="493"/>
      <c r="N132" s="494"/>
    </row>
    <row r="133" spans="1:14" ht="18.75" x14ac:dyDescent="0.25">
      <c r="A133" s="493"/>
      <c r="B133" s="493"/>
      <c r="C133" s="493"/>
      <c r="D133" s="515"/>
      <c r="F133" s="515"/>
      <c r="H133" s="494"/>
      <c r="I133" s="493"/>
      <c r="J133" s="494"/>
      <c r="K133" s="493"/>
      <c r="L133" s="494"/>
      <c r="M133" s="493"/>
      <c r="N133" s="494"/>
    </row>
    <row r="134" spans="1:14" ht="18.75" x14ac:dyDescent="0.25">
      <c r="A134" s="493"/>
      <c r="B134" s="493"/>
      <c r="C134" s="493"/>
      <c r="D134" s="515"/>
      <c r="F134" s="515"/>
      <c r="H134" s="494"/>
      <c r="I134" s="493"/>
      <c r="J134" s="494"/>
      <c r="K134" s="493"/>
      <c r="L134" s="494"/>
      <c r="M134" s="493"/>
      <c r="N134" s="494"/>
    </row>
    <row r="135" spans="1:14" ht="18.75" x14ac:dyDescent="0.25">
      <c r="A135" s="493"/>
      <c r="B135" s="493"/>
      <c r="C135" s="493"/>
      <c r="D135" s="515"/>
      <c r="F135" s="515"/>
      <c r="H135" s="494"/>
      <c r="I135" s="493"/>
      <c r="J135" s="494"/>
      <c r="K135" s="493"/>
      <c r="L135" s="494"/>
      <c r="M135" s="493"/>
      <c r="N135" s="494"/>
    </row>
    <row r="136" spans="1:14" ht="18.75" x14ac:dyDescent="0.25">
      <c r="A136" s="493"/>
      <c r="B136" s="493"/>
      <c r="C136" s="493"/>
      <c r="D136" s="515"/>
      <c r="F136" s="515"/>
      <c r="H136" s="494"/>
      <c r="I136" s="493"/>
      <c r="J136" s="494"/>
      <c r="K136" s="493"/>
      <c r="L136" s="494"/>
      <c r="M136" s="493"/>
      <c r="N136" s="494"/>
    </row>
    <row r="137" spans="1:14" ht="18.75" x14ac:dyDescent="0.25">
      <c r="A137" s="493"/>
      <c r="B137" s="493"/>
      <c r="C137" s="493"/>
      <c r="D137" s="515"/>
      <c r="F137" s="515"/>
      <c r="H137" s="494"/>
      <c r="I137" s="493"/>
      <c r="J137" s="494"/>
      <c r="K137" s="493"/>
      <c r="L137" s="494"/>
      <c r="M137" s="493"/>
      <c r="N137" s="494"/>
    </row>
    <row r="138" spans="1:14" ht="18.75" x14ac:dyDescent="0.25">
      <c r="A138" s="493"/>
      <c r="B138" s="493"/>
      <c r="C138" s="493"/>
      <c r="D138" s="515"/>
      <c r="F138" s="515"/>
      <c r="H138" s="494"/>
      <c r="I138" s="493"/>
      <c r="J138" s="494"/>
      <c r="K138" s="493"/>
      <c r="L138" s="494"/>
      <c r="M138" s="493"/>
      <c r="N138" s="494"/>
    </row>
    <row r="139" spans="1:14" ht="18.75" x14ac:dyDescent="0.25">
      <c r="A139" s="493"/>
      <c r="B139" s="493"/>
      <c r="C139" s="493"/>
      <c r="D139" s="494"/>
      <c r="E139" s="493"/>
      <c r="F139" s="494"/>
      <c r="G139" s="493"/>
      <c r="H139" s="494"/>
      <c r="I139" s="493"/>
      <c r="J139" s="494"/>
      <c r="K139" s="493"/>
      <c r="L139" s="494"/>
      <c r="M139" s="493"/>
      <c r="N139" s="494"/>
    </row>
    <row r="140" spans="1:14" x14ac:dyDescent="0.25">
      <c r="D140" s="515"/>
      <c r="F140" s="515"/>
      <c r="H140" s="515"/>
      <c r="J140" s="515"/>
      <c r="L140" s="515"/>
      <c r="N140" s="515"/>
    </row>
    <row r="141" spans="1:14" x14ac:dyDescent="0.25">
      <c r="D141" s="515"/>
      <c r="F141" s="515"/>
      <c r="H141" s="515"/>
      <c r="J141" s="515"/>
      <c r="L141" s="515"/>
      <c r="N141" s="515"/>
    </row>
    <row r="142" spans="1:14" x14ac:dyDescent="0.25">
      <c r="D142" s="515"/>
      <c r="F142" s="515"/>
      <c r="H142" s="515"/>
      <c r="J142" s="515"/>
      <c r="L142" s="515"/>
      <c r="N142" s="515"/>
    </row>
    <row r="143" spans="1:14" x14ac:dyDescent="0.25">
      <c r="D143" s="515"/>
      <c r="F143" s="515"/>
      <c r="H143" s="515"/>
      <c r="J143" s="515"/>
      <c r="L143" s="515"/>
      <c r="N143" s="515"/>
    </row>
    <row r="144" spans="1:14" x14ac:dyDescent="0.25">
      <c r="D144" s="515"/>
      <c r="F144" s="515"/>
      <c r="H144" s="515"/>
      <c r="J144" s="515"/>
      <c r="L144" s="515"/>
      <c r="N144" s="515"/>
    </row>
    <row r="145" spans="4:14" x14ac:dyDescent="0.25">
      <c r="D145" s="515"/>
      <c r="F145" s="515"/>
      <c r="H145" s="515"/>
      <c r="J145" s="515"/>
      <c r="L145" s="515"/>
      <c r="N145" s="515"/>
    </row>
    <row r="146" spans="4:14" x14ac:dyDescent="0.25">
      <c r="D146" s="515"/>
      <c r="F146" s="515"/>
      <c r="H146" s="515"/>
      <c r="J146" s="515"/>
      <c r="L146" s="515"/>
      <c r="N146" s="515"/>
    </row>
    <row r="147" spans="4:14" x14ac:dyDescent="0.25">
      <c r="D147" s="515"/>
      <c r="F147" s="515"/>
      <c r="H147" s="515"/>
      <c r="J147" s="515"/>
      <c r="L147" s="515"/>
      <c r="N147" s="515"/>
    </row>
    <row r="148" spans="4:14" x14ac:dyDescent="0.25">
      <c r="D148" s="515"/>
      <c r="F148" s="515"/>
      <c r="H148" s="515"/>
      <c r="J148" s="515"/>
      <c r="L148" s="515"/>
      <c r="N148" s="515"/>
    </row>
    <row r="149" spans="4:14" x14ac:dyDescent="0.25">
      <c r="D149" s="515"/>
      <c r="F149" s="515"/>
      <c r="H149" s="515"/>
      <c r="J149" s="515"/>
      <c r="L149" s="515"/>
      <c r="N149" s="515"/>
    </row>
    <row r="150" spans="4:14" x14ac:dyDescent="0.25">
      <c r="D150" s="515"/>
      <c r="F150" s="515"/>
      <c r="H150" s="515"/>
      <c r="J150" s="515"/>
      <c r="L150" s="515"/>
      <c r="N150" s="515"/>
    </row>
    <row r="151" spans="4:14" x14ac:dyDescent="0.25">
      <c r="D151" s="515"/>
      <c r="F151" s="515"/>
      <c r="H151" s="515"/>
      <c r="J151" s="515"/>
      <c r="L151" s="515"/>
      <c r="N151" s="515"/>
    </row>
    <row r="152" spans="4:14" x14ac:dyDescent="0.25">
      <c r="D152" s="515"/>
      <c r="F152" s="515"/>
      <c r="H152" s="515"/>
      <c r="J152" s="515"/>
      <c r="L152" s="515"/>
      <c r="N152" s="515"/>
    </row>
    <row r="153" spans="4:14" x14ac:dyDescent="0.25">
      <c r="D153" s="515"/>
      <c r="F153" s="515"/>
      <c r="H153" s="515"/>
      <c r="J153" s="515"/>
      <c r="L153" s="515"/>
      <c r="N153" s="515"/>
    </row>
    <row r="154" spans="4:14" x14ac:dyDescent="0.25">
      <c r="D154" s="515"/>
      <c r="F154" s="515"/>
      <c r="H154" s="515"/>
      <c r="J154" s="515"/>
      <c r="L154" s="515"/>
      <c r="N154" s="515"/>
    </row>
    <row r="155" spans="4:14" x14ac:dyDescent="0.25">
      <c r="D155" s="515"/>
      <c r="F155" s="515"/>
      <c r="H155" s="515"/>
      <c r="J155" s="515"/>
      <c r="L155" s="515"/>
      <c r="N155" s="515"/>
    </row>
    <row r="156" spans="4:14" x14ac:dyDescent="0.25">
      <c r="D156" s="515"/>
      <c r="F156" s="515"/>
      <c r="H156" s="515"/>
      <c r="J156" s="515"/>
      <c r="L156" s="515"/>
      <c r="N156" s="515"/>
    </row>
    <row r="157" spans="4:14" x14ac:dyDescent="0.25">
      <c r="D157" s="515"/>
      <c r="F157" s="515"/>
      <c r="H157" s="515"/>
      <c r="J157" s="515"/>
      <c r="L157" s="515"/>
      <c r="N157" s="515"/>
    </row>
    <row r="158" spans="4:14" x14ac:dyDescent="0.25">
      <c r="D158" s="515"/>
      <c r="F158" s="515"/>
      <c r="H158" s="515"/>
      <c r="J158" s="515"/>
      <c r="L158" s="515"/>
      <c r="N158" s="515"/>
    </row>
    <row r="159" spans="4:14" x14ac:dyDescent="0.25">
      <c r="D159" s="515"/>
      <c r="F159" s="515"/>
      <c r="H159" s="515"/>
      <c r="J159" s="515"/>
      <c r="L159" s="515"/>
      <c r="N159" s="515"/>
    </row>
    <row r="160" spans="4:14" x14ac:dyDescent="0.25">
      <c r="D160" s="515"/>
      <c r="F160" s="515"/>
      <c r="H160" s="515"/>
      <c r="J160" s="515"/>
      <c r="L160" s="515"/>
      <c r="N160" s="515"/>
    </row>
    <row r="161" spans="4:14" x14ac:dyDescent="0.25">
      <c r="D161" s="515"/>
      <c r="F161" s="515"/>
      <c r="H161" s="515"/>
      <c r="J161" s="515"/>
      <c r="L161" s="515"/>
      <c r="N161" s="515"/>
    </row>
    <row r="162" spans="4:14" x14ac:dyDescent="0.25">
      <c r="D162" s="515"/>
      <c r="F162" s="515"/>
      <c r="H162" s="515"/>
      <c r="J162" s="515"/>
      <c r="L162" s="515"/>
      <c r="N162" s="515"/>
    </row>
    <row r="163" spans="4:14" x14ac:dyDescent="0.25">
      <c r="D163" s="515"/>
      <c r="F163" s="515"/>
      <c r="H163" s="515"/>
      <c r="J163" s="515"/>
      <c r="L163" s="515"/>
      <c r="N163" s="515"/>
    </row>
    <row r="164" spans="4:14" x14ac:dyDescent="0.25">
      <c r="D164" s="515"/>
      <c r="F164" s="515"/>
      <c r="H164" s="515"/>
      <c r="J164" s="515"/>
      <c r="L164" s="515"/>
      <c r="N164" s="515"/>
    </row>
    <row r="165" spans="4:14" x14ac:dyDescent="0.25">
      <c r="D165" s="515"/>
      <c r="F165" s="515"/>
      <c r="H165" s="515"/>
      <c r="J165" s="515"/>
      <c r="L165" s="515"/>
      <c r="N165" s="515"/>
    </row>
    <row r="166" spans="4:14" x14ac:dyDescent="0.25">
      <c r="D166" s="515"/>
      <c r="F166" s="515"/>
      <c r="H166" s="515"/>
      <c r="J166" s="515"/>
      <c r="L166" s="515"/>
      <c r="N166" s="515"/>
    </row>
    <row r="167" spans="4:14" x14ac:dyDescent="0.25">
      <c r="D167" s="515"/>
      <c r="F167" s="515"/>
      <c r="H167" s="515"/>
      <c r="J167" s="515"/>
      <c r="L167" s="515"/>
      <c r="N167" s="515"/>
    </row>
    <row r="168" spans="4:14" x14ac:dyDescent="0.25">
      <c r="D168" s="515"/>
      <c r="F168" s="515"/>
      <c r="H168" s="515"/>
      <c r="J168" s="515"/>
      <c r="L168" s="515"/>
      <c r="N168" s="515"/>
    </row>
    <row r="169" spans="4:14" x14ac:dyDescent="0.25">
      <c r="D169" s="515"/>
      <c r="F169" s="515"/>
      <c r="H169" s="515"/>
      <c r="J169" s="515"/>
      <c r="L169" s="515"/>
      <c r="N169" s="515"/>
    </row>
    <row r="170" spans="4:14" x14ac:dyDescent="0.25">
      <c r="D170" s="515"/>
      <c r="F170" s="515"/>
      <c r="H170" s="515"/>
      <c r="J170" s="515"/>
      <c r="L170" s="515"/>
      <c r="N170" s="515"/>
    </row>
    <row r="171" spans="4:14" x14ac:dyDescent="0.25">
      <c r="D171" s="515"/>
      <c r="F171" s="515"/>
      <c r="H171" s="515"/>
      <c r="J171" s="515"/>
      <c r="L171" s="515"/>
      <c r="N171" s="515"/>
    </row>
    <row r="172" spans="4:14" x14ac:dyDescent="0.25">
      <c r="D172" s="515"/>
      <c r="F172" s="515"/>
      <c r="H172" s="515"/>
      <c r="J172" s="515"/>
      <c r="L172" s="515"/>
      <c r="N172" s="515"/>
    </row>
    <row r="173" spans="4:14" x14ac:dyDescent="0.25">
      <c r="D173" s="515"/>
      <c r="F173" s="515"/>
      <c r="H173" s="515"/>
      <c r="J173" s="515"/>
      <c r="L173" s="515"/>
      <c r="N173" s="515"/>
    </row>
    <row r="174" spans="4:14" x14ac:dyDescent="0.25">
      <c r="D174" s="515"/>
      <c r="F174" s="515"/>
      <c r="H174" s="515"/>
      <c r="J174" s="515"/>
      <c r="L174" s="515"/>
      <c r="N174" s="515"/>
    </row>
    <row r="175" spans="4:14" x14ac:dyDescent="0.25">
      <c r="D175" s="515"/>
      <c r="F175" s="515"/>
      <c r="H175" s="515"/>
      <c r="J175" s="515"/>
      <c r="L175" s="515"/>
      <c r="N175" s="515"/>
    </row>
    <row r="176" spans="4:14" x14ac:dyDescent="0.25">
      <c r="D176" s="515"/>
      <c r="F176" s="515"/>
      <c r="H176" s="515"/>
      <c r="J176" s="515"/>
      <c r="L176" s="515"/>
      <c r="N176" s="515"/>
    </row>
    <row r="177" spans="4:14" x14ac:dyDescent="0.25">
      <c r="D177" s="515"/>
      <c r="F177" s="515"/>
      <c r="H177" s="515"/>
      <c r="J177" s="515"/>
      <c r="L177" s="515"/>
      <c r="N177" s="515"/>
    </row>
    <row r="178" spans="4:14" x14ac:dyDescent="0.25">
      <c r="D178" s="515"/>
      <c r="F178" s="515"/>
      <c r="H178" s="515"/>
      <c r="J178" s="515"/>
      <c r="L178" s="515"/>
      <c r="N178" s="515"/>
    </row>
    <row r="179" spans="4:14" x14ac:dyDescent="0.25">
      <c r="D179" s="515"/>
      <c r="F179" s="515"/>
      <c r="H179" s="515"/>
      <c r="J179" s="515"/>
      <c r="L179" s="515"/>
      <c r="N179" s="515"/>
    </row>
    <row r="180" spans="4:14" x14ac:dyDescent="0.25">
      <c r="D180" s="515"/>
      <c r="F180" s="515"/>
      <c r="H180" s="515"/>
      <c r="J180" s="515"/>
      <c r="L180" s="515"/>
      <c r="N180" s="515"/>
    </row>
    <row r="181" spans="4:14" x14ac:dyDescent="0.25">
      <c r="D181" s="515"/>
      <c r="F181" s="515"/>
      <c r="H181" s="515"/>
      <c r="J181" s="515"/>
      <c r="L181" s="515"/>
      <c r="N181" s="515"/>
    </row>
    <row r="182" spans="4:14" x14ac:dyDescent="0.25">
      <c r="D182" s="515"/>
      <c r="F182" s="515"/>
      <c r="H182" s="515"/>
      <c r="J182" s="515"/>
      <c r="L182" s="515"/>
      <c r="N182" s="515"/>
    </row>
    <row r="183" spans="4:14" x14ac:dyDescent="0.25">
      <c r="D183" s="515"/>
      <c r="F183" s="515"/>
      <c r="H183" s="515"/>
      <c r="J183" s="515"/>
      <c r="L183" s="515"/>
      <c r="N183" s="515"/>
    </row>
    <row r="184" spans="4:14" x14ac:dyDescent="0.25">
      <c r="D184" s="515"/>
      <c r="F184" s="515"/>
      <c r="H184" s="515"/>
      <c r="J184" s="515"/>
      <c r="L184" s="515"/>
      <c r="N184" s="515"/>
    </row>
    <row r="185" spans="4:14" x14ac:dyDescent="0.25">
      <c r="D185" s="515"/>
      <c r="F185" s="515"/>
      <c r="H185" s="515"/>
      <c r="J185" s="515"/>
      <c r="L185" s="515"/>
      <c r="N185" s="515"/>
    </row>
    <row r="186" spans="4:14" x14ac:dyDescent="0.25">
      <c r="D186" s="515"/>
      <c r="F186" s="515"/>
      <c r="H186" s="515"/>
      <c r="J186" s="515"/>
      <c r="L186" s="515"/>
      <c r="N186" s="515"/>
    </row>
    <row r="187" spans="4:14" x14ac:dyDescent="0.25">
      <c r="D187" s="515"/>
      <c r="F187" s="515"/>
      <c r="H187" s="515"/>
      <c r="J187" s="515"/>
      <c r="L187" s="515"/>
      <c r="N187" s="515"/>
    </row>
    <row r="188" spans="4:14" x14ac:dyDescent="0.25">
      <c r="D188" s="515"/>
      <c r="F188" s="515"/>
      <c r="H188" s="515"/>
      <c r="J188" s="515"/>
      <c r="L188" s="515"/>
      <c r="N188" s="515"/>
    </row>
    <row r="189" spans="4:14" x14ac:dyDescent="0.25">
      <c r="D189" s="515"/>
      <c r="F189" s="515"/>
      <c r="H189" s="515"/>
      <c r="J189" s="515"/>
      <c r="L189" s="515"/>
      <c r="N189" s="515"/>
    </row>
    <row r="190" spans="4:14" x14ac:dyDescent="0.25">
      <c r="D190" s="515"/>
      <c r="F190" s="515"/>
      <c r="H190" s="515"/>
      <c r="J190" s="515"/>
      <c r="L190" s="515"/>
      <c r="N190" s="515"/>
    </row>
    <row r="191" spans="4:14" x14ac:dyDescent="0.25">
      <c r="D191" s="515"/>
      <c r="F191" s="515"/>
      <c r="H191" s="515"/>
      <c r="J191" s="515"/>
      <c r="L191" s="515"/>
      <c r="N191" s="515"/>
    </row>
    <row r="192" spans="4:14" x14ac:dyDescent="0.25">
      <c r="D192" s="515"/>
      <c r="F192" s="515"/>
      <c r="H192" s="515"/>
      <c r="J192" s="515"/>
      <c r="L192" s="515"/>
      <c r="N192" s="515"/>
    </row>
    <row r="193" spans="4:14" x14ac:dyDescent="0.25">
      <c r="D193" s="515"/>
      <c r="F193" s="515"/>
      <c r="H193" s="515"/>
      <c r="J193" s="515"/>
      <c r="L193" s="515"/>
      <c r="N193" s="515"/>
    </row>
    <row r="194" spans="4:14" x14ac:dyDescent="0.25">
      <c r="D194" s="515"/>
      <c r="F194" s="515"/>
      <c r="H194" s="515"/>
      <c r="J194" s="515"/>
      <c r="L194" s="515"/>
      <c r="N194" s="515"/>
    </row>
    <row r="195" spans="4:14" x14ac:dyDescent="0.25">
      <c r="D195" s="515"/>
      <c r="F195" s="515"/>
      <c r="H195" s="515"/>
      <c r="J195" s="515"/>
      <c r="L195" s="515"/>
      <c r="N195" s="515"/>
    </row>
    <row r="196" spans="4:14" x14ac:dyDescent="0.25">
      <c r="D196" s="515"/>
      <c r="F196" s="515"/>
      <c r="H196" s="515"/>
      <c r="J196" s="515"/>
      <c r="L196" s="515"/>
      <c r="N196" s="515"/>
    </row>
    <row r="197" spans="4:14" x14ac:dyDescent="0.25">
      <c r="D197" s="515"/>
      <c r="F197" s="515"/>
      <c r="H197" s="515"/>
      <c r="J197" s="515"/>
      <c r="L197" s="515"/>
      <c r="N197" s="515"/>
    </row>
    <row r="198" spans="4:14" x14ac:dyDescent="0.25">
      <c r="D198" s="515"/>
      <c r="F198" s="515"/>
      <c r="H198" s="515"/>
      <c r="J198" s="515"/>
      <c r="L198" s="515"/>
      <c r="N198" s="515"/>
    </row>
    <row r="199" spans="4:14" x14ac:dyDescent="0.25">
      <c r="D199" s="515"/>
      <c r="F199" s="515"/>
      <c r="H199" s="515"/>
      <c r="J199" s="515"/>
      <c r="L199" s="515"/>
      <c r="N199" s="515"/>
    </row>
    <row r="200" spans="4:14" x14ac:dyDescent="0.25">
      <c r="D200" s="515"/>
      <c r="F200" s="515"/>
      <c r="H200" s="515"/>
      <c r="J200" s="515"/>
      <c r="L200" s="515"/>
      <c r="N200" s="515"/>
    </row>
    <row r="201" spans="4:14" x14ac:dyDescent="0.25">
      <c r="D201" s="515"/>
      <c r="F201" s="515"/>
      <c r="H201" s="515"/>
      <c r="J201" s="515"/>
      <c r="L201" s="515"/>
      <c r="N201" s="515"/>
    </row>
    <row r="202" spans="4:14" x14ac:dyDescent="0.25">
      <c r="D202" s="515"/>
      <c r="F202" s="515"/>
      <c r="H202" s="515"/>
      <c r="J202" s="515"/>
      <c r="L202" s="515"/>
      <c r="N202" s="515"/>
    </row>
    <row r="203" spans="4:14" x14ac:dyDescent="0.25">
      <c r="D203" s="515"/>
      <c r="F203" s="515"/>
      <c r="H203" s="515"/>
      <c r="J203" s="515"/>
      <c r="L203" s="515"/>
      <c r="N203" s="515"/>
    </row>
    <row r="204" spans="4:14" x14ac:dyDescent="0.25">
      <c r="D204" s="515"/>
      <c r="F204" s="515"/>
      <c r="H204" s="515"/>
      <c r="J204" s="515"/>
      <c r="L204" s="515"/>
      <c r="N204" s="515"/>
    </row>
    <row r="205" spans="4:14" x14ac:dyDescent="0.25">
      <c r="D205" s="515"/>
      <c r="F205" s="515"/>
      <c r="H205" s="515"/>
      <c r="J205" s="515"/>
      <c r="L205" s="515"/>
      <c r="N205" s="515"/>
    </row>
    <row r="206" spans="4:14" x14ac:dyDescent="0.25">
      <c r="D206" s="515"/>
      <c r="F206" s="515"/>
      <c r="H206" s="515"/>
      <c r="J206" s="515"/>
      <c r="L206" s="515"/>
      <c r="N206" s="515"/>
    </row>
    <row r="207" spans="4:14" x14ac:dyDescent="0.25">
      <c r="D207" s="515"/>
      <c r="F207" s="515"/>
      <c r="H207" s="515"/>
      <c r="J207" s="515"/>
      <c r="L207" s="515"/>
      <c r="N207" s="515"/>
    </row>
    <row r="208" spans="4:14" x14ac:dyDescent="0.25">
      <c r="D208" s="515"/>
      <c r="F208" s="515"/>
      <c r="H208" s="515"/>
      <c r="J208" s="515"/>
      <c r="L208" s="515"/>
      <c r="N208" s="515"/>
    </row>
    <row r="209" spans="4:14" x14ac:dyDescent="0.25">
      <c r="D209" s="515"/>
      <c r="F209" s="515"/>
      <c r="H209" s="515"/>
      <c r="J209" s="515"/>
      <c r="L209" s="515"/>
      <c r="N209" s="515"/>
    </row>
    <row r="210" spans="4:14" x14ac:dyDescent="0.25">
      <c r="D210" s="515"/>
      <c r="F210" s="515"/>
      <c r="H210" s="515"/>
      <c r="J210" s="515"/>
      <c r="L210" s="515"/>
      <c r="N210" s="515"/>
    </row>
    <row r="211" spans="4:14" x14ac:dyDescent="0.25">
      <c r="D211" s="515"/>
      <c r="F211" s="515"/>
      <c r="H211" s="515"/>
      <c r="J211" s="515"/>
      <c r="L211" s="515"/>
      <c r="N211" s="515"/>
    </row>
    <row r="212" spans="4:14" x14ac:dyDescent="0.25">
      <c r="D212" s="515"/>
      <c r="F212" s="515"/>
      <c r="H212" s="515"/>
      <c r="J212" s="515"/>
      <c r="L212" s="515"/>
      <c r="N212" s="515"/>
    </row>
    <row r="213" spans="4:14" x14ac:dyDescent="0.25">
      <c r="D213" s="515"/>
      <c r="F213" s="515"/>
      <c r="H213" s="515"/>
      <c r="J213" s="515"/>
      <c r="L213" s="515"/>
      <c r="N213" s="515"/>
    </row>
    <row r="214" spans="4:14" x14ac:dyDescent="0.25">
      <c r="D214" s="515"/>
      <c r="F214" s="515"/>
      <c r="H214" s="515"/>
      <c r="J214" s="515"/>
      <c r="L214" s="515"/>
      <c r="N214" s="515"/>
    </row>
    <row r="215" spans="4:14" x14ac:dyDescent="0.25">
      <c r="D215" s="515"/>
      <c r="F215" s="515"/>
      <c r="H215" s="515"/>
      <c r="J215" s="515"/>
      <c r="L215" s="515"/>
      <c r="N215" s="515"/>
    </row>
    <row r="216" spans="4:14" x14ac:dyDescent="0.25">
      <c r="D216" s="515"/>
      <c r="F216" s="515"/>
      <c r="H216" s="515"/>
      <c r="J216" s="515"/>
      <c r="L216" s="515"/>
      <c r="N216" s="515"/>
    </row>
    <row r="217" spans="4:14" x14ac:dyDescent="0.25">
      <c r="D217" s="515"/>
      <c r="F217" s="515"/>
      <c r="H217" s="515"/>
      <c r="J217" s="515"/>
      <c r="L217" s="515"/>
      <c r="N217" s="515"/>
    </row>
    <row r="218" spans="4:14" x14ac:dyDescent="0.25">
      <c r="D218" s="515"/>
      <c r="F218" s="515"/>
      <c r="H218" s="515"/>
      <c r="J218" s="515"/>
      <c r="L218" s="515"/>
      <c r="N218" s="515"/>
    </row>
    <row r="219" spans="4:14" x14ac:dyDescent="0.25">
      <c r="D219" s="515"/>
      <c r="F219" s="515"/>
      <c r="H219" s="515"/>
      <c r="J219" s="515"/>
      <c r="L219" s="515"/>
      <c r="N219" s="515"/>
    </row>
    <row r="220" spans="4:14" x14ac:dyDescent="0.25">
      <c r="D220" s="515"/>
      <c r="F220" s="515"/>
      <c r="H220" s="515"/>
      <c r="J220" s="515"/>
      <c r="L220" s="515"/>
      <c r="N220" s="515"/>
    </row>
    <row r="221" spans="4:14" x14ac:dyDescent="0.25">
      <c r="D221" s="515"/>
      <c r="F221" s="515"/>
      <c r="H221" s="515"/>
      <c r="J221" s="515"/>
      <c r="L221" s="515"/>
      <c r="N221" s="515"/>
    </row>
    <row r="222" spans="4:14" x14ac:dyDescent="0.25">
      <c r="D222" s="515"/>
      <c r="F222" s="515"/>
      <c r="H222" s="515"/>
      <c r="J222" s="515"/>
      <c r="L222" s="515"/>
      <c r="N222" s="515"/>
    </row>
    <row r="223" spans="4:14" x14ac:dyDescent="0.25">
      <c r="D223" s="515"/>
      <c r="F223" s="515"/>
      <c r="H223" s="515"/>
      <c r="J223" s="515"/>
      <c r="L223" s="515"/>
      <c r="N223" s="515"/>
    </row>
    <row r="224" spans="4:14" x14ac:dyDescent="0.25">
      <c r="D224" s="515"/>
      <c r="F224" s="515"/>
      <c r="H224" s="515"/>
      <c r="J224" s="515"/>
      <c r="L224" s="515"/>
      <c r="N224" s="515"/>
    </row>
    <row r="225" spans="4:14" x14ac:dyDescent="0.25">
      <c r="D225" s="515"/>
      <c r="F225" s="515"/>
      <c r="H225" s="515"/>
      <c r="J225" s="515"/>
      <c r="L225" s="515"/>
      <c r="N225" s="515"/>
    </row>
    <row r="226" spans="4:14" x14ac:dyDescent="0.25">
      <c r="D226" s="515"/>
      <c r="F226" s="515"/>
      <c r="H226" s="515"/>
      <c r="J226" s="515"/>
      <c r="L226" s="515"/>
      <c r="N226" s="515"/>
    </row>
    <row r="227" spans="4:14" x14ac:dyDescent="0.25">
      <c r="D227" s="515"/>
      <c r="F227" s="515"/>
      <c r="H227" s="515"/>
      <c r="J227" s="515"/>
      <c r="L227" s="515"/>
      <c r="N227" s="515"/>
    </row>
    <row r="228" spans="4:14" x14ac:dyDescent="0.25">
      <c r="D228" s="515"/>
      <c r="F228" s="515"/>
      <c r="H228" s="515"/>
      <c r="J228" s="515"/>
      <c r="L228" s="515"/>
      <c r="N228" s="515"/>
    </row>
    <row r="229" spans="4:14" x14ac:dyDescent="0.25">
      <c r="D229" s="515"/>
      <c r="F229" s="515"/>
      <c r="H229" s="515"/>
      <c r="J229" s="515"/>
      <c r="L229" s="515"/>
      <c r="N229" s="515"/>
    </row>
    <row r="230" spans="4:14" x14ac:dyDescent="0.25">
      <c r="D230" s="515"/>
      <c r="F230" s="515"/>
      <c r="H230" s="515"/>
      <c r="J230" s="515"/>
      <c r="L230" s="515"/>
      <c r="N230" s="515"/>
    </row>
    <row r="231" spans="4:14" x14ac:dyDescent="0.25">
      <c r="D231" s="515"/>
      <c r="F231" s="515"/>
      <c r="H231" s="515"/>
      <c r="J231" s="515"/>
      <c r="L231" s="515"/>
      <c r="N231" s="515"/>
    </row>
    <row r="232" spans="4:14" x14ac:dyDescent="0.25">
      <c r="D232" s="515"/>
      <c r="F232" s="515"/>
      <c r="H232" s="515"/>
      <c r="J232" s="515"/>
      <c r="L232" s="515"/>
      <c r="N232" s="515"/>
    </row>
    <row r="233" spans="4:14" x14ac:dyDescent="0.25">
      <c r="D233" s="515"/>
      <c r="F233" s="515"/>
      <c r="H233" s="515"/>
      <c r="J233" s="515"/>
      <c r="L233" s="515"/>
      <c r="N233" s="515"/>
    </row>
    <row r="234" spans="4:14" x14ac:dyDescent="0.25">
      <c r="D234" s="515"/>
      <c r="F234" s="515"/>
      <c r="H234" s="515"/>
      <c r="J234" s="515"/>
      <c r="L234" s="515"/>
      <c r="N234" s="515"/>
    </row>
    <row r="235" spans="4:14" x14ac:dyDescent="0.25">
      <c r="D235" s="515"/>
      <c r="F235" s="515"/>
      <c r="H235" s="515"/>
      <c r="J235" s="515"/>
      <c r="L235" s="515"/>
      <c r="N235" s="515"/>
    </row>
    <row r="236" spans="4:14" x14ac:dyDescent="0.25">
      <c r="D236" s="515"/>
      <c r="F236" s="515"/>
      <c r="H236" s="515"/>
      <c r="J236" s="515"/>
      <c r="L236" s="515"/>
      <c r="N236" s="515"/>
    </row>
    <row r="237" spans="4:14" x14ac:dyDescent="0.25">
      <c r="D237" s="515"/>
      <c r="F237" s="515"/>
      <c r="H237" s="515"/>
      <c r="J237" s="515"/>
      <c r="L237" s="515"/>
      <c r="N237" s="515"/>
    </row>
    <row r="238" spans="4:14" x14ac:dyDescent="0.25">
      <c r="D238" s="515"/>
      <c r="F238" s="515"/>
      <c r="H238" s="515"/>
      <c r="J238" s="515"/>
      <c r="L238" s="515"/>
      <c r="N238" s="515"/>
    </row>
    <row r="239" spans="4:14" x14ac:dyDescent="0.25">
      <c r="D239" s="515"/>
      <c r="F239" s="515"/>
      <c r="H239" s="515"/>
      <c r="J239" s="515"/>
      <c r="L239" s="515"/>
      <c r="N239" s="515"/>
    </row>
    <row r="240" spans="4:14" x14ac:dyDescent="0.25">
      <c r="D240" s="515"/>
      <c r="F240" s="515"/>
      <c r="H240" s="515"/>
      <c r="J240" s="515"/>
      <c r="L240" s="515"/>
      <c r="N240" s="515"/>
    </row>
    <row r="241" spans="4:14" x14ac:dyDescent="0.25">
      <c r="D241" s="515"/>
      <c r="F241" s="515"/>
      <c r="H241" s="515"/>
      <c r="J241" s="515"/>
      <c r="L241" s="515"/>
      <c r="N241" s="515"/>
    </row>
    <row r="242" spans="4:14" x14ac:dyDescent="0.25">
      <c r="D242" s="515"/>
      <c r="F242" s="515"/>
      <c r="H242" s="515"/>
      <c r="J242" s="515"/>
      <c r="L242" s="515"/>
      <c r="N242" s="515"/>
    </row>
    <row r="243" spans="4:14" x14ac:dyDescent="0.25">
      <c r="D243" s="515"/>
      <c r="F243" s="515"/>
      <c r="H243" s="515"/>
      <c r="J243" s="515"/>
      <c r="L243" s="515"/>
      <c r="N243" s="515"/>
    </row>
    <row r="244" spans="4:14" x14ac:dyDescent="0.25">
      <c r="D244" s="515"/>
      <c r="F244" s="515"/>
      <c r="H244" s="515"/>
      <c r="J244" s="515"/>
      <c r="L244" s="515"/>
      <c r="N244" s="515"/>
    </row>
    <row r="245" spans="4:14" x14ac:dyDescent="0.25">
      <c r="D245" s="515"/>
      <c r="F245" s="515"/>
      <c r="H245" s="515"/>
      <c r="J245" s="515"/>
      <c r="L245" s="515"/>
      <c r="N245" s="515"/>
    </row>
    <row r="246" spans="4:14" x14ac:dyDescent="0.25">
      <c r="D246" s="515"/>
      <c r="F246" s="515"/>
      <c r="H246" s="515"/>
      <c r="J246" s="515"/>
      <c r="L246" s="515"/>
      <c r="N246" s="515"/>
    </row>
    <row r="247" spans="4:14" x14ac:dyDescent="0.25">
      <c r="D247" s="515"/>
      <c r="F247" s="515"/>
      <c r="H247" s="515"/>
      <c r="J247" s="515"/>
      <c r="L247" s="515"/>
      <c r="N247" s="515"/>
    </row>
    <row r="248" spans="4:14" x14ac:dyDescent="0.25">
      <c r="D248" s="515"/>
      <c r="F248" s="515"/>
      <c r="H248" s="515"/>
      <c r="J248" s="515"/>
      <c r="L248" s="515"/>
      <c r="N248" s="515"/>
    </row>
    <row r="249" spans="4:14" x14ac:dyDescent="0.25">
      <c r="D249" s="515"/>
      <c r="F249" s="515"/>
      <c r="H249" s="515"/>
      <c r="J249" s="515"/>
      <c r="L249" s="515"/>
      <c r="N249" s="515"/>
    </row>
    <row r="250" spans="4:14" x14ac:dyDescent="0.25">
      <c r="D250" s="515"/>
      <c r="F250" s="515"/>
      <c r="H250" s="515"/>
      <c r="J250" s="515"/>
      <c r="L250" s="515"/>
      <c r="N250" s="515"/>
    </row>
    <row r="251" spans="4:14" x14ac:dyDescent="0.25">
      <c r="D251" s="515"/>
      <c r="F251" s="515"/>
      <c r="H251" s="515"/>
      <c r="J251" s="515"/>
      <c r="L251" s="515"/>
      <c r="N251" s="515"/>
    </row>
    <row r="252" spans="4:14" x14ac:dyDescent="0.25">
      <c r="D252" s="515"/>
      <c r="F252" s="515"/>
      <c r="H252" s="515"/>
      <c r="J252" s="515"/>
      <c r="L252" s="515"/>
      <c r="N252" s="515"/>
    </row>
    <row r="253" spans="4:14" x14ac:dyDescent="0.25">
      <c r="D253" s="515"/>
      <c r="F253" s="515"/>
      <c r="H253" s="515"/>
      <c r="J253" s="515"/>
      <c r="L253" s="515"/>
      <c r="N253" s="515"/>
    </row>
    <row r="254" spans="4:14" x14ac:dyDescent="0.25">
      <c r="D254" s="515"/>
      <c r="F254" s="515"/>
      <c r="H254" s="515"/>
      <c r="J254" s="515"/>
      <c r="L254" s="515"/>
      <c r="N254" s="515"/>
    </row>
    <row r="255" spans="4:14" x14ac:dyDescent="0.25">
      <c r="D255" s="515"/>
      <c r="F255" s="515"/>
      <c r="H255" s="515"/>
      <c r="J255" s="515"/>
      <c r="L255" s="515"/>
      <c r="N255" s="515"/>
    </row>
    <row r="256" spans="4:14" x14ac:dyDescent="0.25">
      <c r="D256" s="515"/>
      <c r="F256" s="515"/>
      <c r="H256" s="515"/>
      <c r="J256" s="515"/>
      <c r="L256" s="515"/>
      <c r="N256" s="515"/>
    </row>
    <row r="257" spans="4:14" x14ac:dyDescent="0.25">
      <c r="D257" s="515"/>
      <c r="F257" s="515"/>
      <c r="H257" s="515"/>
      <c r="J257" s="515"/>
      <c r="L257" s="515"/>
      <c r="N257" s="515"/>
    </row>
    <row r="258" spans="4:14" x14ac:dyDescent="0.25">
      <c r="D258" s="515"/>
      <c r="F258" s="515"/>
      <c r="H258" s="515"/>
      <c r="J258" s="515"/>
      <c r="L258" s="515"/>
      <c r="N258" s="515"/>
    </row>
    <row r="259" spans="4:14" x14ac:dyDescent="0.25">
      <c r="D259" s="515"/>
      <c r="F259" s="515"/>
      <c r="H259" s="515"/>
      <c r="J259" s="515"/>
      <c r="L259" s="515"/>
      <c r="N259" s="515"/>
    </row>
    <row r="260" spans="4:14" x14ac:dyDescent="0.25">
      <c r="D260" s="515"/>
      <c r="F260" s="515"/>
      <c r="H260" s="515"/>
      <c r="J260" s="515"/>
      <c r="L260" s="515"/>
      <c r="N260" s="515"/>
    </row>
    <row r="261" spans="4:14" x14ac:dyDescent="0.25">
      <c r="D261" s="515"/>
      <c r="F261" s="515"/>
      <c r="H261" s="515"/>
      <c r="J261" s="515"/>
      <c r="L261" s="515"/>
      <c r="N261" s="515"/>
    </row>
    <row r="262" spans="4:14" x14ac:dyDescent="0.25">
      <c r="D262" s="515"/>
      <c r="F262" s="515"/>
      <c r="H262" s="515"/>
      <c r="J262" s="515"/>
      <c r="L262" s="515"/>
      <c r="N262" s="515"/>
    </row>
    <row r="263" spans="4:14" x14ac:dyDescent="0.25">
      <c r="D263" s="515"/>
      <c r="F263" s="515"/>
      <c r="H263" s="515"/>
      <c r="J263" s="515"/>
      <c r="L263" s="515"/>
      <c r="N263" s="515"/>
    </row>
    <row r="264" spans="4:14" x14ac:dyDescent="0.25">
      <c r="D264" s="515"/>
      <c r="F264" s="515"/>
      <c r="H264" s="515"/>
      <c r="J264" s="515"/>
      <c r="L264" s="515"/>
      <c r="N264" s="515"/>
    </row>
    <row r="265" spans="4:14" x14ac:dyDescent="0.25">
      <c r="D265" s="515"/>
      <c r="F265" s="515"/>
      <c r="H265" s="515"/>
      <c r="J265" s="515"/>
      <c r="L265" s="515"/>
      <c r="N265" s="515"/>
    </row>
    <row r="266" spans="4:14" x14ac:dyDescent="0.25">
      <c r="D266" s="515"/>
      <c r="F266" s="515"/>
      <c r="H266" s="515"/>
      <c r="J266" s="515"/>
      <c r="L266" s="515"/>
      <c r="N266" s="515"/>
    </row>
    <row r="267" spans="4:14" x14ac:dyDescent="0.25">
      <c r="D267" s="515"/>
      <c r="F267" s="515"/>
      <c r="H267" s="515"/>
      <c r="J267" s="515"/>
      <c r="L267" s="515"/>
      <c r="N267" s="515"/>
    </row>
    <row r="268" spans="4:14" x14ac:dyDescent="0.25">
      <c r="D268" s="515"/>
      <c r="F268" s="515"/>
      <c r="H268" s="515"/>
      <c r="J268" s="515"/>
      <c r="L268" s="515"/>
      <c r="N268" s="515"/>
    </row>
    <row r="269" spans="4:14" x14ac:dyDescent="0.25">
      <c r="D269" s="515"/>
      <c r="F269" s="515"/>
      <c r="H269" s="515"/>
      <c r="J269" s="515"/>
      <c r="L269" s="515"/>
      <c r="N269" s="515"/>
    </row>
    <row r="270" spans="4:14" x14ac:dyDescent="0.25">
      <c r="D270" s="515"/>
      <c r="F270" s="515"/>
      <c r="H270" s="515"/>
      <c r="J270" s="515"/>
      <c r="L270" s="515"/>
      <c r="N270" s="515"/>
    </row>
    <row r="271" spans="4:14" x14ac:dyDescent="0.25">
      <c r="D271" s="515"/>
      <c r="F271" s="515"/>
      <c r="H271" s="515"/>
      <c r="J271" s="515"/>
      <c r="L271" s="515"/>
      <c r="N271" s="515"/>
    </row>
    <row r="272" spans="4:14" x14ac:dyDescent="0.25">
      <c r="D272" s="515"/>
      <c r="F272" s="515"/>
      <c r="H272" s="515"/>
      <c r="J272" s="515"/>
      <c r="L272" s="515"/>
      <c r="N272" s="515"/>
    </row>
    <row r="273" spans="4:14" x14ac:dyDescent="0.25">
      <c r="D273" s="515"/>
      <c r="F273" s="515"/>
      <c r="H273" s="515"/>
      <c r="J273" s="515"/>
      <c r="L273" s="515"/>
      <c r="N273" s="515"/>
    </row>
    <row r="274" spans="4:14" x14ac:dyDescent="0.25">
      <c r="D274" s="515"/>
      <c r="F274" s="515"/>
      <c r="H274" s="515"/>
      <c r="J274" s="515"/>
      <c r="L274" s="515"/>
      <c r="N274" s="515"/>
    </row>
    <row r="275" spans="4:14" x14ac:dyDescent="0.25">
      <c r="D275" s="515"/>
      <c r="F275" s="515"/>
      <c r="H275" s="515"/>
      <c r="J275" s="515"/>
      <c r="L275" s="515"/>
      <c r="N275" s="515"/>
    </row>
    <row r="276" spans="4:14" x14ac:dyDescent="0.25">
      <c r="D276" s="515"/>
      <c r="F276" s="515"/>
      <c r="H276" s="515"/>
      <c r="J276" s="515"/>
      <c r="L276" s="515"/>
      <c r="N276" s="515"/>
    </row>
    <row r="277" spans="4:14" x14ac:dyDescent="0.25">
      <c r="D277" s="515"/>
      <c r="F277" s="515"/>
      <c r="H277" s="515"/>
      <c r="J277" s="515"/>
      <c r="L277" s="515"/>
      <c r="N277" s="515"/>
    </row>
    <row r="278" spans="4:14" x14ac:dyDescent="0.25">
      <c r="D278" s="515"/>
      <c r="F278" s="515"/>
      <c r="H278" s="515"/>
      <c r="J278" s="515"/>
      <c r="L278" s="515"/>
      <c r="N278" s="515"/>
    </row>
    <row r="279" spans="4:14" x14ac:dyDescent="0.25">
      <c r="D279" s="515"/>
      <c r="F279" s="515"/>
      <c r="H279" s="515"/>
      <c r="J279" s="515"/>
      <c r="L279" s="515"/>
      <c r="N279" s="515"/>
    </row>
    <row r="280" spans="4:14" x14ac:dyDescent="0.25">
      <c r="D280" s="515"/>
      <c r="F280" s="515"/>
      <c r="H280" s="515"/>
      <c r="J280" s="515"/>
      <c r="L280" s="515"/>
      <c r="N280" s="515"/>
    </row>
    <row r="281" spans="4:14" x14ac:dyDescent="0.25">
      <c r="D281" s="515"/>
      <c r="F281" s="515"/>
      <c r="H281" s="515"/>
      <c r="J281" s="515"/>
      <c r="L281" s="515"/>
      <c r="N281" s="515"/>
    </row>
    <row r="282" spans="4:14" x14ac:dyDescent="0.25">
      <c r="D282" s="515"/>
      <c r="F282" s="515"/>
      <c r="H282" s="515"/>
      <c r="J282" s="515"/>
      <c r="L282" s="515"/>
      <c r="N282" s="515"/>
    </row>
    <row r="283" spans="4:14" x14ac:dyDescent="0.25">
      <c r="D283" s="515"/>
      <c r="F283" s="515"/>
      <c r="H283" s="515"/>
      <c r="J283" s="515"/>
      <c r="L283" s="515"/>
      <c r="N283" s="515"/>
    </row>
    <row r="284" spans="4:14" x14ac:dyDescent="0.25">
      <c r="D284" s="515"/>
      <c r="F284" s="515"/>
      <c r="H284" s="515"/>
      <c r="J284" s="515"/>
      <c r="L284" s="515"/>
      <c r="N284" s="515"/>
    </row>
    <row r="285" spans="4:14" x14ac:dyDescent="0.25">
      <c r="D285" s="515"/>
      <c r="F285" s="515"/>
      <c r="H285" s="515"/>
      <c r="J285" s="515"/>
      <c r="L285" s="515"/>
      <c r="N285" s="515"/>
    </row>
    <row r="286" spans="4:14" x14ac:dyDescent="0.25">
      <c r="D286" s="515"/>
      <c r="F286" s="515"/>
      <c r="H286" s="515"/>
      <c r="J286" s="515"/>
      <c r="L286" s="515"/>
      <c r="N286" s="515"/>
    </row>
    <row r="287" spans="4:14" x14ac:dyDescent="0.25">
      <c r="D287" s="515"/>
      <c r="F287" s="515"/>
      <c r="H287" s="515"/>
      <c r="J287" s="515"/>
      <c r="L287" s="515"/>
      <c r="N287" s="515"/>
    </row>
    <row r="288" spans="4:14" x14ac:dyDescent="0.25">
      <c r="D288" s="515"/>
      <c r="F288" s="515"/>
      <c r="H288" s="515"/>
      <c r="J288" s="515"/>
      <c r="L288" s="515"/>
      <c r="N288" s="515"/>
    </row>
    <row r="289" spans="4:14" x14ac:dyDescent="0.25">
      <c r="D289" s="515"/>
      <c r="F289" s="515"/>
      <c r="H289" s="515"/>
      <c r="J289" s="515"/>
      <c r="L289" s="515"/>
      <c r="N289" s="515"/>
    </row>
    <row r="290" spans="4:14" x14ac:dyDescent="0.25">
      <c r="D290" s="515"/>
      <c r="F290" s="515"/>
      <c r="H290" s="515"/>
      <c r="J290" s="515"/>
      <c r="L290" s="515"/>
      <c r="N290" s="515"/>
    </row>
    <row r="291" spans="4:14" x14ac:dyDescent="0.25">
      <c r="D291" s="515"/>
      <c r="F291" s="515"/>
      <c r="H291" s="515"/>
      <c r="J291" s="515"/>
      <c r="L291" s="515"/>
      <c r="N291" s="515"/>
    </row>
    <row r="292" spans="4:14" x14ac:dyDescent="0.25">
      <c r="D292" s="515"/>
      <c r="F292" s="515"/>
      <c r="H292" s="515"/>
      <c r="J292" s="515"/>
      <c r="L292" s="515"/>
      <c r="N292" s="515"/>
    </row>
    <row r="293" spans="4:14" x14ac:dyDescent="0.25">
      <c r="D293" s="515"/>
      <c r="F293" s="515"/>
      <c r="H293" s="515"/>
      <c r="J293" s="515"/>
      <c r="L293" s="515"/>
      <c r="N293" s="515"/>
    </row>
    <row r="294" spans="4:14" x14ac:dyDescent="0.25">
      <c r="D294" s="515"/>
      <c r="F294" s="515"/>
      <c r="H294" s="515"/>
      <c r="J294" s="515"/>
      <c r="L294" s="515"/>
      <c r="N294" s="515"/>
    </row>
    <row r="295" spans="4:14" x14ac:dyDescent="0.25">
      <c r="D295" s="515"/>
      <c r="F295" s="515"/>
      <c r="H295" s="515"/>
      <c r="J295" s="515"/>
      <c r="L295" s="515"/>
      <c r="N295" s="515"/>
    </row>
    <row r="296" spans="4:14" x14ac:dyDescent="0.25">
      <c r="D296" s="515"/>
      <c r="F296" s="515"/>
      <c r="H296" s="515"/>
      <c r="J296" s="515"/>
      <c r="L296" s="515"/>
      <c r="N296" s="515"/>
    </row>
    <row r="297" spans="4:14" x14ac:dyDescent="0.25">
      <c r="D297" s="515"/>
      <c r="F297" s="515"/>
      <c r="H297" s="515"/>
      <c r="J297" s="515"/>
      <c r="L297" s="515"/>
      <c r="N297" s="515"/>
    </row>
    <row r="298" spans="4:14" x14ac:dyDescent="0.25">
      <c r="D298" s="515"/>
      <c r="F298" s="515"/>
      <c r="H298" s="515"/>
      <c r="J298" s="515"/>
      <c r="L298" s="515"/>
      <c r="N298" s="515"/>
    </row>
    <row r="299" spans="4:14" x14ac:dyDescent="0.25">
      <c r="D299" s="515"/>
      <c r="F299" s="515"/>
      <c r="H299" s="515"/>
      <c r="J299" s="515"/>
      <c r="L299" s="515"/>
      <c r="N299" s="515"/>
    </row>
    <row r="300" spans="4:14" x14ac:dyDescent="0.25">
      <c r="D300" s="515"/>
      <c r="F300" s="515"/>
      <c r="H300" s="515"/>
      <c r="J300" s="515"/>
      <c r="L300" s="515"/>
      <c r="N300" s="515"/>
    </row>
    <row r="301" spans="4:14" x14ac:dyDescent="0.25">
      <c r="D301" s="515"/>
      <c r="F301" s="515"/>
      <c r="H301" s="515"/>
      <c r="J301" s="515"/>
      <c r="L301" s="515"/>
      <c r="N301" s="515"/>
    </row>
    <row r="302" spans="4:14" x14ac:dyDescent="0.25">
      <c r="D302" s="515"/>
      <c r="F302" s="515"/>
      <c r="H302" s="515"/>
      <c r="J302" s="515"/>
      <c r="L302" s="515"/>
      <c r="N302" s="515"/>
    </row>
    <row r="303" spans="4:14" x14ac:dyDescent="0.25">
      <c r="D303" s="515"/>
      <c r="F303" s="515"/>
      <c r="H303" s="515"/>
      <c r="J303" s="515"/>
      <c r="L303" s="515"/>
      <c r="N303" s="515"/>
    </row>
    <row r="304" spans="4:14" x14ac:dyDescent="0.25">
      <c r="D304" s="515"/>
      <c r="F304" s="515"/>
      <c r="H304" s="515"/>
      <c r="J304" s="515"/>
      <c r="L304" s="515"/>
      <c r="N304" s="515"/>
    </row>
    <row r="305" spans="4:14" x14ac:dyDescent="0.25">
      <c r="D305" s="515"/>
      <c r="F305" s="515"/>
      <c r="H305" s="515"/>
      <c r="J305" s="515"/>
      <c r="L305" s="515"/>
      <c r="N305" s="515"/>
    </row>
    <row r="306" spans="4:14" x14ac:dyDescent="0.25">
      <c r="D306" s="515"/>
      <c r="F306" s="515"/>
      <c r="H306" s="515"/>
      <c r="J306" s="515"/>
      <c r="L306" s="515"/>
      <c r="N306" s="515"/>
    </row>
    <row r="307" spans="4:14" x14ac:dyDescent="0.25">
      <c r="D307" s="515"/>
      <c r="F307" s="515"/>
      <c r="H307" s="515"/>
      <c r="J307" s="515"/>
      <c r="L307" s="515"/>
      <c r="N307" s="515"/>
    </row>
    <row r="308" spans="4:14" x14ac:dyDescent="0.25">
      <c r="D308" s="515"/>
      <c r="F308" s="515"/>
      <c r="H308" s="515"/>
      <c r="J308" s="515"/>
      <c r="L308" s="515"/>
      <c r="N308" s="515"/>
    </row>
    <row r="309" spans="4:14" x14ac:dyDescent="0.25">
      <c r="D309" s="515"/>
      <c r="F309" s="515"/>
      <c r="H309" s="515"/>
      <c r="J309" s="515"/>
      <c r="L309" s="515"/>
      <c r="N309" s="515"/>
    </row>
    <row r="310" spans="4:14" x14ac:dyDescent="0.25">
      <c r="D310" s="515"/>
      <c r="F310" s="515"/>
      <c r="H310" s="515"/>
      <c r="J310" s="515"/>
      <c r="L310" s="515"/>
      <c r="N310" s="515"/>
    </row>
    <row r="311" spans="4:14" x14ac:dyDescent="0.25">
      <c r="D311" s="515"/>
      <c r="F311" s="515"/>
      <c r="H311" s="515"/>
      <c r="J311" s="515"/>
      <c r="L311" s="515"/>
      <c r="N311" s="515"/>
    </row>
    <row r="312" spans="4:14" x14ac:dyDescent="0.25">
      <c r="D312" s="515"/>
      <c r="F312" s="515"/>
      <c r="H312" s="515"/>
      <c r="J312" s="515"/>
      <c r="L312" s="515"/>
      <c r="N312" s="515"/>
    </row>
    <row r="313" spans="4:14" x14ac:dyDescent="0.25">
      <c r="D313" s="515"/>
      <c r="F313" s="515"/>
      <c r="H313" s="515"/>
      <c r="J313" s="515"/>
      <c r="L313" s="515"/>
      <c r="N313" s="515"/>
    </row>
    <row r="314" spans="4:14" x14ac:dyDescent="0.25">
      <c r="D314" s="515"/>
      <c r="F314" s="515"/>
      <c r="H314" s="515"/>
      <c r="J314" s="515"/>
      <c r="L314" s="515"/>
      <c r="N314" s="515"/>
    </row>
    <row r="315" spans="4:14" x14ac:dyDescent="0.25">
      <c r="D315" s="515"/>
      <c r="F315" s="515"/>
      <c r="H315" s="515"/>
      <c r="J315" s="515"/>
      <c r="L315" s="515"/>
      <c r="N315" s="515"/>
    </row>
    <row r="316" spans="4:14" x14ac:dyDescent="0.25">
      <c r="D316" s="515"/>
      <c r="F316" s="515"/>
      <c r="H316" s="515"/>
      <c r="J316" s="515"/>
      <c r="L316" s="515"/>
      <c r="N316" s="515"/>
    </row>
    <row r="317" spans="4:14" x14ac:dyDescent="0.25">
      <c r="D317" s="515"/>
      <c r="F317" s="515"/>
      <c r="H317" s="515"/>
      <c r="J317" s="515"/>
      <c r="L317" s="515"/>
      <c r="N317" s="515"/>
    </row>
    <row r="318" spans="4:14" x14ac:dyDescent="0.25">
      <c r="D318" s="515"/>
      <c r="F318" s="515"/>
      <c r="H318" s="515"/>
      <c r="J318" s="515"/>
      <c r="L318" s="515"/>
      <c r="N318" s="515"/>
    </row>
    <row r="319" spans="4:14" x14ac:dyDescent="0.25">
      <c r="D319" s="515"/>
      <c r="F319" s="515"/>
      <c r="H319" s="515"/>
      <c r="J319" s="515"/>
      <c r="L319" s="515"/>
      <c r="N319" s="515"/>
    </row>
    <row r="320" spans="4:14" x14ac:dyDescent="0.25">
      <c r="D320" s="515"/>
      <c r="F320" s="515"/>
      <c r="H320" s="515"/>
      <c r="J320" s="515"/>
      <c r="L320" s="515"/>
      <c r="N320" s="515"/>
    </row>
    <row r="321" spans="4:14" x14ac:dyDescent="0.25">
      <c r="D321" s="515"/>
      <c r="F321" s="515"/>
      <c r="H321" s="515"/>
      <c r="J321" s="515"/>
      <c r="L321" s="515"/>
      <c r="N321" s="515"/>
    </row>
    <row r="322" spans="4:14" x14ac:dyDescent="0.25">
      <c r="D322" s="515"/>
      <c r="F322" s="515"/>
      <c r="H322" s="515"/>
      <c r="J322" s="515"/>
      <c r="L322" s="515"/>
      <c r="N322" s="515"/>
    </row>
    <row r="323" spans="4:14" x14ac:dyDescent="0.25">
      <c r="D323" s="515"/>
      <c r="F323" s="515"/>
      <c r="H323" s="515"/>
      <c r="J323" s="515"/>
      <c r="L323" s="515"/>
      <c r="N323" s="515"/>
    </row>
    <row r="324" spans="4:14" x14ac:dyDescent="0.25">
      <c r="D324" s="515"/>
      <c r="F324" s="515"/>
      <c r="H324" s="515"/>
      <c r="J324" s="515"/>
      <c r="L324" s="515"/>
      <c r="N324" s="515"/>
    </row>
    <row r="325" spans="4:14" x14ac:dyDescent="0.25">
      <c r="D325" s="515"/>
      <c r="F325" s="515"/>
      <c r="H325" s="515"/>
      <c r="J325" s="515"/>
      <c r="L325" s="515"/>
      <c r="N325" s="515"/>
    </row>
    <row r="326" spans="4:14" x14ac:dyDescent="0.25">
      <c r="D326" s="515"/>
      <c r="F326" s="515"/>
      <c r="H326" s="515"/>
      <c r="J326" s="515"/>
      <c r="L326" s="515"/>
      <c r="N326" s="515"/>
    </row>
    <row r="327" spans="4:14" x14ac:dyDescent="0.25">
      <c r="D327" s="515"/>
      <c r="F327" s="515"/>
      <c r="H327" s="515"/>
      <c r="J327" s="515"/>
      <c r="L327" s="515"/>
      <c r="N327" s="515"/>
    </row>
    <row r="328" spans="4:14" x14ac:dyDescent="0.25">
      <c r="D328" s="515"/>
      <c r="F328" s="515"/>
      <c r="H328" s="515"/>
      <c r="J328" s="515"/>
      <c r="L328" s="515"/>
      <c r="N328" s="515"/>
    </row>
    <row r="329" spans="4:14" x14ac:dyDescent="0.25">
      <c r="D329" s="515"/>
      <c r="F329" s="515"/>
      <c r="H329" s="515"/>
      <c r="J329" s="515"/>
      <c r="L329" s="515"/>
      <c r="N329" s="515"/>
    </row>
    <row r="330" spans="4:14" x14ac:dyDescent="0.25">
      <c r="D330" s="515"/>
      <c r="F330" s="515"/>
      <c r="H330" s="515"/>
      <c r="J330" s="515"/>
      <c r="L330" s="515"/>
      <c r="N330" s="515"/>
    </row>
    <row r="331" spans="4:14" x14ac:dyDescent="0.25">
      <c r="D331" s="515"/>
      <c r="F331" s="515"/>
      <c r="H331" s="515"/>
      <c r="J331" s="515"/>
      <c r="L331" s="515"/>
      <c r="N331" s="515"/>
    </row>
    <row r="332" spans="4:14" x14ac:dyDescent="0.25">
      <c r="D332" s="515"/>
      <c r="F332" s="515"/>
      <c r="H332" s="515"/>
      <c r="J332" s="515"/>
      <c r="L332" s="515"/>
      <c r="N332" s="515"/>
    </row>
    <row r="333" spans="4:14" x14ac:dyDescent="0.25">
      <c r="D333" s="515"/>
      <c r="F333" s="515"/>
      <c r="H333" s="515"/>
      <c r="J333" s="515"/>
      <c r="L333" s="515"/>
      <c r="N333" s="515"/>
    </row>
    <row r="334" spans="4:14" x14ac:dyDescent="0.25">
      <c r="D334" s="515"/>
      <c r="F334" s="515"/>
      <c r="H334" s="515"/>
      <c r="J334" s="515"/>
      <c r="L334" s="515"/>
      <c r="N334" s="515"/>
    </row>
    <row r="335" spans="4:14" x14ac:dyDescent="0.25">
      <c r="D335" s="515"/>
      <c r="F335" s="515"/>
      <c r="H335" s="515"/>
      <c r="J335" s="515"/>
      <c r="L335" s="515"/>
      <c r="N335" s="515"/>
    </row>
    <row r="336" spans="4:14" x14ac:dyDescent="0.25">
      <c r="D336" s="515"/>
      <c r="F336" s="515"/>
      <c r="H336" s="515"/>
      <c r="J336" s="515"/>
      <c r="L336" s="515"/>
      <c r="N336" s="515"/>
    </row>
    <row r="337" spans="4:14" x14ac:dyDescent="0.25">
      <c r="D337" s="515"/>
      <c r="F337" s="515"/>
      <c r="H337" s="515"/>
      <c r="J337" s="515"/>
      <c r="L337" s="515"/>
      <c r="N337" s="515"/>
    </row>
    <row r="338" spans="4:14" x14ac:dyDescent="0.25">
      <c r="D338" s="515"/>
      <c r="F338" s="515"/>
      <c r="H338" s="515"/>
      <c r="J338" s="515"/>
      <c r="L338" s="515"/>
      <c r="N338" s="515"/>
    </row>
    <row r="339" spans="4:14" x14ac:dyDescent="0.25">
      <c r="D339" s="515"/>
      <c r="F339" s="515"/>
      <c r="H339" s="515"/>
      <c r="J339" s="515"/>
      <c r="L339" s="515"/>
      <c r="N339" s="515"/>
    </row>
    <row r="340" spans="4:14" x14ac:dyDescent="0.25">
      <c r="D340" s="515"/>
      <c r="F340" s="515"/>
      <c r="H340" s="515"/>
      <c r="J340" s="515"/>
      <c r="L340" s="515"/>
      <c r="N340" s="515"/>
    </row>
    <row r="341" spans="4:14" x14ac:dyDescent="0.25">
      <c r="D341" s="515"/>
      <c r="F341" s="515"/>
      <c r="H341" s="515"/>
      <c r="J341" s="515"/>
      <c r="L341" s="515"/>
      <c r="N341" s="515"/>
    </row>
    <row r="342" spans="4:14" x14ac:dyDescent="0.25">
      <c r="D342" s="515"/>
      <c r="F342" s="515"/>
      <c r="H342" s="515"/>
      <c r="J342" s="515"/>
      <c r="L342" s="515"/>
      <c r="N342" s="515"/>
    </row>
    <row r="343" spans="4:14" x14ac:dyDescent="0.25">
      <c r="D343" s="515"/>
      <c r="F343" s="515"/>
      <c r="H343" s="515"/>
      <c r="J343" s="515"/>
      <c r="L343" s="515"/>
      <c r="N343" s="515"/>
    </row>
    <row r="344" spans="4:14" x14ac:dyDescent="0.25">
      <c r="D344" s="515"/>
      <c r="F344" s="515"/>
      <c r="H344" s="515"/>
      <c r="J344" s="515"/>
      <c r="L344" s="515"/>
      <c r="N344" s="515"/>
    </row>
    <row r="345" spans="4:14" x14ac:dyDescent="0.25">
      <c r="D345" s="515"/>
      <c r="F345" s="515"/>
      <c r="H345" s="515"/>
      <c r="J345" s="515"/>
      <c r="L345" s="515"/>
      <c r="N345" s="515"/>
    </row>
    <row r="346" spans="4:14" x14ac:dyDescent="0.25">
      <c r="D346" s="515"/>
      <c r="F346" s="515"/>
      <c r="H346" s="515"/>
      <c r="J346" s="515"/>
      <c r="L346" s="515"/>
      <c r="N346" s="515"/>
    </row>
    <row r="347" spans="4:14" x14ac:dyDescent="0.25">
      <c r="D347" s="515"/>
      <c r="F347" s="515"/>
      <c r="H347" s="515"/>
      <c r="J347" s="515"/>
      <c r="L347" s="515"/>
      <c r="N347" s="515"/>
    </row>
    <row r="348" spans="4:14" x14ac:dyDescent="0.25">
      <c r="D348" s="515"/>
      <c r="F348" s="515"/>
      <c r="H348" s="515"/>
      <c r="J348" s="515"/>
      <c r="L348" s="515"/>
      <c r="N348" s="515"/>
    </row>
    <row r="349" spans="4:14" x14ac:dyDescent="0.25">
      <c r="D349" s="515"/>
      <c r="F349" s="515"/>
      <c r="H349" s="515"/>
      <c r="J349" s="515"/>
      <c r="L349" s="515"/>
      <c r="N349" s="515"/>
    </row>
    <row r="350" spans="4:14" x14ac:dyDescent="0.25">
      <c r="D350" s="515"/>
      <c r="F350" s="515"/>
      <c r="H350" s="515"/>
      <c r="J350" s="515"/>
      <c r="L350" s="515"/>
      <c r="N350" s="515"/>
    </row>
    <row r="351" spans="4:14" x14ac:dyDescent="0.25">
      <c r="D351" s="515"/>
      <c r="F351" s="515"/>
      <c r="H351" s="515"/>
      <c r="J351" s="515"/>
      <c r="L351" s="515"/>
      <c r="N351" s="515"/>
    </row>
    <row r="352" spans="4:14" x14ac:dyDescent="0.25">
      <c r="D352" s="515"/>
      <c r="F352" s="515"/>
      <c r="H352" s="515"/>
      <c r="J352" s="515"/>
      <c r="L352" s="515"/>
      <c r="N352" s="515"/>
    </row>
    <row r="353" spans="4:14" x14ac:dyDescent="0.25">
      <c r="D353" s="515"/>
      <c r="F353" s="515"/>
      <c r="H353" s="515"/>
      <c r="J353" s="515"/>
      <c r="L353" s="515"/>
      <c r="N353" s="515"/>
    </row>
    <row r="354" spans="4:14" x14ac:dyDescent="0.25">
      <c r="D354" s="515"/>
      <c r="F354" s="515"/>
      <c r="H354" s="515"/>
      <c r="J354" s="515"/>
      <c r="L354" s="515"/>
      <c r="N354" s="515"/>
    </row>
    <row r="355" spans="4:14" x14ac:dyDescent="0.25">
      <c r="D355" s="515"/>
      <c r="F355" s="515"/>
      <c r="H355" s="515"/>
      <c r="J355" s="515"/>
      <c r="L355" s="515"/>
      <c r="N355" s="515"/>
    </row>
    <row r="356" spans="4:14" x14ac:dyDescent="0.25">
      <c r="D356" s="515"/>
      <c r="F356" s="515"/>
      <c r="H356" s="515"/>
      <c r="J356" s="515"/>
      <c r="L356" s="515"/>
      <c r="N356" s="515"/>
    </row>
    <row r="357" spans="4:14" x14ac:dyDescent="0.25">
      <c r="D357" s="515"/>
      <c r="F357" s="515"/>
      <c r="H357" s="515"/>
      <c r="J357" s="515"/>
      <c r="L357" s="515"/>
      <c r="N357" s="515"/>
    </row>
    <row r="358" spans="4:14" x14ac:dyDescent="0.25">
      <c r="D358" s="515"/>
      <c r="F358" s="515"/>
      <c r="H358" s="515"/>
      <c r="J358" s="515"/>
      <c r="L358" s="515"/>
      <c r="N358" s="515"/>
    </row>
    <row r="359" spans="4:14" x14ac:dyDescent="0.25">
      <c r="D359" s="515"/>
      <c r="F359" s="515"/>
      <c r="H359" s="515"/>
      <c r="J359" s="515"/>
      <c r="L359" s="515"/>
      <c r="N359" s="515"/>
    </row>
    <row r="360" spans="4:14" x14ac:dyDescent="0.25">
      <c r="D360" s="515"/>
      <c r="F360" s="515"/>
      <c r="H360" s="515"/>
      <c r="J360" s="515"/>
      <c r="L360" s="515"/>
      <c r="N360" s="515"/>
    </row>
    <row r="361" spans="4:14" x14ac:dyDescent="0.25">
      <c r="D361" s="515"/>
      <c r="F361" s="515"/>
      <c r="H361" s="515"/>
      <c r="J361" s="515"/>
      <c r="L361" s="515"/>
      <c r="N361" s="515"/>
    </row>
    <row r="362" spans="4:14" x14ac:dyDescent="0.25">
      <c r="D362" s="515"/>
      <c r="F362" s="515"/>
      <c r="H362" s="515"/>
      <c r="J362" s="515"/>
      <c r="L362" s="515"/>
      <c r="N362" s="515"/>
    </row>
    <row r="363" spans="4:14" x14ac:dyDescent="0.25">
      <c r="D363" s="515"/>
      <c r="F363" s="515"/>
      <c r="H363" s="515"/>
      <c r="J363" s="515"/>
      <c r="L363" s="515"/>
      <c r="N363" s="515"/>
    </row>
    <row r="364" spans="4:14" x14ac:dyDescent="0.25">
      <c r="D364" s="515"/>
      <c r="F364" s="515"/>
      <c r="H364" s="515"/>
      <c r="J364" s="515"/>
      <c r="L364" s="515"/>
      <c r="N364" s="515"/>
    </row>
    <row r="365" spans="4:14" x14ac:dyDescent="0.25">
      <c r="D365" s="515"/>
      <c r="F365" s="515"/>
      <c r="H365" s="515"/>
      <c r="J365" s="515"/>
      <c r="L365" s="515"/>
      <c r="N365" s="515"/>
    </row>
    <row r="366" spans="4:14" x14ac:dyDescent="0.25">
      <c r="D366" s="515"/>
      <c r="F366" s="515"/>
      <c r="H366" s="515"/>
      <c r="J366" s="515"/>
      <c r="L366" s="515"/>
      <c r="N366" s="515"/>
    </row>
    <row r="367" spans="4:14" x14ac:dyDescent="0.25">
      <c r="D367" s="515"/>
      <c r="F367" s="515"/>
      <c r="H367" s="515"/>
      <c r="J367" s="515"/>
      <c r="L367" s="515"/>
      <c r="N367" s="515"/>
    </row>
    <row r="368" spans="4:14" x14ac:dyDescent="0.25">
      <c r="D368" s="515"/>
      <c r="F368" s="515"/>
      <c r="H368" s="515"/>
      <c r="J368" s="515"/>
      <c r="L368" s="515"/>
      <c r="N368" s="515"/>
    </row>
    <row r="369" spans="4:14" x14ac:dyDescent="0.25">
      <c r="D369" s="515"/>
      <c r="F369" s="515"/>
      <c r="H369" s="515"/>
      <c r="J369" s="515"/>
      <c r="L369" s="515"/>
      <c r="N369" s="515"/>
    </row>
    <row r="370" spans="4:14" x14ac:dyDescent="0.25">
      <c r="D370" s="515"/>
      <c r="F370" s="515"/>
      <c r="H370" s="515"/>
      <c r="J370" s="515"/>
      <c r="L370" s="515"/>
      <c r="N370" s="515"/>
    </row>
    <row r="371" spans="4:14" x14ac:dyDescent="0.25">
      <c r="D371" s="515"/>
      <c r="F371" s="515"/>
      <c r="H371" s="515"/>
      <c r="J371" s="515"/>
      <c r="L371" s="515"/>
      <c r="N371" s="515"/>
    </row>
    <row r="372" spans="4:14" x14ac:dyDescent="0.25">
      <c r="D372" s="515"/>
      <c r="F372" s="515"/>
      <c r="H372" s="515"/>
      <c r="J372" s="515"/>
      <c r="L372" s="515"/>
      <c r="N372" s="515"/>
    </row>
    <row r="373" spans="4:14" x14ac:dyDescent="0.25">
      <c r="D373" s="515"/>
      <c r="F373" s="515"/>
      <c r="H373" s="515"/>
      <c r="J373" s="515"/>
      <c r="L373" s="515"/>
      <c r="N373" s="515"/>
    </row>
    <row r="374" spans="4:14" x14ac:dyDescent="0.25">
      <c r="D374" s="515"/>
      <c r="F374" s="515"/>
      <c r="H374" s="515"/>
      <c r="J374" s="515"/>
      <c r="L374" s="515"/>
      <c r="N374" s="515"/>
    </row>
    <row r="375" spans="4:14" x14ac:dyDescent="0.25">
      <c r="D375" s="515"/>
      <c r="F375" s="515"/>
      <c r="H375" s="515"/>
      <c r="J375" s="515"/>
      <c r="L375" s="515"/>
      <c r="N375" s="515"/>
    </row>
    <row r="376" spans="4:14" x14ac:dyDescent="0.25">
      <c r="D376" s="515"/>
      <c r="F376" s="515"/>
      <c r="H376" s="515"/>
      <c r="J376" s="515"/>
      <c r="L376" s="515"/>
      <c r="N376" s="515"/>
    </row>
    <row r="377" spans="4:14" x14ac:dyDescent="0.25">
      <c r="D377" s="515"/>
      <c r="F377" s="515"/>
      <c r="H377" s="515"/>
      <c r="J377" s="515"/>
      <c r="L377" s="515"/>
      <c r="N377" s="515"/>
    </row>
    <row r="378" spans="4:14" x14ac:dyDescent="0.25">
      <c r="D378" s="515"/>
      <c r="F378" s="515"/>
      <c r="H378" s="515"/>
      <c r="J378" s="515"/>
      <c r="L378" s="515"/>
      <c r="N378" s="515"/>
    </row>
    <row r="379" spans="4:14" x14ac:dyDescent="0.25">
      <c r="D379" s="515"/>
      <c r="F379" s="515"/>
      <c r="H379" s="515"/>
      <c r="J379" s="515"/>
      <c r="L379" s="515"/>
      <c r="N379" s="515"/>
    </row>
    <row r="380" spans="4:14" x14ac:dyDescent="0.25">
      <c r="D380" s="515"/>
      <c r="F380" s="515"/>
      <c r="H380" s="515"/>
      <c r="J380" s="515"/>
      <c r="L380" s="515"/>
      <c r="N380" s="515"/>
    </row>
    <row r="381" spans="4:14" x14ac:dyDescent="0.25">
      <c r="D381" s="515"/>
      <c r="F381" s="515"/>
      <c r="H381" s="515"/>
      <c r="J381" s="515"/>
      <c r="L381" s="515"/>
      <c r="N381" s="515"/>
    </row>
    <row r="382" spans="4:14" x14ac:dyDescent="0.25">
      <c r="D382" s="515"/>
      <c r="F382" s="515"/>
      <c r="H382" s="515"/>
      <c r="J382" s="515"/>
      <c r="L382" s="515"/>
      <c r="N382" s="515"/>
    </row>
    <row r="383" spans="4:14" x14ac:dyDescent="0.25">
      <c r="D383" s="515"/>
      <c r="F383" s="515"/>
      <c r="H383" s="515"/>
      <c r="J383" s="515"/>
      <c r="L383" s="515"/>
      <c r="N383" s="515"/>
    </row>
    <row r="384" spans="4:14" x14ac:dyDescent="0.25">
      <c r="D384" s="515"/>
      <c r="F384" s="515"/>
      <c r="H384" s="515"/>
      <c r="J384" s="515"/>
      <c r="L384" s="515"/>
      <c r="N384" s="515"/>
    </row>
    <row r="385" spans="4:14" x14ac:dyDescent="0.25">
      <c r="D385" s="515"/>
      <c r="F385" s="515"/>
      <c r="H385" s="515"/>
      <c r="J385" s="515"/>
      <c r="L385" s="515"/>
      <c r="N385" s="515"/>
    </row>
    <row r="386" spans="4:14" x14ac:dyDescent="0.25">
      <c r="D386" s="515"/>
      <c r="F386" s="515"/>
      <c r="H386" s="515"/>
      <c r="J386" s="515"/>
      <c r="L386" s="515"/>
      <c r="N386" s="515"/>
    </row>
    <row r="387" spans="4:14" x14ac:dyDescent="0.25">
      <c r="D387" s="515"/>
      <c r="F387" s="515"/>
      <c r="H387" s="515"/>
      <c r="J387" s="515"/>
      <c r="L387" s="515"/>
      <c r="N387" s="515"/>
    </row>
    <row r="388" spans="4:14" x14ac:dyDescent="0.25">
      <c r="D388" s="515"/>
      <c r="F388" s="515"/>
      <c r="H388" s="515"/>
      <c r="J388" s="515"/>
      <c r="L388" s="515"/>
      <c r="N388" s="515"/>
    </row>
    <row r="389" spans="4:14" x14ac:dyDescent="0.25">
      <c r="D389" s="515"/>
      <c r="F389" s="515"/>
      <c r="H389" s="515"/>
      <c r="J389" s="515"/>
      <c r="L389" s="515"/>
      <c r="N389" s="515"/>
    </row>
    <row r="390" spans="4:14" x14ac:dyDescent="0.25">
      <c r="D390" s="515"/>
      <c r="F390" s="515"/>
      <c r="H390" s="515"/>
      <c r="J390" s="515"/>
      <c r="L390" s="515"/>
      <c r="N390" s="515"/>
    </row>
    <row r="391" spans="4:14" x14ac:dyDescent="0.25">
      <c r="D391" s="515"/>
      <c r="F391" s="515"/>
      <c r="H391" s="515"/>
      <c r="J391" s="515"/>
      <c r="L391" s="515"/>
      <c r="N391" s="515"/>
    </row>
    <row r="392" spans="4:14" x14ac:dyDescent="0.25">
      <c r="D392" s="515"/>
      <c r="F392" s="515"/>
      <c r="H392" s="515"/>
      <c r="J392" s="515"/>
      <c r="L392" s="515"/>
      <c r="N392" s="515"/>
    </row>
    <row r="393" spans="4:14" x14ac:dyDescent="0.25">
      <c r="D393" s="515"/>
      <c r="F393" s="515"/>
      <c r="H393" s="515"/>
      <c r="J393" s="515"/>
      <c r="L393" s="515"/>
      <c r="N393" s="515"/>
    </row>
    <row r="394" spans="4:14" x14ac:dyDescent="0.25">
      <c r="D394" s="515"/>
      <c r="F394" s="515"/>
      <c r="H394" s="515"/>
      <c r="J394" s="515"/>
      <c r="L394" s="515"/>
      <c r="N394" s="515"/>
    </row>
    <row r="395" spans="4:14" x14ac:dyDescent="0.25">
      <c r="D395" s="515"/>
      <c r="F395" s="515"/>
      <c r="H395" s="515"/>
      <c r="J395" s="515"/>
      <c r="L395" s="515"/>
      <c r="N395" s="515"/>
    </row>
    <row r="396" spans="4:14" x14ac:dyDescent="0.25">
      <c r="D396" s="515"/>
      <c r="F396" s="515"/>
      <c r="H396" s="515"/>
      <c r="J396" s="515"/>
      <c r="L396" s="515"/>
      <c r="N396" s="515"/>
    </row>
    <row r="397" spans="4:14" x14ac:dyDescent="0.25">
      <c r="D397" s="515"/>
      <c r="F397" s="515"/>
      <c r="H397" s="515"/>
      <c r="J397" s="515"/>
      <c r="L397" s="515"/>
      <c r="N397" s="515"/>
    </row>
    <row r="398" spans="4:14" x14ac:dyDescent="0.25">
      <c r="D398" s="515"/>
      <c r="F398" s="515"/>
      <c r="H398" s="515"/>
      <c r="J398" s="515"/>
      <c r="L398" s="515"/>
      <c r="N398" s="515"/>
    </row>
    <row r="399" spans="4:14" x14ac:dyDescent="0.25">
      <c r="D399" s="515"/>
      <c r="F399" s="515"/>
      <c r="H399" s="515"/>
      <c r="J399" s="515"/>
      <c r="L399" s="515"/>
      <c r="N399" s="515"/>
    </row>
    <row r="400" spans="4:14" x14ac:dyDescent="0.25">
      <c r="D400" s="515"/>
      <c r="F400" s="515"/>
      <c r="H400" s="515"/>
      <c r="J400" s="515"/>
      <c r="L400" s="515"/>
      <c r="N400" s="515"/>
    </row>
    <row r="401" spans="4:14" x14ac:dyDescent="0.25">
      <c r="D401" s="515"/>
      <c r="F401" s="515"/>
      <c r="H401" s="515"/>
      <c r="J401" s="515"/>
      <c r="L401" s="515"/>
      <c r="N401" s="515"/>
    </row>
    <row r="402" spans="4:14" x14ac:dyDescent="0.25">
      <c r="D402" s="515"/>
      <c r="F402" s="515"/>
      <c r="H402" s="515"/>
      <c r="J402" s="515"/>
      <c r="L402" s="515"/>
      <c r="N402" s="515"/>
    </row>
    <row r="403" spans="4:14" x14ac:dyDescent="0.25">
      <c r="D403" s="515"/>
      <c r="F403" s="515"/>
      <c r="H403" s="515"/>
      <c r="J403" s="515"/>
      <c r="L403" s="515"/>
      <c r="N403" s="515"/>
    </row>
    <row r="404" spans="4:14" x14ac:dyDescent="0.25">
      <c r="D404" s="515"/>
      <c r="F404" s="515"/>
      <c r="H404" s="515"/>
      <c r="J404" s="515"/>
      <c r="L404" s="515"/>
      <c r="N404" s="515"/>
    </row>
    <row r="405" spans="4:14" x14ac:dyDescent="0.25">
      <c r="D405" s="515"/>
      <c r="F405" s="515"/>
      <c r="H405" s="515"/>
      <c r="J405" s="515"/>
      <c r="L405" s="515"/>
      <c r="N405" s="515"/>
    </row>
    <row r="406" spans="4:14" x14ac:dyDescent="0.25">
      <c r="D406" s="515"/>
      <c r="F406" s="515"/>
      <c r="H406" s="515"/>
      <c r="J406" s="515"/>
      <c r="L406" s="515"/>
      <c r="N406" s="515"/>
    </row>
    <row r="407" spans="4:14" x14ac:dyDescent="0.25">
      <c r="D407" s="515"/>
      <c r="F407" s="515"/>
      <c r="H407" s="515"/>
      <c r="J407" s="515"/>
      <c r="L407" s="515"/>
      <c r="N407" s="515"/>
    </row>
    <row r="408" spans="4:14" x14ac:dyDescent="0.25">
      <c r="D408" s="515"/>
      <c r="F408" s="515"/>
      <c r="H408" s="515"/>
      <c r="J408" s="515"/>
      <c r="L408" s="515"/>
      <c r="N408" s="515"/>
    </row>
    <row r="409" spans="4:14" x14ac:dyDescent="0.25">
      <c r="D409" s="515"/>
      <c r="F409" s="515"/>
      <c r="H409" s="515"/>
      <c r="J409" s="515"/>
      <c r="L409" s="515"/>
      <c r="N409" s="515"/>
    </row>
    <row r="410" spans="4:14" x14ac:dyDescent="0.25">
      <c r="D410" s="515"/>
      <c r="F410" s="515"/>
      <c r="H410" s="515"/>
      <c r="J410" s="515"/>
      <c r="L410" s="515"/>
      <c r="N410" s="515"/>
    </row>
    <row r="411" spans="4:14" x14ac:dyDescent="0.25">
      <c r="D411" s="515"/>
      <c r="F411" s="515"/>
      <c r="H411" s="515"/>
      <c r="J411" s="515"/>
      <c r="L411" s="515"/>
      <c r="N411" s="515"/>
    </row>
    <row r="412" spans="4:14" x14ac:dyDescent="0.25">
      <c r="D412" s="515"/>
      <c r="F412" s="515"/>
      <c r="H412" s="515"/>
      <c r="J412" s="515"/>
      <c r="L412" s="515"/>
      <c r="N412" s="515"/>
    </row>
    <row r="413" spans="4:14" x14ac:dyDescent="0.25">
      <c r="D413" s="515"/>
      <c r="F413" s="515"/>
      <c r="H413" s="515"/>
      <c r="J413" s="515"/>
      <c r="L413" s="515"/>
      <c r="N413" s="515"/>
    </row>
    <row r="414" spans="4:14" x14ac:dyDescent="0.25">
      <c r="D414" s="515"/>
      <c r="F414" s="515"/>
      <c r="H414" s="515"/>
      <c r="J414" s="515"/>
      <c r="L414" s="515"/>
      <c r="N414" s="515"/>
    </row>
    <row r="415" spans="4:14" x14ac:dyDescent="0.25">
      <c r="D415" s="515"/>
      <c r="F415" s="515"/>
      <c r="H415" s="515"/>
      <c r="J415" s="515"/>
      <c r="L415" s="515"/>
      <c r="N415" s="515"/>
    </row>
    <row r="416" spans="4:14" x14ac:dyDescent="0.25">
      <c r="D416" s="515"/>
      <c r="F416" s="515"/>
      <c r="H416" s="515"/>
      <c r="J416" s="515"/>
      <c r="L416" s="515"/>
      <c r="N416" s="515"/>
    </row>
    <row r="417" spans="4:14" x14ac:dyDescent="0.25">
      <c r="D417" s="515"/>
      <c r="F417" s="515"/>
      <c r="H417" s="515"/>
      <c r="J417" s="515"/>
      <c r="L417" s="515"/>
      <c r="N417" s="515"/>
    </row>
    <row r="418" spans="4:14" x14ac:dyDescent="0.25">
      <c r="D418" s="515"/>
      <c r="F418" s="515"/>
      <c r="H418" s="515"/>
      <c r="J418" s="515"/>
      <c r="L418" s="515"/>
      <c r="N418" s="515"/>
    </row>
    <row r="419" spans="4:14" x14ac:dyDescent="0.25">
      <c r="D419" s="515"/>
      <c r="F419" s="515"/>
      <c r="H419" s="515"/>
      <c r="J419" s="515"/>
      <c r="L419" s="515"/>
      <c r="N419" s="515"/>
    </row>
    <row r="420" spans="4:14" x14ac:dyDescent="0.25">
      <c r="D420" s="515"/>
      <c r="F420" s="515"/>
      <c r="H420" s="515"/>
      <c r="J420" s="515"/>
      <c r="L420" s="515"/>
      <c r="N420" s="515"/>
    </row>
    <row r="421" spans="4:14" x14ac:dyDescent="0.25">
      <c r="D421" s="515"/>
      <c r="F421" s="515"/>
      <c r="H421" s="515"/>
      <c r="J421" s="515"/>
      <c r="L421" s="515"/>
      <c r="N421" s="515"/>
    </row>
    <row r="422" spans="4:14" x14ac:dyDescent="0.25">
      <c r="D422" s="515"/>
      <c r="F422" s="515"/>
      <c r="H422" s="515"/>
      <c r="J422" s="515"/>
      <c r="L422" s="515"/>
      <c r="N422" s="515"/>
    </row>
    <row r="423" spans="4:14" x14ac:dyDescent="0.25">
      <c r="D423" s="515"/>
      <c r="F423" s="515"/>
      <c r="H423" s="515"/>
      <c r="J423" s="515"/>
      <c r="L423" s="515"/>
      <c r="N423" s="515"/>
    </row>
    <row r="424" spans="4:14" x14ac:dyDescent="0.25">
      <c r="D424" s="515"/>
      <c r="F424" s="515"/>
      <c r="H424" s="515"/>
      <c r="J424" s="515"/>
      <c r="L424" s="515"/>
      <c r="N424" s="515"/>
    </row>
    <row r="425" spans="4:14" x14ac:dyDescent="0.25">
      <c r="D425" s="515"/>
      <c r="F425" s="515"/>
      <c r="H425" s="515"/>
      <c r="J425" s="515"/>
      <c r="L425" s="515"/>
      <c r="N425" s="515"/>
    </row>
    <row r="426" spans="4:14" x14ac:dyDescent="0.25">
      <c r="D426" s="515"/>
      <c r="F426" s="515"/>
      <c r="H426" s="515"/>
      <c r="J426" s="515"/>
      <c r="L426" s="515"/>
      <c r="N426" s="515"/>
    </row>
    <row r="427" spans="4:14" x14ac:dyDescent="0.25">
      <c r="D427" s="515"/>
      <c r="F427" s="515"/>
      <c r="H427" s="515"/>
      <c r="J427" s="515"/>
      <c r="L427" s="515"/>
      <c r="N427" s="515"/>
    </row>
    <row r="428" spans="4:14" x14ac:dyDescent="0.25">
      <c r="D428" s="515"/>
      <c r="F428" s="515"/>
      <c r="H428" s="515"/>
      <c r="J428" s="515"/>
      <c r="L428" s="515"/>
      <c r="N428" s="515"/>
    </row>
    <row r="429" spans="4:14" x14ac:dyDescent="0.25">
      <c r="D429" s="515"/>
      <c r="F429" s="515"/>
      <c r="H429" s="515"/>
      <c r="J429" s="515"/>
      <c r="L429" s="515"/>
      <c r="N429" s="515"/>
    </row>
    <row r="430" spans="4:14" x14ac:dyDescent="0.25">
      <c r="D430" s="515"/>
      <c r="F430" s="515"/>
      <c r="H430" s="515"/>
      <c r="J430" s="515"/>
      <c r="L430" s="515"/>
      <c r="N430" s="515"/>
    </row>
    <row r="431" spans="4:14" x14ac:dyDescent="0.25">
      <c r="D431" s="515"/>
      <c r="F431" s="515"/>
      <c r="H431" s="515"/>
      <c r="J431" s="515"/>
      <c r="L431" s="515"/>
      <c r="N431" s="515"/>
    </row>
    <row r="432" spans="4:14" x14ac:dyDescent="0.25">
      <c r="D432" s="515"/>
      <c r="F432" s="515"/>
      <c r="H432" s="515"/>
      <c r="J432" s="515"/>
      <c r="L432" s="515"/>
      <c r="N432" s="515"/>
    </row>
    <row r="433" spans="4:14" x14ac:dyDescent="0.25">
      <c r="D433" s="515"/>
      <c r="F433" s="515"/>
      <c r="H433" s="515"/>
      <c r="J433" s="515"/>
      <c r="L433" s="515"/>
      <c r="N433" s="515"/>
    </row>
    <row r="434" spans="4:14" x14ac:dyDescent="0.25">
      <c r="D434" s="515"/>
      <c r="F434" s="515"/>
      <c r="H434" s="515"/>
      <c r="J434" s="515"/>
      <c r="L434" s="515"/>
      <c r="N434" s="515"/>
    </row>
    <row r="435" spans="4:14" x14ac:dyDescent="0.25">
      <c r="D435" s="515"/>
      <c r="F435" s="515"/>
      <c r="H435" s="515"/>
      <c r="J435" s="515"/>
      <c r="L435" s="515"/>
      <c r="N435" s="515"/>
    </row>
    <row r="436" spans="4:14" x14ac:dyDescent="0.25">
      <c r="D436" s="515"/>
      <c r="F436" s="515"/>
      <c r="H436" s="515"/>
      <c r="J436" s="515"/>
      <c r="L436" s="515"/>
      <c r="N436" s="515"/>
    </row>
    <row r="437" spans="4:14" x14ac:dyDescent="0.25">
      <c r="D437" s="515"/>
      <c r="F437" s="515"/>
      <c r="H437" s="515"/>
      <c r="J437" s="515"/>
      <c r="L437" s="515"/>
      <c r="N437" s="515"/>
    </row>
    <row r="438" spans="4:14" x14ac:dyDescent="0.25">
      <c r="D438" s="515"/>
      <c r="F438" s="515"/>
      <c r="H438" s="515"/>
      <c r="J438" s="515"/>
      <c r="L438" s="515"/>
      <c r="N438" s="515"/>
    </row>
    <row r="439" spans="4:14" x14ac:dyDescent="0.25">
      <c r="D439" s="515"/>
      <c r="F439" s="515"/>
      <c r="H439" s="515"/>
      <c r="J439" s="515"/>
      <c r="L439" s="515"/>
      <c r="N439" s="515"/>
    </row>
    <row r="440" spans="4:14" x14ac:dyDescent="0.25">
      <c r="D440" s="515"/>
      <c r="F440" s="515"/>
      <c r="H440" s="515"/>
      <c r="J440" s="515"/>
      <c r="L440" s="515"/>
      <c r="N440" s="515"/>
    </row>
    <row r="441" spans="4:14" x14ac:dyDescent="0.25">
      <c r="D441" s="515"/>
      <c r="F441" s="515"/>
      <c r="H441" s="515"/>
      <c r="J441" s="515"/>
      <c r="L441" s="515"/>
      <c r="N441" s="515"/>
    </row>
    <row r="442" spans="4:14" x14ac:dyDescent="0.25">
      <c r="D442" s="515"/>
      <c r="F442" s="515"/>
      <c r="H442" s="515"/>
      <c r="J442" s="515"/>
      <c r="L442" s="515"/>
      <c r="N442" s="515"/>
    </row>
    <row r="443" spans="4:14" x14ac:dyDescent="0.25">
      <c r="D443" s="515"/>
      <c r="F443" s="515"/>
      <c r="H443" s="515"/>
      <c r="J443" s="515"/>
      <c r="L443" s="515"/>
      <c r="N443" s="515"/>
    </row>
    <row r="444" spans="4:14" x14ac:dyDescent="0.25">
      <c r="D444" s="515"/>
      <c r="F444" s="515"/>
      <c r="H444" s="515"/>
      <c r="J444" s="515"/>
      <c r="L444" s="515"/>
      <c r="N444" s="515"/>
    </row>
    <row r="445" spans="4:14" x14ac:dyDescent="0.25">
      <c r="D445" s="515"/>
      <c r="F445" s="515"/>
      <c r="H445" s="515"/>
      <c r="J445" s="515"/>
      <c r="L445" s="515"/>
      <c r="N445" s="515"/>
    </row>
    <row r="446" spans="4:14" x14ac:dyDescent="0.25">
      <c r="D446" s="515"/>
      <c r="F446" s="515"/>
      <c r="H446" s="515"/>
      <c r="J446" s="515"/>
      <c r="L446" s="515"/>
      <c r="N446" s="515"/>
    </row>
    <row r="447" spans="4:14" x14ac:dyDescent="0.25">
      <c r="D447" s="515"/>
      <c r="F447" s="515"/>
      <c r="H447" s="515"/>
      <c r="J447" s="515"/>
      <c r="L447" s="515"/>
      <c r="N447" s="515"/>
    </row>
    <row r="448" spans="4:14" x14ac:dyDescent="0.25">
      <c r="D448" s="515"/>
      <c r="F448" s="515"/>
      <c r="H448" s="515"/>
      <c r="J448" s="515"/>
      <c r="L448" s="515"/>
      <c r="N448" s="515"/>
    </row>
    <row r="449" spans="4:14" x14ac:dyDescent="0.25">
      <c r="D449" s="515"/>
      <c r="F449" s="515"/>
      <c r="H449" s="515"/>
      <c r="J449" s="515"/>
      <c r="L449" s="515"/>
      <c r="N449" s="515"/>
    </row>
    <row r="450" spans="4:14" x14ac:dyDescent="0.25">
      <c r="D450" s="515"/>
      <c r="F450" s="515"/>
      <c r="H450" s="515"/>
      <c r="J450" s="515"/>
      <c r="L450" s="515"/>
      <c r="N450" s="515"/>
    </row>
    <row r="451" spans="4:14" x14ac:dyDescent="0.25">
      <c r="D451" s="515"/>
      <c r="F451" s="515"/>
      <c r="H451" s="515"/>
      <c r="J451" s="515"/>
      <c r="L451" s="515"/>
      <c r="N451" s="515"/>
    </row>
    <row r="452" spans="4:14" x14ac:dyDescent="0.25">
      <c r="D452" s="515"/>
      <c r="F452" s="515"/>
      <c r="H452" s="515"/>
      <c r="J452" s="515"/>
      <c r="L452" s="515"/>
      <c r="N452" s="515"/>
    </row>
    <row r="453" spans="4:14" x14ac:dyDescent="0.25">
      <c r="D453" s="515"/>
      <c r="F453" s="515"/>
      <c r="H453" s="515"/>
      <c r="J453" s="515"/>
      <c r="L453" s="515"/>
      <c r="N453" s="515"/>
    </row>
    <row r="454" spans="4:14" x14ac:dyDescent="0.25">
      <c r="D454" s="515"/>
      <c r="F454" s="515"/>
      <c r="H454" s="515"/>
      <c r="J454" s="515"/>
      <c r="L454" s="515"/>
      <c r="N454" s="515"/>
    </row>
    <row r="455" spans="4:14" x14ac:dyDescent="0.25">
      <c r="D455" s="515"/>
      <c r="F455" s="515"/>
      <c r="H455" s="515"/>
      <c r="J455" s="515"/>
      <c r="L455" s="515"/>
      <c r="N455" s="515"/>
    </row>
    <row r="456" spans="4:14" x14ac:dyDescent="0.25">
      <c r="D456" s="515"/>
      <c r="F456" s="515"/>
      <c r="H456" s="515"/>
      <c r="J456" s="515"/>
      <c r="L456" s="515"/>
      <c r="N456" s="515"/>
    </row>
    <row r="457" spans="4:14" x14ac:dyDescent="0.25">
      <c r="D457" s="515"/>
      <c r="F457" s="515"/>
      <c r="H457" s="515"/>
      <c r="J457" s="515"/>
      <c r="L457" s="515"/>
      <c r="N457" s="515"/>
    </row>
    <row r="458" spans="4:14" x14ac:dyDescent="0.25">
      <c r="D458" s="515"/>
      <c r="F458" s="515"/>
      <c r="H458" s="515"/>
      <c r="J458" s="515"/>
      <c r="L458" s="515"/>
      <c r="N458" s="515"/>
    </row>
    <row r="459" spans="4:14" x14ac:dyDescent="0.25">
      <c r="D459" s="515"/>
      <c r="F459" s="515"/>
      <c r="H459" s="515"/>
      <c r="J459" s="515"/>
      <c r="L459" s="515"/>
      <c r="N459" s="515"/>
    </row>
    <row r="460" spans="4:14" x14ac:dyDescent="0.25">
      <c r="D460" s="515"/>
      <c r="F460" s="515"/>
      <c r="H460" s="515"/>
      <c r="J460" s="515"/>
      <c r="L460" s="515"/>
      <c r="N460" s="515"/>
    </row>
    <row r="461" spans="4:14" x14ac:dyDescent="0.25">
      <c r="D461" s="515"/>
      <c r="F461" s="515"/>
      <c r="H461" s="515"/>
      <c r="J461" s="515"/>
      <c r="L461" s="515"/>
      <c r="N461" s="515"/>
    </row>
    <row r="462" spans="4:14" x14ac:dyDescent="0.25">
      <c r="D462" s="515"/>
      <c r="F462" s="515"/>
      <c r="H462" s="515"/>
      <c r="J462" s="515"/>
      <c r="L462" s="515"/>
      <c r="N462" s="515"/>
    </row>
    <row r="463" spans="4:14" x14ac:dyDescent="0.25">
      <c r="D463" s="515"/>
      <c r="F463" s="515"/>
      <c r="H463" s="515"/>
      <c r="J463" s="515"/>
      <c r="L463" s="515"/>
      <c r="N463" s="515"/>
    </row>
    <row r="464" spans="4:14" x14ac:dyDescent="0.25">
      <c r="D464" s="515"/>
      <c r="F464" s="515"/>
      <c r="H464" s="515"/>
      <c r="J464" s="515"/>
      <c r="L464" s="515"/>
      <c r="N464" s="515"/>
    </row>
    <row r="465" spans="4:14" x14ac:dyDescent="0.25">
      <c r="D465" s="515"/>
      <c r="F465" s="515"/>
      <c r="H465" s="515"/>
      <c r="J465" s="515"/>
      <c r="L465" s="515"/>
      <c r="N465" s="515"/>
    </row>
    <row r="466" spans="4:14" x14ac:dyDescent="0.25">
      <c r="D466" s="515"/>
      <c r="F466" s="515"/>
      <c r="H466" s="515"/>
      <c r="J466" s="515"/>
      <c r="L466" s="515"/>
      <c r="N466" s="515"/>
    </row>
    <row r="467" spans="4:14" x14ac:dyDescent="0.25">
      <c r="D467" s="515"/>
      <c r="F467" s="515"/>
      <c r="H467" s="515"/>
      <c r="J467" s="515"/>
      <c r="L467" s="515"/>
      <c r="N467" s="515"/>
    </row>
    <row r="468" spans="4:14" x14ac:dyDescent="0.25">
      <c r="D468" s="515"/>
      <c r="F468" s="515"/>
      <c r="H468" s="515"/>
      <c r="J468" s="515"/>
      <c r="L468" s="515"/>
      <c r="N468" s="515"/>
    </row>
    <row r="469" spans="4:14" x14ac:dyDescent="0.25">
      <c r="D469" s="515"/>
      <c r="F469" s="515"/>
      <c r="H469" s="515"/>
      <c r="J469" s="515"/>
      <c r="L469" s="515"/>
      <c r="N469" s="515"/>
    </row>
    <row r="470" spans="4:14" x14ac:dyDescent="0.25">
      <c r="D470" s="515"/>
      <c r="F470" s="515"/>
      <c r="H470" s="515"/>
      <c r="J470" s="515"/>
      <c r="L470" s="515"/>
      <c r="N470" s="515"/>
    </row>
    <row r="471" spans="4:14" x14ac:dyDescent="0.25">
      <c r="D471" s="515"/>
      <c r="F471" s="515"/>
      <c r="H471" s="515"/>
      <c r="J471" s="515"/>
      <c r="L471" s="515"/>
      <c r="N471" s="515"/>
    </row>
    <row r="472" spans="4:14" x14ac:dyDescent="0.25">
      <c r="D472" s="515"/>
      <c r="F472" s="515"/>
      <c r="H472" s="515"/>
      <c r="J472" s="515"/>
      <c r="L472" s="515"/>
      <c r="N472" s="515"/>
    </row>
    <row r="473" spans="4:14" x14ac:dyDescent="0.25">
      <c r="D473" s="515"/>
      <c r="F473" s="515"/>
      <c r="H473" s="515"/>
      <c r="J473" s="515"/>
      <c r="L473" s="515"/>
      <c r="N473" s="515"/>
    </row>
    <row r="474" spans="4:14" x14ac:dyDescent="0.25">
      <c r="D474" s="515"/>
      <c r="F474" s="515"/>
      <c r="H474" s="515"/>
      <c r="J474" s="515"/>
      <c r="L474" s="515"/>
      <c r="N474" s="515"/>
    </row>
    <row r="475" spans="4:14" x14ac:dyDescent="0.25">
      <c r="D475" s="515"/>
      <c r="F475" s="515"/>
      <c r="H475" s="515"/>
      <c r="J475" s="515"/>
      <c r="L475" s="515"/>
      <c r="N475" s="515"/>
    </row>
    <row r="476" spans="4:14" x14ac:dyDescent="0.25">
      <c r="D476" s="515"/>
      <c r="F476" s="515"/>
      <c r="H476" s="515"/>
      <c r="J476" s="515"/>
      <c r="L476" s="515"/>
      <c r="N476" s="515"/>
    </row>
    <row r="477" spans="4:14" x14ac:dyDescent="0.25">
      <c r="D477" s="515"/>
      <c r="F477" s="515"/>
      <c r="H477" s="515"/>
      <c r="J477" s="515"/>
      <c r="L477" s="515"/>
      <c r="N477" s="515"/>
    </row>
    <row r="478" spans="4:14" x14ac:dyDescent="0.25">
      <c r="D478" s="515"/>
      <c r="F478" s="515"/>
      <c r="H478" s="515"/>
      <c r="J478" s="515"/>
      <c r="L478" s="515"/>
      <c r="N478" s="515"/>
    </row>
    <row r="479" spans="4:14" x14ac:dyDescent="0.25">
      <c r="D479" s="515"/>
      <c r="F479" s="515"/>
      <c r="H479" s="515"/>
      <c r="J479" s="515"/>
      <c r="L479" s="515"/>
      <c r="N479" s="515"/>
    </row>
    <row r="480" spans="4:14" x14ac:dyDescent="0.25">
      <c r="D480" s="515"/>
      <c r="F480" s="515"/>
      <c r="H480" s="515"/>
      <c r="J480" s="515"/>
      <c r="L480" s="515"/>
      <c r="N480" s="515"/>
    </row>
    <row r="481" spans="4:14" x14ac:dyDescent="0.25">
      <c r="D481" s="515"/>
      <c r="F481" s="515"/>
      <c r="H481" s="515"/>
      <c r="J481" s="515"/>
      <c r="L481" s="515"/>
      <c r="N481" s="515"/>
    </row>
    <row r="482" spans="4:14" x14ac:dyDescent="0.25">
      <c r="D482" s="515"/>
      <c r="F482" s="515"/>
      <c r="H482" s="515"/>
      <c r="J482" s="515"/>
      <c r="L482" s="515"/>
      <c r="N482" s="515"/>
    </row>
    <row r="483" spans="4:14" x14ac:dyDescent="0.25">
      <c r="D483" s="515"/>
      <c r="F483" s="515"/>
      <c r="H483" s="515"/>
      <c r="J483" s="515"/>
      <c r="L483" s="515"/>
      <c r="N483" s="515"/>
    </row>
    <row r="484" spans="4:14" x14ac:dyDescent="0.25">
      <c r="D484" s="515"/>
      <c r="F484" s="515"/>
      <c r="H484" s="515"/>
      <c r="J484" s="515"/>
      <c r="L484" s="515"/>
      <c r="N484" s="515"/>
    </row>
    <row r="485" spans="4:14" x14ac:dyDescent="0.25">
      <c r="D485" s="515"/>
      <c r="F485" s="515"/>
      <c r="H485" s="515"/>
      <c r="J485" s="515"/>
      <c r="L485" s="515"/>
      <c r="N485" s="515"/>
    </row>
    <row r="486" spans="4:14" x14ac:dyDescent="0.25">
      <c r="D486" s="515"/>
      <c r="F486" s="515"/>
      <c r="H486" s="515"/>
      <c r="J486" s="515"/>
      <c r="L486" s="515"/>
      <c r="N486" s="515"/>
    </row>
    <row r="487" spans="4:14" x14ac:dyDescent="0.25">
      <c r="D487" s="515"/>
      <c r="F487" s="515"/>
      <c r="H487" s="515"/>
      <c r="J487" s="515"/>
      <c r="L487" s="515"/>
      <c r="N487" s="515"/>
    </row>
    <row r="488" spans="4:14" x14ac:dyDescent="0.25">
      <c r="D488" s="515"/>
      <c r="F488" s="515"/>
      <c r="H488" s="515"/>
      <c r="J488" s="515"/>
      <c r="L488" s="515"/>
      <c r="N488" s="515"/>
    </row>
    <row r="489" spans="4:14" x14ac:dyDescent="0.25">
      <c r="D489" s="515"/>
      <c r="F489" s="515"/>
      <c r="H489" s="515"/>
      <c r="J489" s="515"/>
      <c r="L489" s="515"/>
      <c r="N489" s="515"/>
    </row>
    <row r="490" spans="4:14" x14ac:dyDescent="0.25">
      <c r="D490" s="515"/>
      <c r="F490" s="515"/>
      <c r="H490" s="515"/>
      <c r="J490" s="515"/>
      <c r="L490" s="515"/>
      <c r="N490" s="515"/>
    </row>
    <row r="491" spans="4:14" x14ac:dyDescent="0.25">
      <c r="D491" s="515"/>
      <c r="F491" s="515"/>
      <c r="H491" s="515"/>
      <c r="J491" s="515"/>
      <c r="L491" s="515"/>
      <c r="N491" s="515"/>
    </row>
    <row r="492" spans="4:14" x14ac:dyDescent="0.25">
      <c r="D492" s="515"/>
      <c r="F492" s="515"/>
      <c r="H492" s="515"/>
      <c r="J492" s="515"/>
      <c r="L492" s="515"/>
      <c r="N492" s="515"/>
    </row>
    <row r="493" spans="4:14" x14ac:dyDescent="0.25">
      <c r="D493" s="515"/>
      <c r="F493" s="515"/>
      <c r="H493" s="515"/>
      <c r="J493" s="515"/>
      <c r="L493" s="515"/>
      <c r="N493" s="515"/>
    </row>
    <row r="494" spans="4:14" x14ac:dyDescent="0.25">
      <c r="D494" s="515"/>
      <c r="F494" s="515"/>
      <c r="H494" s="515"/>
      <c r="J494" s="515"/>
      <c r="L494" s="515"/>
      <c r="N494" s="515"/>
    </row>
    <row r="495" spans="4:14" x14ac:dyDescent="0.25">
      <c r="D495" s="515"/>
      <c r="F495" s="515"/>
      <c r="H495" s="515"/>
      <c r="J495" s="515"/>
      <c r="L495" s="515"/>
      <c r="N495" s="515"/>
    </row>
    <row r="496" spans="4:14" x14ac:dyDescent="0.25">
      <c r="D496" s="515"/>
      <c r="F496" s="515"/>
      <c r="H496" s="515"/>
      <c r="J496" s="515"/>
      <c r="L496" s="515"/>
      <c r="N496" s="515"/>
    </row>
    <row r="497" spans="4:14" x14ac:dyDescent="0.25">
      <c r="D497" s="515"/>
      <c r="F497" s="515"/>
      <c r="H497" s="515"/>
      <c r="J497" s="515"/>
      <c r="L497" s="515"/>
      <c r="N497" s="515"/>
    </row>
    <row r="498" spans="4:14" x14ac:dyDescent="0.25">
      <c r="D498" s="515"/>
      <c r="F498" s="515"/>
      <c r="H498" s="515"/>
      <c r="J498" s="515"/>
      <c r="L498" s="515"/>
      <c r="N498" s="515"/>
    </row>
    <row r="499" spans="4:14" x14ac:dyDescent="0.25">
      <c r="D499" s="515"/>
      <c r="F499" s="515"/>
      <c r="H499" s="515"/>
      <c r="J499" s="515"/>
      <c r="L499" s="515"/>
      <c r="N499" s="515"/>
    </row>
    <row r="500" spans="4:14" x14ac:dyDescent="0.25">
      <c r="D500" s="515"/>
      <c r="F500" s="515"/>
      <c r="H500" s="515"/>
      <c r="J500" s="515"/>
      <c r="L500" s="515"/>
      <c r="N500" s="515"/>
    </row>
    <row r="501" spans="4:14" x14ac:dyDescent="0.25">
      <c r="D501" s="515"/>
      <c r="F501" s="515"/>
      <c r="H501" s="515"/>
      <c r="J501" s="515"/>
      <c r="L501" s="515"/>
      <c r="N501" s="515"/>
    </row>
    <row r="502" spans="4:14" x14ac:dyDescent="0.25">
      <c r="D502" s="515"/>
      <c r="F502" s="515"/>
      <c r="H502" s="515"/>
      <c r="J502" s="515"/>
      <c r="L502" s="515"/>
      <c r="N502" s="515"/>
    </row>
    <row r="503" spans="4:14" x14ac:dyDescent="0.25">
      <c r="D503" s="515"/>
      <c r="F503" s="515"/>
      <c r="H503" s="515"/>
      <c r="J503" s="515"/>
      <c r="L503" s="515"/>
      <c r="N503" s="515"/>
    </row>
    <row r="504" spans="4:14" x14ac:dyDescent="0.25">
      <c r="D504" s="515"/>
      <c r="F504" s="515"/>
      <c r="H504" s="515"/>
      <c r="J504" s="515"/>
      <c r="L504" s="515"/>
      <c r="N504" s="515"/>
    </row>
    <row r="505" spans="4:14" x14ac:dyDescent="0.25">
      <c r="D505" s="515"/>
      <c r="F505" s="515"/>
      <c r="H505" s="515"/>
      <c r="J505" s="515"/>
      <c r="L505" s="515"/>
      <c r="N505" s="515"/>
    </row>
    <row r="506" spans="4:14" x14ac:dyDescent="0.25">
      <c r="D506" s="515"/>
      <c r="F506" s="515"/>
      <c r="H506" s="515"/>
      <c r="J506" s="515"/>
      <c r="L506" s="515"/>
      <c r="N506" s="515"/>
    </row>
    <row r="507" spans="4:14" x14ac:dyDescent="0.25">
      <c r="D507" s="515"/>
      <c r="F507" s="515"/>
      <c r="H507" s="515"/>
      <c r="J507" s="515"/>
      <c r="L507" s="515"/>
      <c r="N507" s="515"/>
    </row>
    <row r="508" spans="4:14" x14ac:dyDescent="0.25">
      <c r="D508" s="515"/>
      <c r="F508" s="515"/>
      <c r="H508" s="515"/>
      <c r="J508" s="515"/>
      <c r="L508" s="515"/>
      <c r="N508" s="515"/>
    </row>
    <row r="509" spans="4:14" x14ac:dyDescent="0.25">
      <c r="D509" s="515"/>
      <c r="F509" s="515"/>
      <c r="H509" s="515"/>
      <c r="J509" s="515"/>
      <c r="L509" s="515"/>
      <c r="N509" s="515"/>
    </row>
    <row r="510" spans="4:14" x14ac:dyDescent="0.25">
      <c r="D510" s="515"/>
      <c r="F510" s="515"/>
      <c r="H510" s="515"/>
      <c r="J510" s="515"/>
      <c r="L510" s="515"/>
      <c r="N510" s="515"/>
    </row>
    <row r="511" spans="4:14" x14ac:dyDescent="0.25">
      <c r="D511" s="515"/>
      <c r="F511" s="515"/>
      <c r="H511" s="515"/>
      <c r="J511" s="515"/>
      <c r="L511" s="515"/>
      <c r="N511" s="515"/>
    </row>
    <row r="512" spans="4:14" x14ac:dyDescent="0.25">
      <c r="D512" s="515"/>
      <c r="F512" s="515"/>
      <c r="H512" s="515"/>
      <c r="J512" s="515"/>
      <c r="L512" s="515"/>
      <c r="N512" s="515"/>
    </row>
    <row r="513" spans="4:14" x14ac:dyDescent="0.25">
      <c r="D513" s="515"/>
      <c r="F513" s="515"/>
      <c r="H513" s="515"/>
      <c r="J513" s="515"/>
      <c r="L513" s="515"/>
      <c r="N513" s="515"/>
    </row>
    <row r="514" spans="4:14" x14ac:dyDescent="0.25">
      <c r="D514" s="515"/>
      <c r="F514" s="515"/>
      <c r="H514" s="515"/>
      <c r="J514" s="515"/>
      <c r="L514" s="515"/>
      <c r="N514" s="515"/>
    </row>
    <row r="515" spans="4:14" x14ac:dyDescent="0.25">
      <c r="D515" s="515"/>
      <c r="F515" s="515"/>
      <c r="H515" s="515"/>
      <c r="J515" s="515"/>
      <c r="L515" s="515"/>
      <c r="N515" s="515"/>
    </row>
    <row r="516" spans="4:14" x14ac:dyDescent="0.25">
      <c r="D516" s="515"/>
      <c r="F516" s="515"/>
      <c r="H516" s="515"/>
      <c r="J516" s="515"/>
      <c r="L516" s="515"/>
      <c r="N516" s="515"/>
    </row>
    <row r="517" spans="4:14" x14ac:dyDescent="0.25">
      <c r="D517" s="515"/>
      <c r="F517" s="515"/>
      <c r="H517" s="515"/>
      <c r="J517" s="515"/>
      <c r="L517" s="515"/>
      <c r="N517" s="515"/>
    </row>
    <row r="518" spans="4:14" x14ac:dyDescent="0.25">
      <c r="D518" s="515"/>
      <c r="F518" s="515"/>
      <c r="H518" s="515"/>
      <c r="J518" s="515"/>
      <c r="L518" s="515"/>
      <c r="N518" s="515"/>
    </row>
    <row r="519" spans="4:14" x14ac:dyDescent="0.25">
      <c r="D519" s="515"/>
      <c r="F519" s="515"/>
      <c r="H519" s="515"/>
      <c r="J519" s="515"/>
      <c r="L519" s="515"/>
      <c r="N519" s="515"/>
    </row>
    <row r="520" spans="4:14" x14ac:dyDescent="0.25">
      <c r="D520" s="515"/>
      <c r="F520" s="515"/>
      <c r="H520" s="515"/>
      <c r="J520" s="515"/>
      <c r="L520" s="515"/>
      <c r="N520" s="515"/>
    </row>
    <row r="521" spans="4:14" x14ac:dyDescent="0.25">
      <c r="D521" s="515"/>
      <c r="F521" s="515"/>
      <c r="H521" s="515"/>
      <c r="J521" s="515"/>
      <c r="L521" s="515"/>
      <c r="N521" s="515"/>
    </row>
    <row r="522" spans="4:14" x14ac:dyDescent="0.25">
      <c r="D522" s="515"/>
      <c r="F522" s="515"/>
      <c r="H522" s="515"/>
      <c r="J522" s="515"/>
      <c r="L522" s="515"/>
      <c r="N522" s="515"/>
    </row>
    <row r="523" spans="4:14" x14ac:dyDescent="0.25">
      <c r="D523" s="515"/>
      <c r="F523" s="515"/>
      <c r="H523" s="515"/>
      <c r="J523" s="515"/>
      <c r="L523" s="515"/>
      <c r="N523" s="515"/>
    </row>
    <row r="524" spans="4:14" x14ac:dyDescent="0.25">
      <c r="D524" s="515"/>
      <c r="F524" s="515"/>
      <c r="H524" s="515"/>
      <c r="J524" s="515"/>
      <c r="L524" s="515"/>
      <c r="N524" s="515"/>
    </row>
    <row r="525" spans="4:14" x14ac:dyDescent="0.25">
      <c r="D525" s="515"/>
      <c r="F525" s="515"/>
      <c r="H525" s="515"/>
      <c r="J525" s="515"/>
      <c r="L525" s="515"/>
      <c r="N525" s="515"/>
    </row>
    <row r="526" spans="4:14" x14ac:dyDescent="0.25">
      <c r="D526" s="515"/>
      <c r="F526" s="515"/>
      <c r="H526" s="515"/>
      <c r="J526" s="515"/>
      <c r="L526" s="515"/>
      <c r="N526" s="515"/>
    </row>
    <row r="527" spans="4:14" x14ac:dyDescent="0.25">
      <c r="D527" s="515"/>
      <c r="F527" s="515"/>
      <c r="H527" s="515"/>
      <c r="J527" s="515"/>
      <c r="L527" s="515"/>
      <c r="N527" s="515"/>
    </row>
    <row r="528" spans="4:14" x14ac:dyDescent="0.25">
      <c r="D528" s="515"/>
      <c r="F528" s="515"/>
      <c r="H528" s="515"/>
      <c r="J528" s="515"/>
      <c r="L528" s="515"/>
      <c r="N528" s="515"/>
    </row>
    <row r="529" spans="4:14" x14ac:dyDescent="0.25">
      <c r="D529" s="515"/>
      <c r="F529" s="515"/>
      <c r="H529" s="515"/>
      <c r="J529" s="515"/>
      <c r="L529" s="515"/>
      <c r="N529" s="515"/>
    </row>
    <row r="530" spans="4:14" x14ac:dyDescent="0.25">
      <c r="D530" s="515"/>
      <c r="F530" s="515"/>
      <c r="H530" s="515"/>
      <c r="J530" s="515"/>
      <c r="L530" s="515"/>
      <c r="N530" s="515"/>
    </row>
    <row r="531" spans="4:14" x14ac:dyDescent="0.25">
      <c r="D531" s="515"/>
      <c r="F531" s="515"/>
      <c r="H531" s="515"/>
      <c r="J531" s="515"/>
      <c r="L531" s="515"/>
      <c r="N531" s="515"/>
    </row>
    <row r="532" spans="4:14" x14ac:dyDescent="0.25">
      <c r="D532" s="515"/>
      <c r="F532" s="515"/>
      <c r="H532" s="515"/>
      <c r="J532" s="515"/>
      <c r="L532" s="515"/>
      <c r="N532" s="515"/>
    </row>
    <row r="533" spans="4:14" x14ac:dyDescent="0.25">
      <c r="D533" s="515"/>
      <c r="F533" s="515"/>
      <c r="H533" s="515"/>
      <c r="J533" s="515"/>
      <c r="L533" s="515"/>
      <c r="N533" s="515"/>
    </row>
    <row r="534" spans="4:14" x14ac:dyDescent="0.25">
      <c r="D534" s="515"/>
      <c r="F534" s="515"/>
      <c r="H534" s="515"/>
      <c r="J534" s="515"/>
      <c r="L534" s="515"/>
      <c r="N534" s="515"/>
    </row>
    <row r="535" spans="4:14" x14ac:dyDescent="0.25">
      <c r="D535" s="515"/>
      <c r="F535" s="515"/>
      <c r="H535" s="515"/>
      <c r="J535" s="515"/>
      <c r="L535" s="515"/>
      <c r="N535" s="515"/>
    </row>
    <row r="536" spans="4:14" x14ac:dyDescent="0.25">
      <c r="D536" s="515"/>
      <c r="F536" s="515"/>
      <c r="H536" s="515"/>
      <c r="J536" s="515"/>
      <c r="L536" s="515"/>
      <c r="N536" s="515"/>
    </row>
    <row r="537" spans="4:14" x14ac:dyDescent="0.25">
      <c r="D537" s="515"/>
      <c r="F537" s="515"/>
      <c r="H537" s="515"/>
      <c r="J537" s="515"/>
      <c r="L537" s="515"/>
      <c r="N537" s="515"/>
    </row>
    <row r="538" spans="4:14" x14ac:dyDescent="0.25">
      <c r="D538" s="515"/>
      <c r="F538" s="515"/>
      <c r="H538" s="515"/>
      <c r="J538" s="515"/>
      <c r="L538" s="515"/>
      <c r="N538" s="515"/>
    </row>
    <row r="539" spans="4:14" x14ac:dyDescent="0.25">
      <c r="D539" s="515"/>
      <c r="F539" s="515"/>
      <c r="H539" s="515"/>
      <c r="J539" s="515"/>
      <c r="L539" s="515"/>
      <c r="N539" s="515"/>
    </row>
    <row r="540" spans="4:14" x14ac:dyDescent="0.25">
      <c r="D540" s="515"/>
      <c r="F540" s="515"/>
      <c r="H540" s="515"/>
      <c r="J540" s="515"/>
      <c r="L540" s="515"/>
      <c r="N540" s="515"/>
    </row>
    <row r="541" spans="4:14" x14ac:dyDescent="0.25">
      <c r="D541" s="515"/>
      <c r="F541" s="515"/>
      <c r="H541" s="515"/>
      <c r="J541" s="515"/>
      <c r="L541" s="515"/>
      <c r="N541" s="515"/>
    </row>
    <row r="542" spans="4:14" x14ac:dyDescent="0.25">
      <c r="D542" s="515"/>
      <c r="F542" s="515"/>
      <c r="H542" s="515"/>
      <c r="J542" s="515"/>
      <c r="L542" s="515"/>
      <c r="N542" s="515"/>
    </row>
    <row r="543" spans="4:14" x14ac:dyDescent="0.25">
      <c r="D543" s="515"/>
      <c r="F543" s="515"/>
      <c r="H543" s="515"/>
      <c r="J543" s="515"/>
      <c r="L543" s="515"/>
      <c r="N543" s="515"/>
    </row>
    <row r="544" spans="4:14" x14ac:dyDescent="0.25">
      <c r="D544" s="515"/>
      <c r="F544" s="515"/>
      <c r="H544" s="515"/>
      <c r="J544" s="515"/>
      <c r="L544" s="515"/>
      <c r="N544" s="515"/>
    </row>
    <row r="545" spans="4:14" x14ac:dyDescent="0.25">
      <c r="D545" s="515"/>
      <c r="F545" s="515"/>
      <c r="H545" s="515"/>
      <c r="J545" s="515"/>
      <c r="L545" s="515"/>
      <c r="N545" s="515"/>
    </row>
    <row r="546" spans="4:14" x14ac:dyDescent="0.25">
      <c r="D546" s="515"/>
      <c r="F546" s="515"/>
      <c r="H546" s="515"/>
      <c r="J546" s="515"/>
      <c r="L546" s="515"/>
      <c r="N546" s="515"/>
    </row>
    <row r="547" spans="4:14" x14ac:dyDescent="0.25">
      <c r="D547" s="515"/>
      <c r="F547" s="515"/>
      <c r="H547" s="515"/>
      <c r="J547" s="515"/>
      <c r="L547" s="515"/>
      <c r="N547" s="515"/>
    </row>
  </sheetData>
  <mergeCells count="9">
    <mergeCell ref="A88:B88"/>
    <mergeCell ref="D111:F111"/>
    <mergeCell ref="D112:F112"/>
    <mergeCell ref="A2:B2"/>
    <mergeCell ref="A16:B16"/>
    <mergeCell ref="A30:B30"/>
    <mergeCell ref="A44:B44"/>
    <mergeCell ref="A60:B60"/>
    <mergeCell ref="A74:B74"/>
  </mergeCells>
  <printOptions horizontalCentered="1"/>
  <pageMargins left="0.7" right="0.7" top="0.75" bottom="0.75" header="0.3" footer="0.3"/>
  <pageSetup paperSize="9" scale="56" orientation="portrait" r:id="rId1"/>
  <headerFooter differentOddEven="1" alignWithMargins="0">
    <oddHeader>&amp;L&amp;"Arial,Bold"&amp;11Vogue Vertical Blinds Wand Op
Cord and Chain + £2.00
Wand Split Draw + £2.00
&amp;C&amp;"Arial,Bold"Blind Size Limitations:&amp;"Arial,Regular"
Width: 170 - 4800
Drop: 170 - 4000&amp;R&amp;14 89mm Fabrics Only
all prices + Vat</oddHeader>
    <evenHeader>&amp;L&amp;"Arial,Bold"&amp;11Vogue Vertical Blinds Wand Op
Cord and Chain + £2.00
Wand Split Draw + £2.00
&amp;C&amp;"Arial,Bold"Blind Size Limitations:&amp;"Arial,Regular"
Width: 170 - 4800
Drop: 170 - 4000</evenHeader>
  </headerFooter>
  <rowBreaks count="1" manualBreakCount="1">
    <brk id="57" max="13" man="1"/>
  </rowBreaks>
  <drawing r:id="rId2"/>
  <legacyDrawing r:id="rId3"/>
  <oleObjects>
    <mc:AlternateContent xmlns:mc="http://schemas.openxmlformats.org/markup-compatibility/2006">
      <mc:Choice Requires="x14">
        <oleObject shapeId="120833" r:id="rId4">
          <objectPr defaultSize="0" autoPict="0" r:id="rId5">
            <anchor moveWithCells="1" sizeWithCells="1">
              <from>
                <xdr:col>11</xdr:col>
                <xdr:colOff>390525</xdr:colOff>
                <xdr:row>108</xdr:row>
                <xdr:rowOff>200025</xdr:rowOff>
              </from>
              <to>
                <xdr:col>13</xdr:col>
                <xdr:colOff>447675</xdr:colOff>
                <xdr:row>115</xdr:row>
                <xdr:rowOff>76200</xdr:rowOff>
              </to>
            </anchor>
          </objectPr>
        </oleObject>
      </mc:Choice>
      <mc:Fallback>
        <oleObject shapeId="120833" r:id="rId4"/>
      </mc:Fallback>
    </mc:AlternateContent>
    <mc:AlternateContent xmlns:mc="http://schemas.openxmlformats.org/markup-compatibility/2006">
      <mc:Choice Requires="x14">
        <oleObject shapeId="120834" r:id="rId6">
          <objectPr defaultSize="0" autoPict="0" r:id="rId7">
            <anchor moveWithCells="1">
              <from>
                <xdr:col>0</xdr:col>
                <xdr:colOff>180975</xdr:colOff>
                <xdr:row>110</xdr:row>
                <xdr:rowOff>114300</xdr:rowOff>
              </from>
              <to>
                <xdr:col>1</xdr:col>
                <xdr:colOff>695325</xdr:colOff>
                <xdr:row>113</xdr:row>
                <xdr:rowOff>66675</xdr:rowOff>
              </to>
            </anchor>
          </objectPr>
        </oleObject>
      </mc:Choice>
      <mc:Fallback>
        <oleObject shapeId="120834" r:id="rId6"/>
      </mc:Fallback>
    </mc:AlternateContent>
    <mc:AlternateContent xmlns:mc="http://schemas.openxmlformats.org/markup-compatibility/2006">
      <mc:Choice Requires="x14">
        <oleObject shapeId="120835" r:id="rId8">
          <objectPr defaultSize="0" autoPict="0" r:id="rId9">
            <anchor moveWithCells="1">
              <from>
                <xdr:col>0</xdr:col>
                <xdr:colOff>200025</xdr:colOff>
                <xdr:row>113</xdr:row>
                <xdr:rowOff>123825</xdr:rowOff>
              </from>
              <to>
                <xdr:col>2</xdr:col>
                <xdr:colOff>133350</xdr:colOff>
                <xdr:row>116</xdr:row>
                <xdr:rowOff>95250</xdr:rowOff>
              </to>
            </anchor>
          </objectPr>
        </oleObject>
      </mc:Choice>
      <mc:Fallback>
        <oleObject shapeId="120835" r:id="rId8"/>
      </mc:Fallback>
    </mc:AlternateContent>
    <mc:AlternateContent xmlns:mc="http://schemas.openxmlformats.org/markup-compatibility/2006">
      <mc:Choice Requires="x14">
        <oleObject shapeId="120836" r:id="rId10">
          <objectPr defaultSize="0" autoPict="0" r:id="rId11">
            <anchor moveWithCells="1">
              <from>
                <xdr:col>7</xdr:col>
                <xdr:colOff>19050</xdr:colOff>
                <xdr:row>111</xdr:row>
                <xdr:rowOff>219075</xdr:rowOff>
              </from>
              <to>
                <xdr:col>10</xdr:col>
                <xdr:colOff>590550</xdr:colOff>
                <xdr:row>116</xdr:row>
                <xdr:rowOff>161925</xdr:rowOff>
              </to>
            </anchor>
          </objectPr>
        </oleObject>
      </mc:Choice>
      <mc:Fallback>
        <oleObject shapeId="120836"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2600-39C8-47AA-A485-6215B2676D2C}">
  <dimension ref="A1:M38"/>
  <sheetViews>
    <sheetView view="pageBreakPreview" zoomScaleNormal="100" zoomScaleSheetLayoutView="100" workbookViewId="0">
      <selection activeCell="D10" sqref="D10"/>
    </sheetView>
  </sheetViews>
  <sheetFormatPr defaultColWidth="9.140625" defaultRowHeight="15.75" x14ac:dyDescent="0.25"/>
  <cols>
    <col min="1" max="1" width="9.140625" style="525"/>
    <col min="2" max="2" width="11.5703125" style="525" bestFit="1" customWidth="1"/>
    <col min="3" max="3" width="10.85546875" style="525" customWidth="1"/>
    <col min="4" max="9" width="9.140625" style="525"/>
    <col min="10" max="16384" width="9.140625" style="82"/>
  </cols>
  <sheetData>
    <row r="1" spans="1:13" x14ac:dyDescent="0.25">
      <c r="A1" s="523" t="s">
        <v>492</v>
      </c>
      <c r="B1" s="524"/>
      <c r="C1" s="524"/>
    </row>
    <row r="2" spans="1:13" ht="20.100000000000001" customHeight="1" x14ac:dyDescent="0.25">
      <c r="A2" s="752" t="s">
        <v>269</v>
      </c>
      <c r="B2" s="752"/>
      <c r="C2" s="751" t="s">
        <v>270</v>
      </c>
      <c r="D2" s="751" t="s">
        <v>242</v>
      </c>
      <c r="E2" s="751" t="s">
        <v>254</v>
      </c>
      <c r="F2" s="751" t="s">
        <v>244</v>
      </c>
      <c r="G2" s="751" t="s">
        <v>271</v>
      </c>
      <c r="H2" s="751" t="s">
        <v>256</v>
      </c>
      <c r="I2" s="751" t="s">
        <v>247</v>
      </c>
    </row>
    <row r="3" spans="1:13" ht="20.100000000000001" customHeight="1" x14ac:dyDescent="0.25">
      <c r="A3" s="526"/>
      <c r="B3" s="526" t="s">
        <v>241</v>
      </c>
      <c r="C3" s="751"/>
      <c r="D3" s="751"/>
      <c r="E3" s="751"/>
      <c r="F3" s="751"/>
      <c r="G3" s="751"/>
      <c r="H3" s="751"/>
      <c r="I3" s="751"/>
    </row>
    <row r="4" spans="1:13" x14ac:dyDescent="0.25">
      <c r="A4" s="527">
        <v>0.6</v>
      </c>
      <c r="B4" s="528">
        <f>CONVERT(A4,"m","in")</f>
        <v>23.622047244094489</v>
      </c>
      <c r="C4" s="529">
        <f>'D Fabric Only'!C4+'D Fabric Only'!C4*(Sumary!$C$12)</f>
        <v>0.59573333333333334</v>
      </c>
      <c r="D4" s="529">
        <f>'D Fabric Only'!D4+'D Fabric Only'!D4*(Sumary!$C$12)</f>
        <v>0.72773333333333345</v>
      </c>
      <c r="E4" s="529">
        <f>'D Fabric Only'!E4+'D Fabric Only'!E4*(Sumary!$C$12)</f>
        <v>0.83573333333333333</v>
      </c>
      <c r="F4" s="529">
        <f>'D Fabric Only'!F4+'D Fabric Only'!F4*(Sumary!$C$12)</f>
        <v>0.99173333333333324</v>
      </c>
      <c r="G4" s="529">
        <f>'D Fabric Only'!G4+'D Fabric Only'!G4*(Sumary!$C$12)</f>
        <v>1.2437333333333331</v>
      </c>
      <c r="H4" s="529">
        <f>'D Fabric Only'!H4+'D Fabric Only'!H4*(Sumary!$C$12)</f>
        <v>1.4237333333333331</v>
      </c>
      <c r="I4" s="529">
        <f>'D Fabric Only'!I4+'D Fabric Only'!I4*(Sumary!$C$12)</f>
        <v>2.2517333333333336</v>
      </c>
    </row>
    <row r="5" spans="1:13" x14ac:dyDescent="0.25">
      <c r="A5" s="527">
        <v>0.9</v>
      </c>
      <c r="B5" s="528">
        <f t="shared" ref="B5:B15" si="0">CONVERT(A5,"m","in")</f>
        <v>35.433070866141733</v>
      </c>
      <c r="C5" s="529">
        <f>'D Fabric Only'!C5+'D Fabric Only'!C5*(Sumary!$C$12)</f>
        <v>0.69743333333333335</v>
      </c>
      <c r="D5" s="529">
        <f>'D Fabric Only'!D5+'D Fabric Only'!D5*(Sumary!$C$12)</f>
        <v>0.89543333333333341</v>
      </c>
      <c r="E5" s="529">
        <f>'D Fabric Only'!E5+'D Fabric Only'!E5*(Sumary!$C$12)</f>
        <v>1.0574333333333332</v>
      </c>
      <c r="F5" s="529">
        <f>'D Fabric Only'!F5+'D Fabric Only'!F5*(Sumary!$C$12)</f>
        <v>1.2914333333333332</v>
      </c>
      <c r="G5" s="529">
        <f>'D Fabric Only'!G5+'D Fabric Only'!G5*(Sumary!$C$12)</f>
        <v>1.6694333333333333</v>
      </c>
      <c r="H5" s="529">
        <f>'D Fabric Only'!H5+'D Fabric Only'!H5*(Sumary!$C$12)</f>
        <v>1.9394333333333333</v>
      </c>
      <c r="I5" s="529">
        <f>'D Fabric Only'!I5+'D Fabric Only'!I5*(Sumary!$C$12)</f>
        <v>3.181433333333334</v>
      </c>
      <c r="M5" s="82" t="s">
        <v>272</v>
      </c>
    </row>
    <row r="6" spans="1:13" x14ac:dyDescent="0.25">
      <c r="A6" s="527">
        <v>1.2</v>
      </c>
      <c r="B6" s="528">
        <f t="shared" si="0"/>
        <v>47.244094488188978</v>
      </c>
      <c r="C6" s="529">
        <f>'D Fabric Only'!C6+'D Fabric Only'!C6*(Sumary!$C$12)</f>
        <v>0.79913333333333336</v>
      </c>
      <c r="D6" s="529">
        <f>'D Fabric Only'!D6+'D Fabric Only'!D6*(Sumary!$C$12)</f>
        <v>1.0631333333333333</v>
      </c>
      <c r="E6" s="529">
        <f>'D Fabric Only'!E6+'D Fabric Only'!E6*(Sumary!$C$12)</f>
        <v>1.2791333333333332</v>
      </c>
      <c r="F6" s="529">
        <f>'D Fabric Only'!F6+'D Fabric Only'!F6*(Sumary!$C$12)</f>
        <v>1.5911333333333333</v>
      </c>
      <c r="G6" s="529">
        <f>'D Fabric Only'!G6+'D Fabric Only'!G6*(Sumary!$C$12)</f>
        <v>2.0951333333333331</v>
      </c>
      <c r="H6" s="529">
        <f>'D Fabric Only'!H6+'D Fabric Only'!H6*(Sumary!$C$12)</f>
        <v>2.4551333333333334</v>
      </c>
      <c r="I6" s="529">
        <f>'D Fabric Only'!I6+'D Fabric Only'!I6*(Sumary!$C$12)</f>
        <v>4.1111333333333331</v>
      </c>
    </row>
    <row r="7" spans="1:13" x14ac:dyDescent="0.25">
      <c r="A7" s="527">
        <v>1.5</v>
      </c>
      <c r="B7" s="528">
        <f t="shared" si="0"/>
        <v>59.055118110236222</v>
      </c>
      <c r="C7" s="529">
        <f>'D Fabric Only'!C7+'D Fabric Only'!C7*(Sumary!$C$12)</f>
        <v>0.90083333333333349</v>
      </c>
      <c r="D7" s="529">
        <f>'D Fabric Only'!D7+'D Fabric Only'!D7*(Sumary!$C$12)</f>
        <v>1.2308333333333332</v>
      </c>
      <c r="E7" s="529">
        <f>'D Fabric Only'!E7+'D Fabric Only'!E7*(Sumary!$C$12)</f>
        <v>1.5008333333333332</v>
      </c>
      <c r="F7" s="529">
        <f>'D Fabric Only'!F7+'D Fabric Only'!F7*(Sumary!$C$12)</f>
        <v>1.8908333333333334</v>
      </c>
      <c r="G7" s="529">
        <f>'D Fabric Only'!G7+'D Fabric Only'!G7*(Sumary!$C$12)</f>
        <v>2.5208333333333335</v>
      </c>
      <c r="H7" s="529">
        <f>'D Fabric Only'!H7+'D Fabric Only'!H7*(Sumary!$C$12)</f>
        <v>2.9708333333333337</v>
      </c>
      <c r="I7" s="529">
        <f>'D Fabric Only'!I7+'D Fabric Only'!I7*(Sumary!$C$12)</f>
        <v>5.0408333333333335</v>
      </c>
    </row>
    <row r="8" spans="1:13" x14ac:dyDescent="0.25">
      <c r="A8" s="527">
        <v>1.8</v>
      </c>
      <c r="B8" s="528">
        <f t="shared" si="0"/>
        <v>70.866141732283467</v>
      </c>
      <c r="C8" s="529">
        <f>'D Fabric Only'!C8+'D Fabric Only'!C8*(Sumary!$C$12)</f>
        <v>1.0025333333333333</v>
      </c>
      <c r="D8" s="529">
        <f>'D Fabric Only'!D8+'D Fabric Only'!D8*(Sumary!$C$12)</f>
        <v>1.3985333333333336</v>
      </c>
      <c r="E8" s="529">
        <f>'D Fabric Only'!E8+'D Fabric Only'!E8*(Sumary!$C$12)</f>
        <v>1.7225333333333335</v>
      </c>
      <c r="F8" s="529">
        <f>'D Fabric Only'!F8+'D Fabric Only'!F8*(Sumary!$C$12)</f>
        <v>2.1905333333333337</v>
      </c>
      <c r="G8" s="529">
        <f>'D Fabric Only'!G8+'D Fabric Only'!G8*(Sumary!$C$12)</f>
        <v>2.9465333333333334</v>
      </c>
      <c r="H8" s="529">
        <f>'D Fabric Only'!H8+'D Fabric Only'!H8*(Sumary!$C$12)</f>
        <v>3.4865333333333335</v>
      </c>
      <c r="I8" s="529">
        <f>'D Fabric Only'!I8+'D Fabric Only'!I8*(Sumary!$C$12)</f>
        <v>5.9705333333333339</v>
      </c>
    </row>
    <row r="9" spans="1:13" x14ac:dyDescent="0.25">
      <c r="A9" s="527">
        <v>2.1</v>
      </c>
      <c r="B9" s="528">
        <f t="shared" si="0"/>
        <v>82.677165354330711</v>
      </c>
      <c r="C9" s="529">
        <f>'D Fabric Only'!C9+'D Fabric Only'!C9*(Sumary!$C$12)</f>
        <v>1.1042333333333334</v>
      </c>
      <c r="D9" s="529">
        <f>'D Fabric Only'!D9+'D Fabric Only'!D9*(Sumary!$C$12)</f>
        <v>1.5662333333333336</v>
      </c>
      <c r="E9" s="529">
        <f>'D Fabric Only'!E9+'D Fabric Only'!E9*(Sumary!$C$12)</f>
        <v>1.9442333333333333</v>
      </c>
      <c r="F9" s="529">
        <f>'D Fabric Only'!F9+'D Fabric Only'!F9*(Sumary!$C$12)</f>
        <v>2.4902333333333337</v>
      </c>
      <c r="G9" s="529">
        <f>'D Fabric Only'!G9+'D Fabric Only'!G9*(Sumary!$C$12)</f>
        <v>3.3722333333333334</v>
      </c>
      <c r="H9" s="529">
        <f>'D Fabric Only'!H9+'D Fabric Only'!H9*(Sumary!$C$12)</f>
        <v>4.0022333333333329</v>
      </c>
      <c r="I9" s="529">
        <f>'D Fabric Only'!I9+'D Fabric Only'!I9*(Sumary!$C$12)</f>
        <v>6.9002333333333343</v>
      </c>
    </row>
    <row r="10" spans="1:13" x14ac:dyDescent="0.25">
      <c r="A10" s="527">
        <v>2.4</v>
      </c>
      <c r="B10" s="528">
        <f t="shared" si="0"/>
        <v>94.488188976377955</v>
      </c>
      <c r="C10" s="529">
        <f>'D Fabric Only'!C10+'D Fabric Only'!C10*(Sumary!$C$12)</f>
        <v>1.2059333333333333</v>
      </c>
      <c r="D10" s="529">
        <f>'D Fabric Only'!D10+'D Fabric Only'!D10*(Sumary!$C$12)</f>
        <v>1.7339333333333335</v>
      </c>
      <c r="E10" s="529">
        <f>'D Fabric Only'!E10+'D Fabric Only'!E10*(Sumary!$C$12)</f>
        <v>2.1659333333333333</v>
      </c>
      <c r="F10" s="529">
        <f>'D Fabric Only'!F10+'D Fabric Only'!F10*(Sumary!$C$12)</f>
        <v>2.7899333333333334</v>
      </c>
      <c r="G10" s="529">
        <f>'D Fabric Only'!G10+'D Fabric Only'!G10*(Sumary!$C$12)</f>
        <v>3.7979333333333329</v>
      </c>
      <c r="H10" s="529">
        <f>'D Fabric Only'!H10+'D Fabric Only'!H10*(Sumary!$C$12)</f>
        <v>4.5179333333333327</v>
      </c>
      <c r="I10" s="529">
        <f>'D Fabric Only'!I10+'D Fabric Only'!I10*(Sumary!$C$12)</f>
        <v>7.829933333333333</v>
      </c>
    </row>
    <row r="11" spans="1:13" x14ac:dyDescent="0.25">
      <c r="A11" s="527">
        <v>2.7</v>
      </c>
      <c r="B11" s="528">
        <f t="shared" si="0"/>
        <v>106.2992125984252</v>
      </c>
      <c r="C11" s="529">
        <f>'D Fabric Only'!C11+'D Fabric Only'!C11*(Sumary!$C$12)</f>
        <v>1.3076333333333334</v>
      </c>
      <c r="D11" s="529">
        <f>'D Fabric Only'!D11+'D Fabric Only'!D11*(Sumary!$C$12)</f>
        <v>1.9016333333333335</v>
      </c>
      <c r="E11" s="529">
        <f>'D Fabric Only'!E11+'D Fabric Only'!E11*(Sumary!$C$12)</f>
        <v>2.3876333333333335</v>
      </c>
      <c r="F11" s="529">
        <f>'D Fabric Only'!F11+'D Fabric Only'!F11*(Sumary!$C$12)</f>
        <v>3.0896333333333339</v>
      </c>
      <c r="G11" s="529">
        <f>'D Fabric Only'!G11+'D Fabric Only'!G11*(Sumary!$C$12)</f>
        <v>4.2236333333333329</v>
      </c>
      <c r="H11" s="529">
        <f>'D Fabric Only'!H11+'D Fabric Only'!H11*(Sumary!$C$12)</f>
        <v>5.0336333333333334</v>
      </c>
      <c r="I11" s="529">
        <f>'D Fabric Only'!I11+'D Fabric Only'!I11*(Sumary!$C$12)</f>
        <v>8.7596333333333352</v>
      </c>
    </row>
    <row r="12" spans="1:13" x14ac:dyDescent="0.25">
      <c r="A12" s="527">
        <v>3</v>
      </c>
      <c r="B12" s="528">
        <f t="shared" si="0"/>
        <v>118.11023622047244</v>
      </c>
      <c r="C12" s="529">
        <f>'D Fabric Only'!C12+'D Fabric Only'!C12*(Sumary!$C$12)</f>
        <v>1.4093333333333333</v>
      </c>
      <c r="D12" s="529">
        <f>'D Fabric Only'!D12+'D Fabric Only'!D12*(Sumary!$C$12)</f>
        <v>2.0693333333333337</v>
      </c>
      <c r="E12" s="529">
        <f>'D Fabric Only'!E12+'D Fabric Only'!E12*(Sumary!$C$12)</f>
        <v>2.6093333333333337</v>
      </c>
      <c r="F12" s="529">
        <f>'D Fabric Only'!F12+'D Fabric Only'!F12*(Sumary!$C$12)</f>
        <v>3.3893333333333335</v>
      </c>
      <c r="G12" s="529">
        <f>'D Fabric Only'!G12+'D Fabric Only'!G12*(Sumary!$C$12)</f>
        <v>4.6493333333333329</v>
      </c>
      <c r="H12" s="529">
        <f>'D Fabric Only'!H12+'D Fabric Only'!H12*(Sumary!$C$12)</f>
        <v>5.5493333333333332</v>
      </c>
      <c r="I12" s="529">
        <f>'D Fabric Only'!I12+'D Fabric Only'!I12*(Sumary!$C$12)</f>
        <v>9.6893333333333338</v>
      </c>
    </row>
    <row r="13" spans="1:13" x14ac:dyDescent="0.25">
      <c r="A13" s="527">
        <v>3.3</v>
      </c>
      <c r="B13" s="528">
        <f t="shared" si="0"/>
        <v>129.92125984251967</v>
      </c>
      <c r="C13" s="529">
        <f>'D Fabric Only'!C13+'D Fabric Only'!C13*(Sumary!$C$12)</f>
        <v>1.5110333333333335</v>
      </c>
      <c r="D13" s="529">
        <f>'D Fabric Only'!D13+'D Fabric Only'!D13*(Sumary!$C$12)</f>
        <v>2.2370333333333337</v>
      </c>
      <c r="E13" s="529">
        <f>'D Fabric Only'!E13+'D Fabric Only'!E13*(Sumary!$C$12)</f>
        <v>2.8310333333333335</v>
      </c>
      <c r="F13" s="529">
        <f>'D Fabric Only'!F13+'D Fabric Only'!F13*(Sumary!$C$12)</f>
        <v>3.6890333333333336</v>
      </c>
      <c r="G13" s="529">
        <f>'D Fabric Only'!G13+'D Fabric Only'!G13*(Sumary!$C$12)</f>
        <v>5.075033333333332</v>
      </c>
      <c r="H13" s="529">
        <f>'D Fabric Only'!H13+'D Fabric Only'!H13*(Sumary!$C$12)</f>
        <v>6.0650333333333322</v>
      </c>
      <c r="I13" s="529">
        <f>'D Fabric Only'!I13+'D Fabric Only'!I13*(Sumary!$C$12)</f>
        <v>10.619033333333332</v>
      </c>
    </row>
    <row r="14" spans="1:13" x14ac:dyDescent="0.25">
      <c r="A14" s="527">
        <v>3.6</v>
      </c>
      <c r="B14" s="528">
        <f t="shared" si="0"/>
        <v>141.73228346456693</v>
      </c>
      <c r="C14" s="529">
        <f>'D Fabric Only'!C14+'D Fabric Only'!C14*(Sumary!$C$12)</f>
        <v>1.6127333333333336</v>
      </c>
      <c r="D14" s="529">
        <f>'D Fabric Only'!D14+'D Fabric Only'!D14*(Sumary!$C$12)</f>
        <v>2.4047333333333341</v>
      </c>
      <c r="E14" s="529">
        <f>'D Fabric Only'!E14+'D Fabric Only'!E14*(Sumary!$C$12)</f>
        <v>3.0527333333333337</v>
      </c>
      <c r="F14" s="529">
        <f>'D Fabric Only'!F14+'D Fabric Only'!F14*(Sumary!$C$12)</f>
        <v>3.9887333333333337</v>
      </c>
      <c r="G14" s="529">
        <f>'D Fabric Only'!G14+'D Fabric Only'!G14*(Sumary!$C$12)</f>
        <v>5.5007333333333328</v>
      </c>
      <c r="H14" s="529">
        <f>'D Fabric Only'!H14+'D Fabric Only'!H14*(Sumary!$C$12)</f>
        <v>6.5807333333333329</v>
      </c>
      <c r="I14" s="529">
        <f>'D Fabric Only'!I14+'D Fabric Only'!I14*(Sumary!$C$12)</f>
        <v>11.548733333333335</v>
      </c>
    </row>
    <row r="15" spans="1:13" x14ac:dyDescent="0.25">
      <c r="A15" s="527">
        <v>3.9</v>
      </c>
      <c r="B15" s="528">
        <f t="shared" si="0"/>
        <v>153.54330708661416</v>
      </c>
      <c r="C15" s="529">
        <f>'D Fabric Only'!C15+'D Fabric Only'!C15*(Sumary!$C$12)</f>
        <v>1.7144333333333333</v>
      </c>
      <c r="D15" s="529">
        <f>'D Fabric Only'!D15+'D Fabric Only'!D15*(Sumary!$C$12)</f>
        <v>2.572433333333334</v>
      </c>
      <c r="E15" s="529">
        <f>'D Fabric Only'!E15+'D Fabric Only'!E15*(Sumary!$C$12)</f>
        <v>3.2744333333333335</v>
      </c>
      <c r="F15" s="529">
        <f>'D Fabric Only'!F15+'D Fabric Only'!F15*(Sumary!$C$12)</f>
        <v>4.2884333333333329</v>
      </c>
      <c r="G15" s="529">
        <f>'D Fabric Only'!G15+'D Fabric Only'!G15*(Sumary!$C$12)</f>
        <v>5.9264333333333328</v>
      </c>
      <c r="H15" s="529">
        <f>'D Fabric Only'!H15+'D Fabric Only'!H15*(Sumary!$C$12)</f>
        <v>7.0964333333333327</v>
      </c>
      <c r="I15" s="529">
        <f>'D Fabric Only'!I15+'D Fabric Only'!I15*(Sumary!$C$12)</f>
        <v>12.478433333333333</v>
      </c>
    </row>
    <row r="18" spans="1:9" x14ac:dyDescent="0.25">
      <c r="A18" s="523" t="s">
        <v>493</v>
      </c>
    </row>
    <row r="19" spans="1:9" ht="20.100000000000001" customHeight="1" x14ac:dyDescent="0.25">
      <c r="A19" s="752" t="s">
        <v>269</v>
      </c>
      <c r="B19" s="752"/>
      <c r="C19" s="751" t="s">
        <v>270</v>
      </c>
      <c r="D19" s="751" t="s">
        <v>242</v>
      </c>
      <c r="E19" s="751" t="s">
        <v>254</v>
      </c>
      <c r="F19" s="751" t="s">
        <v>244</v>
      </c>
      <c r="G19" s="751" t="s">
        <v>271</v>
      </c>
      <c r="H19" s="751" t="s">
        <v>256</v>
      </c>
      <c r="I19" s="751" t="s">
        <v>247</v>
      </c>
    </row>
    <row r="20" spans="1:9" ht="20.100000000000001" customHeight="1" x14ac:dyDescent="0.25">
      <c r="A20" s="526"/>
      <c r="B20" s="526" t="s">
        <v>241</v>
      </c>
      <c r="C20" s="751"/>
      <c r="D20" s="751"/>
      <c r="E20" s="751"/>
      <c r="F20" s="751"/>
      <c r="G20" s="751"/>
      <c r="H20" s="751"/>
      <c r="I20" s="751"/>
    </row>
    <row r="21" spans="1:9" x14ac:dyDescent="0.25">
      <c r="A21" s="527">
        <v>0.6</v>
      </c>
      <c r="B21" s="528">
        <f>CONVERT(A21,"m","in")</f>
        <v>23.622047244094489</v>
      </c>
      <c r="C21" s="529">
        <f>'D Fabric Only'!C21+'D Fabric Only'!C21*(Sumary!$C$12)</f>
        <v>0.52006666666666668</v>
      </c>
      <c r="D21" s="529">
        <f>'D Fabric Only'!D21+'D Fabric Only'!D21*(Sumary!$C$12)</f>
        <v>0.65206666666666679</v>
      </c>
      <c r="E21" s="529">
        <f>'D Fabric Only'!E21+'D Fabric Only'!E21*(Sumary!$C$12)</f>
        <v>0.76006666666666667</v>
      </c>
      <c r="F21" s="529">
        <f>'D Fabric Only'!F21+'D Fabric Only'!F21*(Sumary!$C$12)</f>
        <v>0.91606666666666658</v>
      </c>
      <c r="G21" s="529">
        <f>'D Fabric Only'!G21+'D Fabric Only'!G21*(Sumary!$C$12)</f>
        <v>1.1680666666666666</v>
      </c>
      <c r="H21" s="529">
        <f>'D Fabric Only'!H21+'D Fabric Only'!H21*(Sumary!$C$12)</f>
        <v>1.3480666666666665</v>
      </c>
      <c r="I21" s="529">
        <f>'D Fabric Only'!I21+'D Fabric Only'!I21*(Sumary!$C$12)</f>
        <v>2.1760666666666664</v>
      </c>
    </row>
    <row r="22" spans="1:9" x14ac:dyDescent="0.25">
      <c r="A22" s="527">
        <v>0.9</v>
      </c>
      <c r="B22" s="528">
        <f t="shared" ref="B22:B32" si="1">CONVERT(A22,"m","in")</f>
        <v>35.433070866141733</v>
      </c>
      <c r="C22" s="529">
        <f>'D Fabric Only'!C22+'D Fabric Only'!C22*(Sumary!$C$12)</f>
        <v>0.6217666666666668</v>
      </c>
      <c r="D22" s="529">
        <f>'D Fabric Only'!D22+'D Fabric Only'!D22*(Sumary!$C$12)</f>
        <v>0.81976666666666675</v>
      </c>
      <c r="E22" s="529">
        <f>'D Fabric Only'!E22+'D Fabric Only'!E22*(Sumary!$C$12)</f>
        <v>0.98176666666666668</v>
      </c>
      <c r="F22" s="529">
        <f>'D Fabric Only'!F22+'D Fabric Only'!F22*(Sumary!$C$12)</f>
        <v>1.2157666666666667</v>
      </c>
      <c r="G22" s="529">
        <f>'D Fabric Only'!G22+'D Fabric Only'!G22*(Sumary!$C$12)</f>
        <v>1.5937666666666668</v>
      </c>
      <c r="H22" s="529">
        <f>'D Fabric Only'!H22+'D Fabric Only'!H22*(Sumary!$C$12)</f>
        <v>1.8637666666666668</v>
      </c>
      <c r="I22" s="529">
        <f>'D Fabric Only'!I22+'D Fabric Only'!I22*(Sumary!$C$12)</f>
        <v>3.1057666666666668</v>
      </c>
    </row>
    <row r="23" spans="1:9" x14ac:dyDescent="0.25">
      <c r="A23" s="527">
        <v>1.2</v>
      </c>
      <c r="B23" s="528">
        <f t="shared" si="1"/>
        <v>47.244094488188978</v>
      </c>
      <c r="C23" s="529">
        <f>'D Fabric Only'!C23+'D Fabric Only'!C23*(Sumary!$C$12)</f>
        <v>0.7234666666666667</v>
      </c>
      <c r="D23" s="529">
        <f>'D Fabric Only'!D23+'D Fabric Only'!D23*(Sumary!$C$12)</f>
        <v>0.98746666666666671</v>
      </c>
      <c r="E23" s="529">
        <f>'D Fabric Only'!E23+'D Fabric Only'!E23*(Sumary!$C$12)</f>
        <v>1.2034666666666667</v>
      </c>
      <c r="F23" s="529">
        <f>'D Fabric Only'!F23+'D Fabric Only'!F23*(Sumary!$C$12)</f>
        <v>1.5154666666666667</v>
      </c>
      <c r="G23" s="529">
        <f>'D Fabric Only'!G23+'D Fabric Only'!G23*(Sumary!$C$12)</f>
        <v>2.0194666666666663</v>
      </c>
      <c r="H23" s="529">
        <f>'D Fabric Only'!H23+'D Fabric Only'!H23*(Sumary!$C$12)</f>
        <v>2.3794666666666662</v>
      </c>
      <c r="I23" s="529">
        <f>'D Fabric Only'!I23+'D Fabric Only'!I23*(Sumary!$C$12)</f>
        <v>4.0354666666666663</v>
      </c>
    </row>
    <row r="24" spans="1:9" x14ac:dyDescent="0.25">
      <c r="A24" s="527">
        <v>1.5</v>
      </c>
      <c r="B24" s="528">
        <f t="shared" si="1"/>
        <v>59.055118110236222</v>
      </c>
      <c r="C24" s="529">
        <f>'D Fabric Only'!C24+'D Fabric Only'!C24*(Sumary!$C$12)</f>
        <v>0.82516666666666683</v>
      </c>
      <c r="D24" s="529">
        <f>'D Fabric Only'!D24+'D Fabric Only'!D24*(Sumary!$C$12)</f>
        <v>1.1551666666666667</v>
      </c>
      <c r="E24" s="529">
        <f>'D Fabric Only'!E24+'D Fabric Only'!E24*(Sumary!$C$12)</f>
        <v>1.4251666666666667</v>
      </c>
      <c r="F24" s="529">
        <f>'D Fabric Only'!F24+'D Fabric Only'!F24*(Sumary!$C$12)</f>
        <v>1.8151666666666668</v>
      </c>
      <c r="G24" s="529">
        <f>'D Fabric Only'!G24+'D Fabric Only'!G24*(Sumary!$C$12)</f>
        <v>2.4451666666666663</v>
      </c>
      <c r="H24" s="529">
        <f>'D Fabric Only'!H24+'D Fabric Only'!H24*(Sumary!$C$12)</f>
        <v>2.8951666666666664</v>
      </c>
      <c r="I24" s="529">
        <f>'D Fabric Only'!I24+'D Fabric Only'!I24*(Sumary!$C$12)</f>
        <v>4.9651666666666676</v>
      </c>
    </row>
    <row r="25" spans="1:9" x14ac:dyDescent="0.25">
      <c r="A25" s="527">
        <v>1.8</v>
      </c>
      <c r="B25" s="528">
        <f t="shared" si="1"/>
        <v>70.866141732283467</v>
      </c>
      <c r="C25" s="529">
        <f>'D Fabric Only'!C25+'D Fabric Only'!C25*(Sumary!$C$12)</f>
        <v>0.92686666666666673</v>
      </c>
      <c r="D25" s="529">
        <f>'D Fabric Only'!D25+'D Fabric Only'!D25*(Sumary!$C$12)</f>
        <v>1.3228666666666671</v>
      </c>
      <c r="E25" s="529">
        <f>'D Fabric Only'!E25+'D Fabric Only'!E25*(Sumary!$C$12)</f>
        <v>1.6468666666666669</v>
      </c>
      <c r="F25" s="529">
        <f>'D Fabric Only'!F25+'D Fabric Only'!F25*(Sumary!$C$12)</f>
        <v>2.1148666666666669</v>
      </c>
      <c r="G25" s="529">
        <f>'D Fabric Only'!G25+'D Fabric Only'!G25*(Sumary!$C$12)</f>
        <v>2.8708666666666662</v>
      </c>
      <c r="H25" s="529">
        <f>'D Fabric Only'!H25+'D Fabric Only'!H25*(Sumary!$C$12)</f>
        <v>3.4108666666666663</v>
      </c>
      <c r="I25" s="529">
        <f>'D Fabric Only'!I25+'D Fabric Only'!I25*(Sumary!$C$12)</f>
        <v>5.894866666666668</v>
      </c>
    </row>
    <row r="26" spans="1:9" x14ac:dyDescent="0.25">
      <c r="A26" s="527">
        <v>2.1</v>
      </c>
      <c r="B26" s="528">
        <f t="shared" si="1"/>
        <v>82.677165354330711</v>
      </c>
      <c r="C26" s="529">
        <f>'D Fabric Only'!C26+'D Fabric Only'!C26*(Sumary!$C$12)</f>
        <v>1.0285666666666669</v>
      </c>
      <c r="D26" s="529">
        <f>'D Fabric Only'!D26+'D Fabric Only'!D26*(Sumary!$C$12)</f>
        <v>1.490566666666667</v>
      </c>
      <c r="E26" s="529">
        <f>'D Fabric Only'!E26+'D Fabric Only'!E26*(Sumary!$C$12)</f>
        <v>1.8685666666666667</v>
      </c>
      <c r="F26" s="529">
        <f>'D Fabric Only'!F26+'D Fabric Only'!F26*(Sumary!$C$12)</f>
        <v>2.4145666666666665</v>
      </c>
      <c r="G26" s="529">
        <f>'D Fabric Only'!G26+'D Fabric Only'!G26*(Sumary!$C$12)</f>
        <v>3.2965666666666662</v>
      </c>
      <c r="H26" s="529">
        <f>'D Fabric Only'!H26+'D Fabric Only'!H26*(Sumary!$C$12)</f>
        <v>3.9265666666666661</v>
      </c>
      <c r="I26" s="529">
        <f>'D Fabric Only'!I26+'D Fabric Only'!I26*(Sumary!$C$12)</f>
        <v>6.8245666666666684</v>
      </c>
    </row>
    <row r="27" spans="1:9" x14ac:dyDescent="0.25">
      <c r="A27" s="527">
        <v>2.4</v>
      </c>
      <c r="B27" s="528">
        <f t="shared" si="1"/>
        <v>94.488188976377955</v>
      </c>
      <c r="C27" s="529">
        <f>'D Fabric Only'!C27+'D Fabric Only'!C27*(Sumary!$C$12)</f>
        <v>1.1302666666666668</v>
      </c>
      <c r="D27" s="529">
        <f>'D Fabric Only'!D27+'D Fabric Only'!D27*(Sumary!$C$12)</f>
        <v>1.658266666666667</v>
      </c>
      <c r="E27" s="529">
        <f>'D Fabric Only'!E27+'D Fabric Only'!E27*(Sumary!$C$12)</f>
        <v>2.0902666666666665</v>
      </c>
      <c r="F27" s="529">
        <f>'D Fabric Only'!F27+'D Fabric Only'!F27*(Sumary!$C$12)</f>
        <v>2.7142666666666662</v>
      </c>
      <c r="G27" s="529">
        <f>'D Fabric Only'!G27+'D Fabric Only'!G27*(Sumary!$C$12)</f>
        <v>3.7222666666666657</v>
      </c>
      <c r="H27" s="529">
        <f>'D Fabric Only'!H27+'D Fabric Only'!H27*(Sumary!$C$12)</f>
        <v>4.4422666666666668</v>
      </c>
      <c r="I27" s="529">
        <f>'D Fabric Only'!I27+'D Fabric Only'!I27*(Sumary!$C$12)</f>
        <v>7.7542666666666671</v>
      </c>
    </row>
    <row r="28" spans="1:9" x14ac:dyDescent="0.25">
      <c r="A28" s="527">
        <v>2.7</v>
      </c>
      <c r="B28" s="528">
        <f t="shared" si="1"/>
        <v>106.2992125984252</v>
      </c>
      <c r="C28" s="529">
        <f>'D Fabric Only'!C28+'D Fabric Only'!C28*(Sumary!$C$12)</f>
        <v>1.2319666666666669</v>
      </c>
      <c r="D28" s="529">
        <f>'D Fabric Only'!D28+'D Fabric Only'!D28*(Sumary!$C$12)</f>
        <v>1.825966666666667</v>
      </c>
      <c r="E28" s="529">
        <f>'D Fabric Only'!E28+'D Fabric Only'!E28*(Sumary!$C$12)</f>
        <v>2.3119666666666663</v>
      </c>
      <c r="F28" s="529">
        <f>'D Fabric Only'!F28+'D Fabric Only'!F28*(Sumary!$C$12)</f>
        <v>3.0139666666666667</v>
      </c>
      <c r="G28" s="529">
        <f>'D Fabric Only'!G28+'D Fabric Only'!G28*(Sumary!$C$12)</f>
        <v>4.1479666666666661</v>
      </c>
      <c r="H28" s="529">
        <f>'D Fabric Only'!H28+'D Fabric Only'!H28*(Sumary!$C$12)</f>
        <v>4.9579666666666675</v>
      </c>
      <c r="I28" s="529">
        <f>'D Fabric Only'!I28+'D Fabric Only'!I28*(Sumary!$C$12)</f>
        <v>8.6839666666666684</v>
      </c>
    </row>
    <row r="29" spans="1:9" x14ac:dyDescent="0.25">
      <c r="A29" s="527">
        <v>3</v>
      </c>
      <c r="B29" s="528">
        <f t="shared" si="1"/>
        <v>118.11023622047244</v>
      </c>
      <c r="C29" s="529">
        <f>'D Fabric Only'!C29+'D Fabric Only'!C29*(Sumary!$C$12)</f>
        <v>1.3336666666666668</v>
      </c>
      <c r="D29" s="529">
        <f>'D Fabric Only'!D29+'D Fabric Only'!D29*(Sumary!$C$12)</f>
        <v>1.9936666666666669</v>
      </c>
      <c r="E29" s="529">
        <f>'D Fabric Only'!E29+'D Fabric Only'!E29*(Sumary!$C$12)</f>
        <v>2.5336666666666665</v>
      </c>
      <c r="F29" s="529">
        <f>'D Fabric Only'!F29+'D Fabric Only'!F29*(Sumary!$C$12)</f>
        <v>3.3136666666666663</v>
      </c>
      <c r="G29" s="529">
        <f>'D Fabric Only'!G29+'D Fabric Only'!G29*(Sumary!$C$12)</f>
        <v>4.573666666666667</v>
      </c>
      <c r="H29" s="529">
        <f>'D Fabric Only'!H29+'D Fabric Only'!H29*(Sumary!$C$12)</f>
        <v>5.4736666666666673</v>
      </c>
      <c r="I29" s="529">
        <f>'D Fabric Only'!I29+'D Fabric Only'!I29*(Sumary!$C$12)</f>
        <v>9.613666666666667</v>
      </c>
    </row>
    <row r="30" spans="1:9" x14ac:dyDescent="0.25">
      <c r="A30" s="527">
        <v>3.3</v>
      </c>
      <c r="B30" s="528">
        <f t="shared" si="1"/>
        <v>129.92125984251967</v>
      </c>
      <c r="C30" s="529">
        <f>'D Fabric Only'!C30+'D Fabric Only'!C30*(Sumary!$C$12)</f>
        <v>1.4353666666666669</v>
      </c>
      <c r="D30" s="529">
        <f>'D Fabric Only'!D30+'D Fabric Only'!D30*(Sumary!$C$12)</f>
        <v>2.1613666666666669</v>
      </c>
      <c r="E30" s="529">
        <f>'D Fabric Only'!E30+'D Fabric Only'!E30*(Sumary!$C$12)</f>
        <v>2.7553666666666663</v>
      </c>
      <c r="F30" s="529">
        <f>'D Fabric Only'!F30+'D Fabric Only'!F30*(Sumary!$C$12)</f>
        <v>3.6133666666666664</v>
      </c>
      <c r="G30" s="529">
        <f>'D Fabric Only'!G30+'D Fabric Only'!G30*(Sumary!$C$12)</f>
        <v>4.9993666666666661</v>
      </c>
      <c r="H30" s="529">
        <f>'D Fabric Only'!H30+'D Fabric Only'!H30*(Sumary!$C$12)</f>
        <v>5.9893666666666663</v>
      </c>
      <c r="I30" s="529">
        <f>'D Fabric Only'!I30+'D Fabric Only'!I30*(Sumary!$C$12)</f>
        <v>10.543366666666666</v>
      </c>
    </row>
    <row r="31" spans="1:9" x14ac:dyDescent="0.25">
      <c r="A31" s="527">
        <v>3.6</v>
      </c>
      <c r="B31" s="528">
        <f t="shared" si="1"/>
        <v>141.73228346456693</v>
      </c>
      <c r="C31" s="529">
        <f>'D Fabric Only'!C31+'D Fabric Only'!C31*(Sumary!$C$12)</f>
        <v>1.537066666666667</v>
      </c>
      <c r="D31" s="529">
        <f>'D Fabric Only'!D31+'D Fabric Only'!D31*(Sumary!$C$12)</f>
        <v>2.3290666666666668</v>
      </c>
      <c r="E31" s="529">
        <f>'D Fabric Only'!E31+'D Fabric Only'!E31*(Sumary!$C$12)</f>
        <v>2.9770666666666665</v>
      </c>
      <c r="F31" s="529">
        <f>'D Fabric Only'!F31+'D Fabric Only'!F31*(Sumary!$C$12)</f>
        <v>3.9130666666666665</v>
      </c>
      <c r="G31" s="529">
        <f>'D Fabric Only'!G31+'D Fabric Only'!G31*(Sumary!$C$12)</f>
        <v>5.4250666666666669</v>
      </c>
      <c r="H31" s="529">
        <f>'D Fabric Only'!H31+'D Fabric Only'!H31*(Sumary!$C$12)</f>
        <v>6.505066666666667</v>
      </c>
      <c r="I31" s="529">
        <f>'D Fabric Only'!I31+'D Fabric Only'!I31*(Sumary!$C$12)</f>
        <v>11.473066666666668</v>
      </c>
    </row>
    <row r="32" spans="1:9" x14ac:dyDescent="0.25">
      <c r="A32" s="527">
        <v>3.9</v>
      </c>
      <c r="B32" s="528">
        <f t="shared" si="1"/>
        <v>153.54330708661416</v>
      </c>
      <c r="C32" s="529">
        <f>'D Fabric Only'!C32+'D Fabric Only'!C32*(Sumary!$C$12)</f>
        <v>1.6387666666666667</v>
      </c>
      <c r="D32" s="529">
        <f>'D Fabric Only'!D32+'D Fabric Only'!D32*(Sumary!$C$12)</f>
        <v>2.4967666666666668</v>
      </c>
      <c r="E32" s="529">
        <f>'D Fabric Only'!E32+'D Fabric Only'!E32*(Sumary!$C$12)</f>
        <v>3.1987666666666663</v>
      </c>
      <c r="F32" s="529">
        <f>'D Fabric Only'!F32+'D Fabric Only'!F32*(Sumary!$C$12)</f>
        <v>4.212766666666667</v>
      </c>
      <c r="G32" s="529">
        <f>'D Fabric Only'!G32+'D Fabric Only'!G32*(Sumary!$C$12)</f>
        <v>5.8507666666666669</v>
      </c>
      <c r="H32" s="529">
        <f>'D Fabric Only'!H32+'D Fabric Only'!H32*(Sumary!$C$12)</f>
        <v>7.0207666666666668</v>
      </c>
      <c r="I32" s="529">
        <f>'D Fabric Only'!I32+'D Fabric Only'!I32*(Sumary!$C$12)</f>
        <v>12.402766666666666</v>
      </c>
    </row>
    <row r="33" spans="1:1" x14ac:dyDescent="0.25">
      <c r="A33" s="530" t="s">
        <v>494</v>
      </c>
    </row>
    <row r="34" spans="1:1" x14ac:dyDescent="0.25">
      <c r="A34" s="530"/>
    </row>
    <row r="35" spans="1:1" x14ac:dyDescent="0.25">
      <c r="A35" s="530" t="s">
        <v>495</v>
      </c>
    </row>
    <row r="36" spans="1:1" x14ac:dyDescent="0.25">
      <c r="A36" s="531" t="s">
        <v>273</v>
      </c>
    </row>
    <row r="37" spans="1:1" x14ac:dyDescent="0.25">
      <c r="A37" s="531" t="s">
        <v>274</v>
      </c>
    </row>
    <row r="38" spans="1:1" x14ac:dyDescent="0.25">
      <c r="A38" s="531" t="s">
        <v>275</v>
      </c>
    </row>
  </sheetData>
  <mergeCells count="16">
    <mergeCell ref="G19:G20"/>
    <mergeCell ref="H19:H20"/>
    <mergeCell ref="I19:I20"/>
    <mergeCell ref="A19:B19"/>
    <mergeCell ref="C19:C20"/>
    <mergeCell ref="D19:D20"/>
    <mergeCell ref="E19:E20"/>
    <mergeCell ref="F19:F20"/>
    <mergeCell ref="H2:H3"/>
    <mergeCell ref="I2:I3"/>
    <mergeCell ref="A2:B2"/>
    <mergeCell ref="C2:C3"/>
    <mergeCell ref="D2:D3"/>
    <mergeCell ref="E2:E3"/>
    <mergeCell ref="F2:F3"/>
    <mergeCell ref="G2:G3"/>
  </mergeCells>
  <pageMargins left="0.7" right="0.7" top="0.75" bottom="0.75" header="0.3" footer="0.3"/>
  <pageSetup paperSize="9" orientation="portrait" r:id="rId1"/>
  <headerFooter>
    <oddHeader xml:space="preserve">&amp;L&amp;"-,Bold"&amp;18Fabric Only 89mm&amp;RInc Hangers, Wheights 
</oddHeader>
    <oddFooter xml:space="preserve">&amp;LPrice includes: louvers, weights, hangers 
&amp;RChainless Weights avilable at not extra cost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A0DD-56AA-45A9-8796-60AC72CAD2CD}">
  <dimension ref="A1:P71"/>
  <sheetViews>
    <sheetView view="pageBreakPreview" topLeftCell="A12" zoomScale="130" zoomScaleNormal="100" zoomScaleSheetLayoutView="130" workbookViewId="0">
      <selection activeCell="O33" sqref="O33"/>
    </sheetView>
  </sheetViews>
  <sheetFormatPr defaultRowHeight="15" x14ac:dyDescent="0.25"/>
  <cols>
    <col min="1" max="1" width="16.28515625" customWidth="1"/>
    <col min="2" max="2" width="11" customWidth="1"/>
    <col min="3" max="3" width="6.28515625" customWidth="1"/>
    <col min="4" max="4" width="17.85546875" customWidth="1"/>
    <col min="6" max="6" width="6.7109375" customWidth="1"/>
    <col min="7" max="7" width="32" style="430" customWidth="1"/>
    <col min="8" max="8" width="9.140625" style="430"/>
    <col min="9" max="9" width="7" customWidth="1"/>
    <col min="10" max="10" width="16.42578125" customWidth="1"/>
    <col min="11" max="11" width="9.140625" style="27"/>
    <col min="16" max="16" width="9.140625" style="429"/>
  </cols>
  <sheetData>
    <row r="1" spans="1:16" ht="23.25" x14ac:dyDescent="0.35">
      <c r="A1" s="185" t="s">
        <v>794</v>
      </c>
      <c r="B1" s="429"/>
    </row>
    <row r="2" spans="1:16" x14ac:dyDescent="0.25">
      <c r="B2" s="429"/>
    </row>
    <row r="3" spans="1:16" ht="23.25" x14ac:dyDescent="0.35">
      <c r="A3" s="185" t="s">
        <v>795</v>
      </c>
      <c r="D3" s="185" t="s">
        <v>796</v>
      </c>
      <c r="G3" s="185" t="s">
        <v>276</v>
      </c>
      <c r="J3" s="185" t="s">
        <v>797</v>
      </c>
    </row>
    <row r="4" spans="1:16" s="25" customFormat="1" ht="18.75" x14ac:dyDescent="0.3">
      <c r="A4" s="1" t="s">
        <v>798</v>
      </c>
      <c r="B4" s="431" t="s">
        <v>799</v>
      </c>
      <c r="C4" s="1"/>
      <c r="D4" s="1" t="s">
        <v>798</v>
      </c>
      <c r="E4" s="431" t="s">
        <v>799</v>
      </c>
      <c r="F4" s="1"/>
      <c r="G4" s="1" t="s">
        <v>798</v>
      </c>
      <c r="H4" s="431" t="s">
        <v>799</v>
      </c>
      <c r="I4" s="1"/>
      <c r="J4" s="1" t="s">
        <v>798</v>
      </c>
      <c r="K4" s="431" t="s">
        <v>799</v>
      </c>
      <c r="P4" s="432"/>
    </row>
    <row r="5" spans="1:16" ht="18.75" x14ac:dyDescent="0.3">
      <c r="A5" s="2"/>
      <c r="B5" s="320"/>
      <c r="C5" s="2"/>
      <c r="D5" s="2"/>
      <c r="E5" s="2"/>
      <c r="F5" s="2"/>
      <c r="G5" s="433"/>
      <c r="H5" s="433"/>
      <c r="I5" s="2"/>
      <c r="J5" s="2"/>
      <c r="K5" s="320"/>
    </row>
    <row r="6" spans="1:16" ht="17.25" x14ac:dyDescent="0.3">
      <c r="A6" s="434" t="s">
        <v>806</v>
      </c>
      <c r="B6" s="435" t="s">
        <v>801</v>
      </c>
      <c r="C6" s="434"/>
      <c r="D6" s="436" t="s">
        <v>811</v>
      </c>
      <c r="E6" s="437" t="s">
        <v>803</v>
      </c>
      <c r="F6" s="434"/>
      <c r="G6" s="438" t="s">
        <v>804</v>
      </c>
      <c r="H6" s="439" t="s">
        <v>803</v>
      </c>
      <c r="I6" s="434"/>
      <c r="J6" s="440" t="s">
        <v>805</v>
      </c>
      <c r="K6" s="441" t="s">
        <v>801</v>
      </c>
    </row>
    <row r="7" spans="1:16" ht="17.25" x14ac:dyDescent="0.3">
      <c r="A7" s="434" t="s">
        <v>810</v>
      </c>
      <c r="B7" s="435" t="s">
        <v>801</v>
      </c>
      <c r="C7" s="434"/>
      <c r="D7" s="436" t="s">
        <v>814</v>
      </c>
      <c r="E7" s="437" t="s">
        <v>803</v>
      </c>
      <c r="F7" s="434"/>
      <c r="G7" s="438" t="s">
        <v>808</v>
      </c>
      <c r="H7" s="439" t="s">
        <v>223</v>
      </c>
      <c r="I7" s="434"/>
      <c r="J7" s="440" t="s">
        <v>844</v>
      </c>
      <c r="K7" s="441" t="s">
        <v>801</v>
      </c>
    </row>
    <row r="8" spans="1:16" ht="17.25" x14ac:dyDescent="0.3">
      <c r="A8" s="434" t="s">
        <v>813</v>
      </c>
      <c r="B8" s="435" t="s">
        <v>801</v>
      </c>
      <c r="C8" s="434"/>
      <c r="D8" s="436" t="s">
        <v>826</v>
      </c>
      <c r="E8" s="437" t="s">
        <v>803</v>
      </c>
      <c r="F8" s="434"/>
      <c r="G8" s="438" t="s">
        <v>812</v>
      </c>
      <c r="H8" s="439" t="s">
        <v>223</v>
      </c>
      <c r="I8" s="434"/>
      <c r="J8" s="440" t="s">
        <v>809</v>
      </c>
      <c r="K8" s="441" t="s">
        <v>801</v>
      </c>
    </row>
    <row r="9" spans="1:16" ht="17.25" x14ac:dyDescent="0.3">
      <c r="A9" s="434" t="s">
        <v>817</v>
      </c>
      <c r="B9" s="435" t="s">
        <v>801</v>
      </c>
      <c r="C9" s="434"/>
      <c r="D9" s="436" t="s">
        <v>850</v>
      </c>
      <c r="E9" s="437" t="s">
        <v>803</v>
      </c>
      <c r="F9" s="434"/>
      <c r="G9" s="438" t="s">
        <v>815</v>
      </c>
      <c r="H9" s="439" t="s">
        <v>223</v>
      </c>
      <c r="I9" s="434"/>
      <c r="J9" s="440" t="s">
        <v>832</v>
      </c>
      <c r="K9" s="441" t="s">
        <v>801</v>
      </c>
    </row>
    <row r="10" spans="1:16" ht="17.25" x14ac:dyDescent="0.3">
      <c r="A10" s="434" t="s">
        <v>800</v>
      </c>
      <c r="B10" s="435" t="s">
        <v>801</v>
      </c>
      <c r="C10" s="434"/>
      <c r="D10" s="436" t="s">
        <v>818</v>
      </c>
      <c r="E10" s="437" t="s">
        <v>803</v>
      </c>
      <c r="F10" s="434"/>
      <c r="G10" s="438" t="s">
        <v>819</v>
      </c>
      <c r="H10" s="439" t="s">
        <v>223</v>
      </c>
      <c r="I10" s="434"/>
      <c r="J10" s="440" t="s">
        <v>828</v>
      </c>
      <c r="K10" s="441" t="s">
        <v>801</v>
      </c>
    </row>
    <row r="11" spans="1:16" ht="17.25" x14ac:dyDescent="0.3">
      <c r="A11" s="434" t="s">
        <v>821</v>
      </c>
      <c r="B11" s="435" t="s">
        <v>801</v>
      </c>
      <c r="C11" s="434"/>
      <c r="D11" s="436" t="s">
        <v>822</v>
      </c>
      <c r="E11" s="437" t="s">
        <v>803</v>
      </c>
      <c r="F11" s="434"/>
      <c r="G11" s="438" t="s">
        <v>823</v>
      </c>
      <c r="H11" s="439" t="s">
        <v>223</v>
      </c>
      <c r="I11" s="434"/>
      <c r="J11" s="440" t="s">
        <v>848</v>
      </c>
      <c r="K11" s="441" t="s">
        <v>801</v>
      </c>
    </row>
    <row r="12" spans="1:16" ht="17.25" x14ac:dyDescent="0.3">
      <c r="A12" s="434" t="s">
        <v>825</v>
      </c>
      <c r="B12" s="435" t="s">
        <v>801</v>
      </c>
      <c r="C12" s="434"/>
      <c r="D12" s="436" t="s">
        <v>846</v>
      </c>
      <c r="E12" s="437" t="s">
        <v>803</v>
      </c>
      <c r="F12" s="434"/>
      <c r="G12" s="438" t="s">
        <v>827</v>
      </c>
      <c r="H12" s="439" t="s">
        <v>222</v>
      </c>
      <c r="I12" s="434"/>
      <c r="J12" s="440" t="s">
        <v>836</v>
      </c>
      <c r="K12" s="441" t="s">
        <v>801</v>
      </c>
    </row>
    <row r="13" spans="1:16" ht="17.25" x14ac:dyDescent="0.3">
      <c r="A13" s="434" t="s">
        <v>829</v>
      </c>
      <c r="B13" s="435" t="s">
        <v>801</v>
      </c>
      <c r="C13" s="434"/>
      <c r="D13" s="436" t="s">
        <v>838</v>
      </c>
      <c r="E13" s="437" t="s">
        <v>803</v>
      </c>
      <c r="F13" s="434"/>
      <c r="G13" s="438" t="s">
        <v>839</v>
      </c>
      <c r="H13" s="439" t="s">
        <v>222</v>
      </c>
      <c r="I13" s="434"/>
      <c r="J13" s="440" t="s">
        <v>816</v>
      </c>
      <c r="K13" s="441" t="s">
        <v>801</v>
      </c>
    </row>
    <row r="14" spans="1:16" ht="17.25" x14ac:dyDescent="0.3">
      <c r="A14" s="434" t="s">
        <v>833</v>
      </c>
      <c r="B14" s="435" t="s">
        <v>801</v>
      </c>
      <c r="C14" s="434"/>
      <c r="D14" s="436" t="s">
        <v>830</v>
      </c>
      <c r="E14" s="437" t="s">
        <v>803</v>
      </c>
      <c r="F14" s="434"/>
      <c r="G14" s="438" t="s">
        <v>843</v>
      </c>
      <c r="H14" s="439" t="s">
        <v>222</v>
      </c>
      <c r="I14" s="434"/>
      <c r="J14" s="440" t="s">
        <v>820</v>
      </c>
      <c r="K14" s="441" t="s">
        <v>801</v>
      </c>
    </row>
    <row r="15" spans="1:16" ht="17.25" x14ac:dyDescent="0.3">
      <c r="A15" s="434" t="s">
        <v>837</v>
      </c>
      <c r="B15" s="435" t="s">
        <v>801</v>
      </c>
      <c r="C15" s="434"/>
      <c r="D15" s="436" t="s">
        <v>802</v>
      </c>
      <c r="E15" s="437" t="s">
        <v>803</v>
      </c>
      <c r="F15" s="434"/>
      <c r="G15" s="438" t="s">
        <v>831</v>
      </c>
      <c r="H15" s="439" t="s">
        <v>222</v>
      </c>
      <c r="I15" s="434"/>
      <c r="J15" s="440" t="s">
        <v>840</v>
      </c>
      <c r="K15" s="441" t="s">
        <v>801</v>
      </c>
    </row>
    <row r="16" spans="1:16" ht="17.25" x14ac:dyDescent="0.3">
      <c r="A16" s="434" t="s">
        <v>841</v>
      </c>
      <c r="B16" s="435" t="s">
        <v>801</v>
      </c>
      <c r="C16" s="434"/>
      <c r="D16" s="436" t="s">
        <v>807</v>
      </c>
      <c r="E16" s="437" t="s">
        <v>803</v>
      </c>
      <c r="F16" s="434"/>
      <c r="G16" s="438" t="s">
        <v>835</v>
      </c>
      <c r="H16" s="439" t="s">
        <v>222</v>
      </c>
      <c r="I16" s="434"/>
      <c r="J16" s="440" t="s">
        <v>824</v>
      </c>
      <c r="K16" s="441" t="s">
        <v>801</v>
      </c>
    </row>
    <row r="17" spans="1:11" ht="17.25" x14ac:dyDescent="0.3">
      <c r="A17" s="434" t="s">
        <v>845</v>
      </c>
      <c r="B17" s="435" t="s">
        <v>801</v>
      </c>
      <c r="C17" s="434"/>
      <c r="D17" s="436" t="s">
        <v>834</v>
      </c>
      <c r="E17" s="437" t="s">
        <v>803</v>
      </c>
      <c r="F17" s="434"/>
      <c r="G17" s="438" t="s">
        <v>814</v>
      </c>
      <c r="H17" s="439" t="s">
        <v>221</v>
      </c>
      <c r="I17" s="434"/>
      <c r="J17" s="440" t="s">
        <v>852</v>
      </c>
      <c r="K17" s="441" t="s">
        <v>803</v>
      </c>
    </row>
    <row r="18" spans="1:11" ht="17.25" x14ac:dyDescent="0.3">
      <c r="A18" s="434" t="s">
        <v>849</v>
      </c>
      <c r="B18" s="435" t="s">
        <v>801</v>
      </c>
      <c r="C18" s="434"/>
      <c r="D18" s="436" t="s">
        <v>842</v>
      </c>
      <c r="E18" s="437" t="s">
        <v>803</v>
      </c>
      <c r="F18" s="434"/>
      <c r="G18" s="438" t="s">
        <v>847</v>
      </c>
      <c r="H18" s="439" t="s">
        <v>221</v>
      </c>
      <c r="I18" s="434"/>
      <c r="J18" s="440" t="s">
        <v>856</v>
      </c>
      <c r="K18" s="441" t="s">
        <v>803</v>
      </c>
    </row>
    <row r="19" spans="1:11" ht="17.25" x14ac:dyDescent="0.3">
      <c r="A19" s="434" t="s">
        <v>853</v>
      </c>
      <c r="B19" s="435" t="s">
        <v>801</v>
      </c>
      <c r="C19" s="434"/>
      <c r="D19" s="436" t="s">
        <v>858</v>
      </c>
      <c r="E19" s="437" t="s">
        <v>223</v>
      </c>
      <c r="F19" s="434"/>
      <c r="G19" s="438" t="s">
        <v>862</v>
      </c>
      <c r="H19" s="439" t="s">
        <v>221</v>
      </c>
      <c r="I19" s="434"/>
      <c r="J19" s="440" t="s">
        <v>863</v>
      </c>
      <c r="K19" s="441" t="s">
        <v>803</v>
      </c>
    </row>
    <row r="20" spans="1:11" ht="17.25" x14ac:dyDescent="0.3">
      <c r="A20" s="434" t="s">
        <v>864</v>
      </c>
      <c r="B20" s="435" t="s">
        <v>803</v>
      </c>
      <c r="C20" s="434"/>
      <c r="D20" s="436" t="s">
        <v>889</v>
      </c>
      <c r="E20" s="437" t="s">
        <v>223</v>
      </c>
      <c r="F20" s="434"/>
      <c r="G20" s="438" t="s">
        <v>894</v>
      </c>
      <c r="H20" s="439" t="s">
        <v>221</v>
      </c>
      <c r="I20" s="434"/>
      <c r="J20" s="434" t="s">
        <v>859</v>
      </c>
      <c r="K20" s="441" t="s">
        <v>803</v>
      </c>
    </row>
    <row r="21" spans="1:11" ht="17.25" x14ac:dyDescent="0.3">
      <c r="A21" s="434" t="s">
        <v>860</v>
      </c>
      <c r="B21" s="435" t="s">
        <v>803</v>
      </c>
      <c r="C21" s="434"/>
      <c r="D21" s="436" t="s">
        <v>869</v>
      </c>
      <c r="E21" s="437" t="s">
        <v>223</v>
      </c>
      <c r="F21" s="434"/>
      <c r="G21" s="438" t="s">
        <v>874</v>
      </c>
      <c r="H21" s="439" t="s">
        <v>221</v>
      </c>
      <c r="I21" s="434"/>
      <c r="J21" s="434" t="s">
        <v>879</v>
      </c>
      <c r="K21" s="441" t="s">
        <v>223</v>
      </c>
    </row>
    <row r="22" spans="1:11" ht="17.25" x14ac:dyDescent="0.3">
      <c r="A22" s="434" t="s">
        <v>857</v>
      </c>
      <c r="B22" s="435" t="s">
        <v>803</v>
      </c>
      <c r="C22" s="434"/>
      <c r="D22" s="436" t="s">
        <v>885</v>
      </c>
      <c r="E22" s="437" t="s">
        <v>223</v>
      </c>
      <c r="F22" s="434"/>
      <c r="G22" s="438" t="s">
        <v>890</v>
      </c>
      <c r="H22" s="439" t="s">
        <v>221</v>
      </c>
      <c r="I22" s="434"/>
      <c r="J22" s="434" t="s">
        <v>871</v>
      </c>
      <c r="K22" s="441" t="s">
        <v>223</v>
      </c>
    </row>
    <row r="23" spans="1:11" ht="17.25" x14ac:dyDescent="0.3">
      <c r="A23" s="434" t="s">
        <v>868</v>
      </c>
      <c r="B23" s="435" t="s">
        <v>803</v>
      </c>
      <c r="C23" s="434"/>
      <c r="D23" s="436" t="s">
        <v>861</v>
      </c>
      <c r="E23" s="437" t="s">
        <v>223</v>
      </c>
      <c r="F23" s="434"/>
      <c r="G23" s="438" t="s">
        <v>855</v>
      </c>
      <c r="H23" s="439" t="s">
        <v>221</v>
      </c>
      <c r="I23" s="434"/>
      <c r="J23" s="434" t="s">
        <v>883</v>
      </c>
      <c r="K23" s="441" t="s">
        <v>223</v>
      </c>
    </row>
    <row r="24" spans="1:11" ht="17.25" x14ac:dyDescent="0.3">
      <c r="A24" s="434" t="s">
        <v>872</v>
      </c>
      <c r="B24" s="435" t="s">
        <v>803</v>
      </c>
      <c r="C24" s="434"/>
      <c r="D24" s="436" t="s">
        <v>881</v>
      </c>
      <c r="E24" s="437" t="s">
        <v>223</v>
      </c>
      <c r="F24" s="434"/>
      <c r="G24" s="438" t="s">
        <v>870</v>
      </c>
      <c r="H24" s="439" t="s">
        <v>221</v>
      </c>
      <c r="I24" s="434"/>
      <c r="J24" s="434" t="s">
        <v>887</v>
      </c>
      <c r="K24" s="441" t="s">
        <v>223</v>
      </c>
    </row>
    <row r="25" spans="1:11" ht="17.25" x14ac:dyDescent="0.3">
      <c r="A25" s="434" t="s">
        <v>876</v>
      </c>
      <c r="B25" s="435" t="s">
        <v>803</v>
      </c>
      <c r="C25" s="434"/>
      <c r="D25" s="436" t="s">
        <v>854</v>
      </c>
      <c r="E25" s="437" t="s">
        <v>223</v>
      </c>
      <c r="F25" s="434"/>
      <c r="G25" s="438" t="s">
        <v>851</v>
      </c>
      <c r="H25" s="439" t="s">
        <v>221</v>
      </c>
      <c r="I25" s="434"/>
      <c r="J25" s="440" t="s">
        <v>895</v>
      </c>
      <c r="K25" s="441" t="s">
        <v>223</v>
      </c>
    </row>
    <row r="26" spans="1:11" ht="17.25" x14ac:dyDescent="0.3">
      <c r="A26" s="434" t="s">
        <v>880</v>
      </c>
      <c r="B26" s="435" t="s">
        <v>803</v>
      </c>
      <c r="C26" s="434"/>
      <c r="D26" s="436" t="s">
        <v>865</v>
      </c>
      <c r="E26" s="437" t="s">
        <v>223</v>
      </c>
      <c r="F26" s="434"/>
      <c r="G26" s="438" t="s">
        <v>886</v>
      </c>
      <c r="H26" s="439" t="s">
        <v>221</v>
      </c>
      <c r="I26" s="434"/>
      <c r="J26" s="434" t="s">
        <v>867</v>
      </c>
      <c r="K26" s="441" t="s">
        <v>223</v>
      </c>
    </row>
    <row r="27" spans="1:11" ht="17.25" x14ac:dyDescent="0.3">
      <c r="A27" s="434" t="s">
        <v>896</v>
      </c>
      <c r="B27" s="435" t="s">
        <v>223</v>
      </c>
      <c r="C27" s="434"/>
      <c r="D27" s="436" t="s">
        <v>902</v>
      </c>
      <c r="E27" s="437" t="s">
        <v>223</v>
      </c>
      <c r="F27" s="434"/>
      <c r="G27" s="438" t="s">
        <v>878</v>
      </c>
      <c r="H27" s="439" t="s">
        <v>221</v>
      </c>
      <c r="I27" s="434"/>
      <c r="J27" s="440" t="s">
        <v>875</v>
      </c>
      <c r="K27" s="441" t="s">
        <v>223</v>
      </c>
    </row>
    <row r="28" spans="1:11" ht="17.25" x14ac:dyDescent="0.3">
      <c r="A28" s="434" t="s">
        <v>884</v>
      </c>
      <c r="B28" s="435" t="s">
        <v>223</v>
      </c>
      <c r="C28" s="434"/>
      <c r="D28" s="436" t="s">
        <v>877</v>
      </c>
      <c r="E28" s="437" t="s">
        <v>223</v>
      </c>
      <c r="F28" s="434"/>
      <c r="G28" s="438" t="s">
        <v>882</v>
      </c>
      <c r="H28" s="439" t="s">
        <v>221</v>
      </c>
      <c r="I28" s="434"/>
      <c r="J28" s="434" t="s">
        <v>891</v>
      </c>
      <c r="K28" s="441" t="s">
        <v>223</v>
      </c>
    </row>
    <row r="29" spans="1:11" ht="17.25" x14ac:dyDescent="0.3">
      <c r="A29" s="434" t="s">
        <v>822</v>
      </c>
      <c r="B29" s="435" t="s">
        <v>223</v>
      </c>
      <c r="C29" s="434"/>
      <c r="D29" s="442" t="s">
        <v>873</v>
      </c>
      <c r="E29" s="437" t="s">
        <v>223</v>
      </c>
      <c r="F29" s="434"/>
      <c r="G29" s="438" t="s">
        <v>866</v>
      </c>
      <c r="H29" s="439" t="s">
        <v>221</v>
      </c>
      <c r="I29" s="434"/>
    </row>
    <row r="30" spans="1:11" ht="17.25" x14ac:dyDescent="0.3">
      <c r="A30" s="434" t="s">
        <v>892</v>
      </c>
      <c r="B30" s="435" t="s">
        <v>223</v>
      </c>
      <c r="C30" s="434"/>
      <c r="D30" s="436" t="s">
        <v>905</v>
      </c>
      <c r="E30" s="437" t="s">
        <v>222</v>
      </c>
      <c r="F30" s="434"/>
      <c r="G30" s="438" t="s">
        <v>925</v>
      </c>
      <c r="H30" s="439" t="s">
        <v>224</v>
      </c>
      <c r="I30" s="434"/>
    </row>
    <row r="31" spans="1:11" ht="17.25" x14ac:dyDescent="0.3">
      <c r="A31" s="434" t="s">
        <v>901</v>
      </c>
      <c r="B31" s="435" t="s">
        <v>223</v>
      </c>
      <c r="C31" s="434"/>
      <c r="D31" s="436" t="s">
        <v>893</v>
      </c>
      <c r="E31" s="437" t="s">
        <v>222</v>
      </c>
      <c r="F31" s="434"/>
      <c r="G31" s="438" t="s">
        <v>884</v>
      </c>
      <c r="H31" s="439" t="s">
        <v>224</v>
      </c>
      <c r="I31" s="434"/>
    </row>
    <row r="32" spans="1:11" ht="17.25" x14ac:dyDescent="0.3">
      <c r="A32" s="434" t="s">
        <v>888</v>
      </c>
      <c r="B32" s="435" t="s">
        <v>223</v>
      </c>
      <c r="C32" s="434"/>
      <c r="D32" s="442" t="s">
        <v>907</v>
      </c>
      <c r="E32" s="437" t="s">
        <v>222</v>
      </c>
      <c r="F32" s="434"/>
      <c r="G32" s="438" t="s">
        <v>908</v>
      </c>
      <c r="H32" s="439" t="s">
        <v>224</v>
      </c>
      <c r="I32" s="434"/>
      <c r="J32" s="434"/>
      <c r="K32" s="435"/>
    </row>
    <row r="33" spans="1:11" ht="17.25" x14ac:dyDescent="0.3">
      <c r="A33" s="434" t="s">
        <v>904</v>
      </c>
      <c r="B33" s="435" t="s">
        <v>222</v>
      </c>
      <c r="C33" s="434"/>
      <c r="D33" s="436" t="s">
        <v>910</v>
      </c>
      <c r="E33" s="437" t="s">
        <v>222</v>
      </c>
      <c r="F33" s="434"/>
      <c r="G33" s="438" t="s">
        <v>898</v>
      </c>
      <c r="H33" s="439" t="s">
        <v>224</v>
      </c>
      <c r="I33" s="434"/>
      <c r="J33" s="434"/>
      <c r="K33" s="435"/>
    </row>
    <row r="34" spans="1:11" ht="17.25" x14ac:dyDescent="0.3">
      <c r="A34" s="434" t="s">
        <v>942</v>
      </c>
      <c r="B34" s="435" t="s">
        <v>222</v>
      </c>
      <c r="C34" s="434"/>
      <c r="D34" s="436" t="s">
        <v>897</v>
      </c>
      <c r="E34" s="437" t="s">
        <v>222</v>
      </c>
      <c r="F34" s="434"/>
      <c r="G34" s="438" t="s">
        <v>900</v>
      </c>
      <c r="H34" s="439" t="s">
        <v>224</v>
      </c>
      <c r="I34" s="434"/>
      <c r="J34" s="434"/>
      <c r="K34" s="435"/>
    </row>
    <row r="35" spans="1:11" ht="17.25" x14ac:dyDescent="0.3">
      <c r="A35" s="434" t="s">
        <v>923</v>
      </c>
      <c r="B35" s="435" t="s">
        <v>222</v>
      </c>
      <c r="C35" s="434"/>
      <c r="D35" s="436" t="s">
        <v>913</v>
      </c>
      <c r="E35" s="437" t="s">
        <v>222</v>
      </c>
      <c r="F35" s="434"/>
      <c r="G35" s="438" t="s">
        <v>903</v>
      </c>
      <c r="H35" s="439" t="s">
        <v>224</v>
      </c>
      <c r="I35" s="434"/>
      <c r="J35" s="434"/>
      <c r="K35" s="435"/>
    </row>
    <row r="36" spans="1:11" ht="17.25" x14ac:dyDescent="0.3">
      <c r="A36" s="434" t="s">
        <v>926</v>
      </c>
      <c r="B36" s="435" t="s">
        <v>222</v>
      </c>
      <c r="C36" s="434"/>
      <c r="D36" s="436" t="s">
        <v>916</v>
      </c>
      <c r="E36" s="437" t="s">
        <v>222</v>
      </c>
      <c r="F36" s="434"/>
      <c r="G36" s="438" t="s">
        <v>919</v>
      </c>
      <c r="H36" s="439" t="s">
        <v>224</v>
      </c>
      <c r="I36" s="434"/>
      <c r="J36" s="434"/>
      <c r="K36" s="435"/>
    </row>
    <row r="37" spans="1:11" ht="17.25" x14ac:dyDescent="0.3">
      <c r="A37" s="434" t="s">
        <v>939</v>
      </c>
      <c r="B37" s="435" t="s">
        <v>222</v>
      </c>
      <c r="C37" s="434"/>
      <c r="D37" s="436" t="s">
        <v>899</v>
      </c>
      <c r="E37" s="437" t="s">
        <v>222</v>
      </c>
      <c r="F37" s="434"/>
      <c r="G37" s="438" t="s">
        <v>922</v>
      </c>
      <c r="H37" s="439" t="s">
        <v>224</v>
      </c>
      <c r="I37" s="434"/>
      <c r="J37" s="434"/>
      <c r="K37" s="435"/>
    </row>
    <row r="38" spans="1:11" ht="17.25" x14ac:dyDescent="0.3">
      <c r="A38" s="434" t="s">
        <v>930</v>
      </c>
      <c r="B38" s="435" t="s">
        <v>222</v>
      </c>
      <c r="C38" s="434"/>
      <c r="D38" s="436" t="s">
        <v>946</v>
      </c>
      <c r="E38" s="437" t="s">
        <v>221</v>
      </c>
      <c r="F38" s="434"/>
      <c r="G38" s="438" t="s">
        <v>917</v>
      </c>
      <c r="H38" s="439" t="s">
        <v>224</v>
      </c>
      <c r="I38" s="434"/>
      <c r="J38" s="434"/>
      <c r="K38" s="435"/>
    </row>
    <row r="39" spans="1:11" ht="17.25" x14ac:dyDescent="0.3">
      <c r="A39" s="434" t="s">
        <v>909</v>
      </c>
      <c r="B39" s="435" t="s">
        <v>222</v>
      </c>
      <c r="C39" s="434"/>
      <c r="D39" s="436" t="s">
        <v>927</v>
      </c>
      <c r="E39" s="437" t="s">
        <v>221</v>
      </c>
      <c r="F39" s="434"/>
      <c r="G39" s="438" t="s">
        <v>911</v>
      </c>
      <c r="H39" s="439" t="s">
        <v>224</v>
      </c>
      <c r="I39" s="434"/>
      <c r="J39" s="434"/>
      <c r="K39" s="435"/>
    </row>
    <row r="40" spans="1:11" ht="17.25" x14ac:dyDescent="0.3">
      <c r="A40" s="434" t="s">
        <v>915</v>
      </c>
      <c r="B40" s="435" t="s">
        <v>222</v>
      </c>
      <c r="C40" s="434"/>
      <c r="D40" s="442" t="s">
        <v>940</v>
      </c>
      <c r="E40" s="437" t="s">
        <v>221</v>
      </c>
      <c r="F40" s="434"/>
      <c r="G40" s="438" t="s">
        <v>914</v>
      </c>
      <c r="H40" s="439" t="s">
        <v>224</v>
      </c>
      <c r="I40" s="434"/>
      <c r="J40" s="434"/>
      <c r="K40" s="435"/>
    </row>
    <row r="41" spans="1:11" ht="17.25" x14ac:dyDescent="0.3">
      <c r="A41" s="434" t="s">
        <v>933</v>
      </c>
      <c r="B41" s="435" t="s">
        <v>222</v>
      </c>
      <c r="C41" s="434"/>
      <c r="D41" s="436" t="s">
        <v>921</v>
      </c>
      <c r="E41" s="437" t="s">
        <v>221</v>
      </c>
      <c r="F41" s="434"/>
      <c r="G41" s="438" t="s">
        <v>977</v>
      </c>
      <c r="H41" s="439" t="s">
        <v>929</v>
      </c>
      <c r="I41" s="434"/>
      <c r="J41" s="434"/>
      <c r="K41" s="435"/>
    </row>
    <row r="42" spans="1:11" ht="17.25" x14ac:dyDescent="0.3">
      <c r="A42" s="434" t="s">
        <v>936</v>
      </c>
      <c r="B42" s="435" t="s">
        <v>222</v>
      </c>
      <c r="C42" s="434"/>
      <c r="D42" s="436" t="s">
        <v>918</v>
      </c>
      <c r="E42" s="437" t="s">
        <v>221</v>
      </c>
      <c r="F42" s="434"/>
      <c r="G42" s="438" t="s">
        <v>982</v>
      </c>
      <c r="H42" s="439" t="s">
        <v>929</v>
      </c>
      <c r="I42" s="434"/>
      <c r="J42" s="434"/>
      <c r="K42" s="435"/>
    </row>
    <row r="43" spans="1:11" ht="17.25" x14ac:dyDescent="0.3">
      <c r="A43" s="434" t="s">
        <v>819</v>
      </c>
      <c r="B43" s="435" t="s">
        <v>222</v>
      </c>
      <c r="C43" s="434"/>
      <c r="D43" s="436" t="s">
        <v>931</v>
      </c>
      <c r="E43" s="437" t="s">
        <v>221</v>
      </c>
      <c r="F43" s="434"/>
      <c r="G43" s="438" t="s">
        <v>932</v>
      </c>
      <c r="H43" s="439" t="s">
        <v>929</v>
      </c>
      <c r="I43" s="434"/>
      <c r="J43" s="434"/>
      <c r="K43" s="435"/>
    </row>
    <row r="44" spans="1:11" ht="15.75" customHeight="1" x14ac:dyDescent="0.3">
      <c r="A44" s="434" t="s">
        <v>920</v>
      </c>
      <c r="B44" s="435" t="s">
        <v>222</v>
      </c>
      <c r="C44" s="434"/>
      <c r="D44" s="436" t="s">
        <v>937</v>
      </c>
      <c r="E44" s="437" t="s">
        <v>221</v>
      </c>
      <c r="F44" s="434"/>
      <c r="G44" s="438" t="s">
        <v>980</v>
      </c>
      <c r="H44" s="439" t="s">
        <v>929</v>
      </c>
      <c r="I44" s="434"/>
      <c r="J44" s="434"/>
      <c r="K44" s="435"/>
    </row>
    <row r="45" spans="1:11" ht="17.25" x14ac:dyDescent="0.3">
      <c r="A45" s="434" t="s">
        <v>912</v>
      </c>
      <c r="B45" s="435" t="s">
        <v>222</v>
      </c>
      <c r="C45" s="434"/>
      <c r="D45" s="436" t="s">
        <v>943</v>
      </c>
      <c r="E45" s="437" t="s">
        <v>221</v>
      </c>
      <c r="F45" s="434"/>
      <c r="G45" s="438" t="s">
        <v>941</v>
      </c>
      <c r="H45" s="439" t="s">
        <v>929</v>
      </c>
      <c r="I45" s="434"/>
      <c r="J45" s="434"/>
      <c r="K45" s="435"/>
    </row>
    <row r="46" spans="1:11" ht="17.25" x14ac:dyDescent="0.3">
      <c r="A46" s="434" t="s">
        <v>906</v>
      </c>
      <c r="B46" s="435" t="s">
        <v>222</v>
      </c>
      <c r="C46" s="434"/>
      <c r="D46" s="436" t="s">
        <v>955</v>
      </c>
      <c r="E46" s="437" t="s">
        <v>221</v>
      </c>
      <c r="F46" s="434"/>
      <c r="G46" s="438" t="s">
        <v>947</v>
      </c>
      <c r="H46" s="439" t="s">
        <v>929</v>
      </c>
      <c r="I46" s="434"/>
      <c r="J46" s="434"/>
      <c r="K46" s="435"/>
    </row>
    <row r="47" spans="1:11" ht="17.25" x14ac:dyDescent="0.3">
      <c r="A47" s="434" t="s">
        <v>987</v>
      </c>
      <c r="B47" s="435" t="s">
        <v>221</v>
      </c>
      <c r="C47" s="434"/>
      <c r="D47" s="436" t="s">
        <v>958</v>
      </c>
      <c r="E47" s="437" t="s">
        <v>221</v>
      </c>
      <c r="F47" s="434"/>
      <c r="G47" s="438" t="s">
        <v>959</v>
      </c>
      <c r="H47" s="439" t="s">
        <v>929</v>
      </c>
      <c r="I47" s="434"/>
      <c r="J47" s="434"/>
      <c r="K47" s="435"/>
    </row>
    <row r="48" spans="1:11" ht="17.25" x14ac:dyDescent="0.3">
      <c r="A48" s="434" t="s">
        <v>948</v>
      </c>
      <c r="B48" s="435" t="s">
        <v>221</v>
      </c>
      <c r="C48" s="434"/>
      <c r="D48" s="436" t="s">
        <v>934</v>
      </c>
      <c r="E48" s="437" t="s">
        <v>221</v>
      </c>
      <c r="F48" s="434"/>
      <c r="G48" s="438" t="s">
        <v>974</v>
      </c>
      <c r="H48" s="439" t="s">
        <v>929</v>
      </c>
      <c r="I48" s="434"/>
      <c r="J48" s="434"/>
      <c r="K48" s="435"/>
    </row>
    <row r="49" spans="1:11" ht="17.25" x14ac:dyDescent="0.3">
      <c r="A49" s="434" t="s">
        <v>960</v>
      </c>
      <c r="B49" s="435" t="s">
        <v>221</v>
      </c>
      <c r="C49" s="434"/>
      <c r="D49" s="436" t="s">
        <v>949</v>
      </c>
      <c r="E49" s="437" t="s">
        <v>221</v>
      </c>
      <c r="F49" s="434"/>
      <c r="G49" s="438" t="s">
        <v>950</v>
      </c>
      <c r="H49" s="439" t="s">
        <v>929</v>
      </c>
      <c r="I49" s="434"/>
      <c r="J49" s="434"/>
      <c r="K49" s="435"/>
    </row>
    <row r="50" spans="1:11" ht="17.25" x14ac:dyDescent="0.3">
      <c r="A50" s="434" t="s">
        <v>963</v>
      </c>
      <c r="B50" s="435" t="s">
        <v>221</v>
      </c>
      <c r="C50" s="434"/>
      <c r="D50" s="436" t="s">
        <v>952</v>
      </c>
      <c r="E50" s="437" t="s">
        <v>221</v>
      </c>
      <c r="F50" s="434"/>
      <c r="G50" s="438" t="s">
        <v>956</v>
      </c>
      <c r="H50" s="439" t="s">
        <v>929</v>
      </c>
      <c r="I50" s="434"/>
      <c r="J50" s="434"/>
      <c r="K50" s="435"/>
    </row>
    <row r="51" spans="1:11" ht="17.25" x14ac:dyDescent="0.3">
      <c r="A51" s="434" t="s">
        <v>951</v>
      </c>
      <c r="B51" s="435" t="s">
        <v>221</v>
      </c>
      <c r="C51" s="434"/>
      <c r="D51" s="436" t="s">
        <v>924</v>
      </c>
      <c r="E51" s="437" t="s">
        <v>221</v>
      </c>
      <c r="F51" s="434"/>
      <c r="G51" s="438" t="s">
        <v>962</v>
      </c>
      <c r="H51" s="439" t="s">
        <v>929</v>
      </c>
      <c r="I51" s="434"/>
      <c r="J51" s="434"/>
      <c r="K51" s="435"/>
    </row>
    <row r="52" spans="1:11" ht="17.25" x14ac:dyDescent="0.3">
      <c r="A52" s="434" t="s">
        <v>954</v>
      </c>
      <c r="B52" s="435" t="s">
        <v>221</v>
      </c>
      <c r="C52" s="434"/>
      <c r="D52" s="436" t="s">
        <v>967</v>
      </c>
      <c r="E52" s="437" t="s">
        <v>224</v>
      </c>
      <c r="F52" s="434"/>
      <c r="G52" s="438" t="s">
        <v>944</v>
      </c>
      <c r="H52" s="439" t="s">
        <v>929</v>
      </c>
      <c r="I52" s="434"/>
      <c r="J52" s="434"/>
      <c r="K52" s="435"/>
    </row>
    <row r="53" spans="1:11" ht="17.25" x14ac:dyDescent="0.3">
      <c r="A53" s="434" t="s">
        <v>945</v>
      </c>
      <c r="B53" s="435" t="s">
        <v>221</v>
      </c>
      <c r="C53" s="434"/>
      <c r="D53" s="436" t="s">
        <v>970</v>
      </c>
      <c r="E53" s="437" t="s">
        <v>224</v>
      </c>
      <c r="F53" s="434"/>
      <c r="G53" s="438" t="s">
        <v>935</v>
      </c>
      <c r="H53" s="439" t="s">
        <v>929</v>
      </c>
      <c r="I53" s="434"/>
      <c r="J53" s="434"/>
      <c r="K53" s="435"/>
    </row>
    <row r="54" spans="1:11" ht="17.25" x14ac:dyDescent="0.3">
      <c r="A54" s="434" t="s">
        <v>966</v>
      </c>
      <c r="B54" s="435" t="s">
        <v>221</v>
      </c>
      <c r="C54" s="434"/>
      <c r="D54" s="436" t="s">
        <v>961</v>
      </c>
      <c r="E54" s="437" t="s">
        <v>224</v>
      </c>
      <c r="F54" s="434"/>
      <c r="G54" s="438" t="s">
        <v>965</v>
      </c>
      <c r="H54" s="439" t="s">
        <v>929</v>
      </c>
      <c r="I54" s="434"/>
      <c r="J54" s="434"/>
      <c r="K54" s="435"/>
    </row>
    <row r="55" spans="1:11" ht="17.25" x14ac:dyDescent="0.3">
      <c r="A55" s="434" t="s">
        <v>984</v>
      </c>
      <c r="B55" s="435" t="s">
        <v>221</v>
      </c>
      <c r="C55" s="434"/>
      <c r="D55" s="436" t="s">
        <v>973</v>
      </c>
      <c r="E55" s="437" t="s">
        <v>224</v>
      </c>
      <c r="F55" s="434"/>
      <c r="G55" s="438" t="s">
        <v>953</v>
      </c>
      <c r="H55" s="439" t="s">
        <v>929</v>
      </c>
      <c r="I55" s="434"/>
      <c r="J55" s="434"/>
      <c r="K55" s="435"/>
    </row>
    <row r="56" spans="1:11" ht="17.25" x14ac:dyDescent="0.3">
      <c r="A56" s="434" t="s">
        <v>986</v>
      </c>
      <c r="B56" s="435" t="s">
        <v>221</v>
      </c>
      <c r="C56" s="434"/>
      <c r="D56" s="436" t="s">
        <v>964</v>
      </c>
      <c r="E56" s="437" t="s">
        <v>224</v>
      </c>
      <c r="F56" s="434"/>
      <c r="G56" s="438" t="s">
        <v>968</v>
      </c>
      <c r="H56" s="439" t="s">
        <v>929</v>
      </c>
      <c r="I56" s="434"/>
      <c r="J56" s="434"/>
      <c r="K56" s="435"/>
    </row>
    <row r="57" spans="1:11" ht="17.25" x14ac:dyDescent="0.3">
      <c r="A57" s="434" t="s">
        <v>969</v>
      </c>
      <c r="B57" s="435" t="s">
        <v>221</v>
      </c>
      <c r="C57" s="434"/>
      <c r="D57" s="436" t="s">
        <v>976</v>
      </c>
      <c r="E57" s="437" t="s">
        <v>224</v>
      </c>
      <c r="F57" s="434"/>
      <c r="G57" s="438" t="s">
        <v>938</v>
      </c>
      <c r="H57" s="439" t="s">
        <v>929</v>
      </c>
      <c r="I57" s="434"/>
      <c r="J57" s="434"/>
      <c r="K57" s="435"/>
    </row>
    <row r="58" spans="1:11" ht="15.75" customHeight="1" x14ac:dyDescent="0.3">
      <c r="A58" s="434" t="s">
        <v>972</v>
      </c>
      <c r="B58" s="435" t="s">
        <v>221</v>
      </c>
      <c r="C58" s="434"/>
      <c r="D58" s="436" t="s">
        <v>979</v>
      </c>
      <c r="E58" s="437" t="s">
        <v>929</v>
      </c>
      <c r="F58" s="434"/>
      <c r="G58" s="438" t="s">
        <v>971</v>
      </c>
      <c r="H58" s="439" t="s">
        <v>929</v>
      </c>
      <c r="I58" s="434"/>
      <c r="J58" s="434"/>
      <c r="K58" s="435"/>
    </row>
    <row r="59" spans="1:11" ht="17.25" x14ac:dyDescent="0.3">
      <c r="A59" s="434" t="s">
        <v>978</v>
      </c>
      <c r="B59" s="435" t="s">
        <v>221</v>
      </c>
      <c r="C59" s="434"/>
      <c r="D59" s="434"/>
      <c r="E59" s="434"/>
      <c r="F59" s="434"/>
      <c r="G59" s="438" t="s">
        <v>928</v>
      </c>
      <c r="H59" s="439" t="s">
        <v>929</v>
      </c>
      <c r="I59" s="434"/>
      <c r="J59" s="434"/>
      <c r="K59" s="435"/>
    </row>
    <row r="60" spans="1:11" ht="17.25" x14ac:dyDescent="0.3">
      <c r="A60" s="434" t="s">
        <v>981</v>
      </c>
      <c r="B60" s="435" t="s">
        <v>221</v>
      </c>
      <c r="C60" s="434"/>
      <c r="D60" s="434"/>
      <c r="E60" s="434"/>
      <c r="F60" s="434"/>
      <c r="G60" s="443"/>
      <c r="H60" s="443"/>
      <c r="I60" s="434"/>
      <c r="J60" s="434"/>
      <c r="K60" s="435"/>
    </row>
    <row r="61" spans="1:11" ht="17.25" x14ac:dyDescent="0.3">
      <c r="A61" s="434" t="s">
        <v>983</v>
      </c>
      <c r="B61" s="435" t="s">
        <v>221</v>
      </c>
      <c r="C61" s="434"/>
      <c r="D61" s="434"/>
      <c r="E61" s="434"/>
      <c r="F61" s="434"/>
      <c r="G61" s="443"/>
      <c r="H61" s="443"/>
      <c r="I61" s="434"/>
      <c r="J61" s="434"/>
      <c r="K61" s="435"/>
    </row>
    <row r="62" spans="1:11" ht="17.25" x14ac:dyDescent="0.3">
      <c r="A62" s="434" t="s">
        <v>975</v>
      </c>
      <c r="B62" s="435" t="s">
        <v>221</v>
      </c>
      <c r="C62" s="434"/>
      <c r="D62" s="434"/>
      <c r="E62" s="434"/>
      <c r="F62" s="434"/>
      <c r="G62" s="443"/>
      <c r="H62" s="443"/>
      <c r="I62" s="434"/>
      <c r="J62" s="434"/>
      <c r="K62" s="435"/>
    </row>
    <row r="63" spans="1:11" ht="17.25" x14ac:dyDescent="0.3">
      <c r="A63" s="434" t="s">
        <v>988</v>
      </c>
      <c r="B63" s="435" t="s">
        <v>221</v>
      </c>
      <c r="C63" s="434"/>
      <c r="D63" s="434"/>
      <c r="E63" s="434"/>
      <c r="F63" s="434"/>
      <c r="G63" s="443"/>
      <c r="H63" s="443"/>
      <c r="I63" s="434"/>
      <c r="J63" s="434"/>
      <c r="K63" s="435"/>
    </row>
    <row r="64" spans="1:11" ht="17.25" x14ac:dyDescent="0.3">
      <c r="A64" s="434" t="s">
        <v>957</v>
      </c>
      <c r="B64" s="435" t="s">
        <v>221</v>
      </c>
      <c r="C64" s="434"/>
      <c r="D64" s="434"/>
      <c r="E64" s="434"/>
      <c r="F64" s="434"/>
      <c r="G64" s="443"/>
      <c r="H64" s="443"/>
      <c r="I64" s="434"/>
      <c r="J64" s="434"/>
      <c r="K64" s="435"/>
    </row>
    <row r="65" spans="1:11" ht="17.25" x14ac:dyDescent="0.3">
      <c r="A65" s="434" t="s">
        <v>985</v>
      </c>
      <c r="B65" s="435" t="s">
        <v>221</v>
      </c>
      <c r="C65" s="434"/>
      <c r="D65" s="434"/>
      <c r="E65" s="434"/>
      <c r="F65" s="434"/>
      <c r="G65" s="443"/>
      <c r="H65" s="443"/>
      <c r="I65" s="434"/>
      <c r="J65" s="434"/>
      <c r="K65" s="435"/>
    </row>
    <row r="66" spans="1:11" ht="17.25" x14ac:dyDescent="0.3">
      <c r="A66" s="434" t="s">
        <v>994</v>
      </c>
      <c r="B66" s="435" t="s">
        <v>224</v>
      </c>
      <c r="C66" s="434"/>
      <c r="D66" s="434"/>
      <c r="E66" s="434"/>
      <c r="F66" s="434"/>
      <c r="G66" s="443"/>
      <c r="H66" s="443"/>
      <c r="I66" s="434"/>
      <c r="J66" s="434"/>
      <c r="K66" s="435"/>
    </row>
    <row r="67" spans="1:11" ht="17.25" x14ac:dyDescent="0.3">
      <c r="A67" s="434" t="s">
        <v>991</v>
      </c>
      <c r="B67" s="435" t="s">
        <v>224</v>
      </c>
      <c r="C67" s="434"/>
      <c r="D67" s="434"/>
      <c r="E67" s="434"/>
      <c r="F67" s="434"/>
      <c r="G67" s="443"/>
      <c r="H67" s="443"/>
      <c r="I67" s="434"/>
      <c r="J67" s="434"/>
      <c r="K67" s="435"/>
    </row>
    <row r="68" spans="1:11" ht="17.25" x14ac:dyDescent="0.3">
      <c r="A68" s="434" t="s">
        <v>990</v>
      </c>
      <c r="B68" s="435" t="s">
        <v>224</v>
      </c>
      <c r="C68" s="434"/>
      <c r="D68" s="434"/>
      <c r="E68" s="434"/>
      <c r="F68" s="434"/>
      <c r="G68" s="443"/>
      <c r="H68" s="443"/>
      <c r="I68" s="434"/>
      <c r="J68" s="434"/>
      <c r="K68" s="435"/>
    </row>
    <row r="69" spans="1:11" ht="17.25" x14ac:dyDescent="0.3">
      <c r="A69" s="434" t="s">
        <v>992</v>
      </c>
      <c r="B69" s="435" t="s">
        <v>224</v>
      </c>
      <c r="C69" s="434"/>
      <c r="D69" s="434"/>
      <c r="E69" s="434"/>
      <c r="F69" s="434"/>
      <c r="G69" s="443"/>
      <c r="H69" s="443"/>
      <c r="I69" s="434"/>
      <c r="J69" s="434"/>
      <c r="K69" s="435"/>
    </row>
    <row r="70" spans="1:11" ht="17.25" x14ac:dyDescent="0.3">
      <c r="A70" s="434" t="s">
        <v>989</v>
      </c>
      <c r="B70" s="435" t="s">
        <v>224</v>
      </c>
      <c r="C70" s="434"/>
      <c r="D70" s="434"/>
      <c r="E70" s="434"/>
      <c r="F70" s="434"/>
      <c r="G70" s="443"/>
      <c r="H70" s="443"/>
      <c r="I70" s="434"/>
      <c r="J70" s="434"/>
      <c r="K70" s="435"/>
    </row>
    <row r="71" spans="1:11" ht="17.25" x14ac:dyDescent="0.3">
      <c r="A71" s="434" t="s">
        <v>993</v>
      </c>
      <c r="B71" s="435" t="s">
        <v>224</v>
      </c>
      <c r="C71" s="434"/>
      <c r="D71" s="434"/>
      <c r="E71" s="434"/>
      <c r="F71" s="434"/>
      <c r="G71" s="443"/>
      <c r="H71" s="443"/>
      <c r="I71" s="434"/>
      <c r="J71" s="434"/>
      <c r="K71" s="435"/>
    </row>
  </sheetData>
  <sortState xmlns:xlrd2="http://schemas.microsoft.com/office/spreadsheetml/2017/richdata2" ref="D19:E29">
    <sortCondition ref="D19:D29"/>
  </sortState>
  <pageMargins left="0.7" right="0.7" top="0.75" bottom="0.75" header="0.3" footer="0.3"/>
  <pageSetup paperSize="9"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3803-33FE-4369-B6E2-166DE5966AEE}">
  <dimension ref="A1:S209"/>
  <sheetViews>
    <sheetView view="pageBreakPreview" topLeftCell="A134" zoomScale="140" zoomScaleNormal="100" zoomScaleSheetLayoutView="140" workbookViewId="0">
      <selection activeCell="N163" sqref="N163"/>
    </sheetView>
  </sheetViews>
  <sheetFormatPr defaultRowHeight="12.75" x14ac:dyDescent="0.2"/>
  <cols>
    <col min="1" max="15" width="8.5703125" style="92" customWidth="1"/>
    <col min="16" max="16384" width="9.140625" style="90"/>
  </cols>
  <sheetData>
    <row r="1" spans="1:15" ht="15" customHeight="1" x14ac:dyDescent="0.2">
      <c r="A1" s="89" t="s">
        <v>242</v>
      </c>
    </row>
    <row r="2" spans="1:15" ht="15" customHeight="1" x14ac:dyDescent="0.2">
      <c r="A2" s="91"/>
      <c r="B2" s="755"/>
      <c r="C2" s="756"/>
      <c r="D2" s="756"/>
      <c r="E2" s="756"/>
      <c r="F2" s="756"/>
      <c r="G2" s="756"/>
      <c r="H2" s="756"/>
      <c r="I2" s="756"/>
      <c r="J2" s="756"/>
      <c r="K2" s="756"/>
      <c r="L2" s="756"/>
      <c r="M2" s="756"/>
      <c r="N2" s="756"/>
      <c r="O2" s="756"/>
    </row>
    <row r="3" spans="1:15" ht="15" customHeight="1" x14ac:dyDescent="0.2">
      <c r="A3" s="757" t="s">
        <v>277</v>
      </c>
      <c r="B3" s="100" t="s">
        <v>278</v>
      </c>
      <c r="C3" s="101"/>
      <c r="D3" s="102">
        <f>[1]Sumary!AS4</f>
        <v>0.3</v>
      </c>
      <c r="E3" s="102">
        <f>[1]Sumary!AT4</f>
        <v>0.6</v>
      </c>
      <c r="F3" s="102">
        <f>[1]Sumary!AU4</f>
        <v>0.9</v>
      </c>
      <c r="G3" s="102">
        <f>[1]Sumary!AV4</f>
        <v>1.2</v>
      </c>
      <c r="H3" s="102">
        <f>[1]Sumary!AW4</f>
        <v>1.5</v>
      </c>
      <c r="I3" s="102">
        <f>[1]Sumary!AX4</f>
        <v>1.8</v>
      </c>
      <c r="J3" s="102">
        <f>[1]Sumary!AY4</f>
        <v>2.1</v>
      </c>
      <c r="K3" s="102">
        <f>[1]Sumary!AZ4</f>
        <v>2.4</v>
      </c>
      <c r="L3" s="102">
        <f>[1]Sumary!BA4</f>
        <v>2.7</v>
      </c>
      <c r="M3" s="102">
        <f>[1]Sumary!BB4</f>
        <v>3</v>
      </c>
      <c r="N3" s="102">
        <f>[1]Sumary!BC4</f>
        <v>3.3</v>
      </c>
      <c r="O3" s="102">
        <f>[1]Sumary!BD4</f>
        <v>3.5</v>
      </c>
    </row>
    <row r="4" spans="1:15" ht="15" customHeight="1" x14ac:dyDescent="0.2">
      <c r="A4" s="758"/>
      <c r="B4" s="103"/>
      <c r="C4" s="104" t="s">
        <v>279</v>
      </c>
      <c r="D4" s="105">
        <f>[1]Sumary!AS5</f>
        <v>11.811023622047244</v>
      </c>
      <c r="E4" s="105">
        <f>[1]Sumary!AT5</f>
        <v>23.622047244094489</v>
      </c>
      <c r="F4" s="105">
        <f>[1]Sumary!AU5</f>
        <v>35.433070866141733</v>
      </c>
      <c r="G4" s="105">
        <f>[1]Sumary!AV5</f>
        <v>47.244094488188978</v>
      </c>
      <c r="H4" s="105">
        <f>[1]Sumary!AW5</f>
        <v>59.055118110236222</v>
      </c>
      <c r="I4" s="105">
        <f>[1]Sumary!AX5</f>
        <v>70.866141732283467</v>
      </c>
      <c r="J4" s="105">
        <f>[1]Sumary!AY5</f>
        <v>82.677165354330711</v>
      </c>
      <c r="K4" s="105">
        <f>[1]Sumary!AZ5</f>
        <v>94.488188976377955</v>
      </c>
      <c r="L4" s="105">
        <f>[1]Sumary!BA5</f>
        <v>106.2992125984252</v>
      </c>
      <c r="M4" s="105">
        <f>[1]Sumary!BB5</f>
        <v>118.11023622047244</v>
      </c>
      <c r="N4" s="105">
        <f>[1]Sumary!BC5</f>
        <v>129.92125984251967</v>
      </c>
      <c r="O4" s="105">
        <f>[1]Sumary!BD5</f>
        <v>137.79527559055117</v>
      </c>
    </row>
    <row r="5" spans="1:15" ht="15" customHeight="1" x14ac:dyDescent="0.2">
      <c r="A5" s="758"/>
      <c r="B5" s="107">
        <f>[1]Sumary!AQ6</f>
        <v>0.61</v>
      </c>
      <c r="C5" s="108">
        <f>[1]Sumary!AR6</f>
        <v>24.015748031496063</v>
      </c>
      <c r="D5" s="109">
        <f>'[1]Material Cost'!D5+'[1]Material Cost'!D5*(AA_MarkUp)+Cut_Length_Charge+RollerLabour</f>
        <v>14.613187333333334</v>
      </c>
      <c r="E5" s="109">
        <f>'[1]Material Cost'!E5+'[1]Material Cost'!E5*(AA_MarkUp)+Cut_Length_Charge+RollerLabour</f>
        <v>17.495041333333333</v>
      </c>
      <c r="F5" s="109">
        <f>'[1]Material Cost'!F5+'[1]Material Cost'!F5*(AA_MarkUp)+Cut_Length_Charge+RollerLabour</f>
        <v>20.376895333333337</v>
      </c>
      <c r="G5" s="109">
        <f>'[1]Material Cost'!G5+'[1]Material Cost'!G5*(AA_MarkUp)+Cut_Length_Charge+RollerLabour</f>
        <v>23.515549333333333</v>
      </c>
      <c r="H5" s="109">
        <f>'[1]Material Cost'!H5+'[1]Material Cost'!H5*(AA_MarkUp)+Cut_Length_Charge+RollerLabour</f>
        <v>26.782603333333341</v>
      </c>
      <c r="I5" s="109">
        <f>'[1]Material Cost'!I5+'[1]Material Cost'!I5*(AA_MarkUp)+Cut_Length_Charge+RollerLabour</f>
        <v>31.792857333333338</v>
      </c>
      <c r="J5" s="109">
        <f>'[1]Material Cost'!J5+'[1]Material Cost'!J5*(AA_MarkUp)+Cut_Length_Charge+RollerLabour</f>
        <v>38.415111333333336</v>
      </c>
      <c r="K5" s="109">
        <f>'[1]Material Cost'!K5+'[1]Material Cost'!K5*(AA_MarkUp)+Cut_Length_Charge+RollerLabour</f>
        <v>41.94136533333333</v>
      </c>
      <c r="L5" s="109">
        <f>'[1]Material Cost'!L5+'[1]Material Cost'!L5*(AA_MarkUp)+Cut_Length_Charge+RollerLabour</f>
        <v>45.467619333333353</v>
      </c>
      <c r="M5" s="109">
        <f>'[1]Material Cost'!M5+'[1]Material Cost'!M5*(AA_MarkUp)+Cut_Length_Charge+RollerLabour</f>
        <v>48.993873333333347</v>
      </c>
      <c r="N5" s="109">
        <f>'[1]Material Cost'!N5+'[1]Material Cost'!N5*(AA_MarkUp)+Cut_Length_Charge+RollerLabour</f>
        <v>52.520127333333342</v>
      </c>
      <c r="O5" s="109">
        <f>'[1]Material Cost'!O5+'[1]Material Cost'!O5*(AA_MarkUp)+Cut_Length_Charge+RollerLabour</f>
        <v>54.870963333333343</v>
      </c>
    </row>
    <row r="6" spans="1:15" ht="15" customHeight="1" x14ac:dyDescent="0.2">
      <c r="A6" s="758"/>
      <c r="B6" s="107">
        <f>[1]Sumary!AQ7</f>
        <v>0.76200000000000001</v>
      </c>
      <c r="C6" s="108">
        <f>[1]Sumary!AR7</f>
        <v>30</v>
      </c>
      <c r="D6" s="109">
        <f>'[1]Material Cost'!D6+'[1]Material Cost'!D6*(AA_MarkUp)+Cut_Length_Charge+RollerLabour</f>
        <v>14.827872133333335</v>
      </c>
      <c r="E6" s="109">
        <f>'[1]Material Cost'!E6+'[1]Material Cost'!E6*(AA_MarkUp)+Cut_Length_Charge+RollerLabour</f>
        <v>17.924410933333334</v>
      </c>
      <c r="F6" s="109">
        <f>'[1]Material Cost'!F6+'[1]Material Cost'!F6*(AA_MarkUp)+Cut_Length_Charge+RollerLabour</f>
        <v>21.020949733333335</v>
      </c>
      <c r="G6" s="109">
        <f>'[1]Material Cost'!G6+'[1]Material Cost'!G6*(AA_MarkUp)+Cut_Length_Charge+RollerLabour</f>
        <v>24.374288533333335</v>
      </c>
      <c r="H6" s="109">
        <f>'[1]Material Cost'!H6+'[1]Material Cost'!H6*(AA_MarkUp)+Cut_Length_Charge+RollerLabour</f>
        <v>27.856027333333337</v>
      </c>
      <c r="I6" s="109">
        <f>'[1]Material Cost'!I6+'[1]Material Cost'!I6*(AA_MarkUp)+Cut_Length_Charge+RollerLabour</f>
        <v>33.080966133333341</v>
      </c>
      <c r="J6" s="109">
        <f>'[1]Material Cost'!J6+'[1]Material Cost'!J6*(AA_MarkUp)+Cut_Length_Charge+RollerLabour</f>
        <v>39.91790493333334</v>
      </c>
      <c r="K6" s="109">
        <f>'[1]Material Cost'!K6+'[1]Material Cost'!K6*(AA_MarkUp)+Cut_Length_Charge+RollerLabour</f>
        <v>43.658843733333335</v>
      </c>
      <c r="L6" s="109">
        <f>'[1]Material Cost'!L6+'[1]Material Cost'!L6*(AA_MarkUp)+Cut_Length_Charge+RollerLabour</f>
        <v>47.399782533333351</v>
      </c>
      <c r="M6" s="109">
        <f>'[1]Material Cost'!M6+'[1]Material Cost'!M6*(AA_MarkUp)+Cut_Length_Charge+RollerLabour</f>
        <v>51.140721333333346</v>
      </c>
      <c r="N6" s="109">
        <f>'[1]Material Cost'!N6+'[1]Material Cost'!N6*(AA_MarkUp)+Cut_Length_Charge+RollerLabour</f>
        <v>54.881660133333341</v>
      </c>
      <c r="O6" s="109">
        <f>'[1]Material Cost'!O6+'[1]Material Cost'!O6*(AA_MarkUp)+Cut_Length_Charge+RollerLabour</f>
        <v>57.37561933333334</v>
      </c>
    </row>
    <row r="7" spans="1:15" ht="15" customHeight="1" x14ac:dyDescent="0.2">
      <c r="A7" s="758"/>
      <c r="B7" s="107">
        <f>[1]Sumary!AQ8</f>
        <v>0.91400000000000003</v>
      </c>
      <c r="C7" s="108">
        <f>[1]Sumary!AR8</f>
        <v>35.984251968503933</v>
      </c>
      <c r="D7" s="109">
        <f>'[1]Material Cost'!D7+'[1]Material Cost'!D7*(AA_MarkUp)+Cut_Length_Charge+RollerLabour</f>
        <v>15.042556933333334</v>
      </c>
      <c r="E7" s="109">
        <f>'[1]Material Cost'!E7+'[1]Material Cost'!E7*(AA_MarkUp)+Cut_Length_Charge+RollerLabour</f>
        <v>18.353780533333335</v>
      </c>
      <c r="F7" s="109">
        <f>'[1]Material Cost'!F7+'[1]Material Cost'!F7*(AA_MarkUp)+Cut_Length_Charge+RollerLabour</f>
        <v>21.665004133333333</v>
      </c>
      <c r="G7" s="109">
        <f>'[1]Material Cost'!G7+'[1]Material Cost'!G7*(AA_MarkUp)+Cut_Length_Charge+RollerLabour</f>
        <v>25.23302773333333</v>
      </c>
      <c r="H7" s="109">
        <f>'[1]Material Cost'!H7+'[1]Material Cost'!H7*(AA_MarkUp)+Cut_Length_Charge+RollerLabour</f>
        <v>28.92945133333334</v>
      </c>
      <c r="I7" s="109">
        <f>'[1]Material Cost'!I7+'[1]Material Cost'!I7*(AA_MarkUp)+Cut_Length_Charge+RollerLabour</f>
        <v>34.369074933333344</v>
      </c>
      <c r="J7" s="109">
        <f>'[1]Material Cost'!J7+'[1]Material Cost'!J7*(AA_MarkUp)+Cut_Length_Charge+RollerLabour</f>
        <v>41.420698533333336</v>
      </c>
      <c r="K7" s="109">
        <f>'[1]Material Cost'!K7+'[1]Material Cost'!K7*(AA_MarkUp)+Cut_Length_Charge+RollerLabour</f>
        <v>45.376322133333332</v>
      </c>
      <c r="L7" s="109">
        <f>'[1]Material Cost'!L7+'[1]Material Cost'!L7*(AA_MarkUp)+Cut_Length_Charge+RollerLabour</f>
        <v>49.331945733333349</v>
      </c>
      <c r="M7" s="109">
        <f>'[1]Material Cost'!M7+'[1]Material Cost'!M7*(AA_MarkUp)+Cut_Length_Charge+RollerLabour</f>
        <v>53.287569333333344</v>
      </c>
      <c r="N7" s="109">
        <f>'[1]Material Cost'!N7+'[1]Material Cost'!N7*(AA_MarkUp)+Cut_Length_Charge+RollerLabour</f>
        <v>57.24319293333334</v>
      </c>
      <c r="O7" s="109">
        <f>'[1]Material Cost'!O7+'[1]Material Cost'!O7*(AA_MarkUp)+Cut_Length_Charge+RollerLabour</f>
        <v>59.880275333333344</v>
      </c>
    </row>
    <row r="8" spans="1:15" ht="15" customHeight="1" x14ac:dyDescent="0.2">
      <c r="A8" s="758"/>
      <c r="B8" s="107">
        <f>[1]Sumary!AQ9</f>
        <v>1.0669999999999999</v>
      </c>
      <c r="C8" s="108">
        <f>[1]Sumary!AR9</f>
        <v>42.00787401574803</v>
      </c>
      <c r="D8" s="109">
        <f>'[1]Material Cost'!D8+'[1]Material Cost'!D8*(AA_MarkUp)+Cut_Length_Charge+RollerLabour</f>
        <v>15.258654133333334</v>
      </c>
      <c r="E8" s="109">
        <f>'[1]Material Cost'!E8+'[1]Material Cost'!E8*(AA_MarkUp)+Cut_Length_Charge+RollerLabour</f>
        <v>18.785974933333335</v>
      </c>
      <c r="F8" s="109">
        <f>'[1]Material Cost'!F8+'[1]Material Cost'!F8*(AA_MarkUp)+Cut_Length_Charge+RollerLabour</f>
        <v>22.313295733333334</v>
      </c>
      <c r="G8" s="109">
        <f>'[1]Material Cost'!G8+'[1]Material Cost'!G8*(AA_MarkUp)+Cut_Length_Charge+RollerLabour</f>
        <v>26.097416533333337</v>
      </c>
      <c r="H8" s="109">
        <f>'[1]Material Cost'!H8+'[1]Material Cost'!H8*(AA_MarkUp)+Cut_Length_Charge+RollerLabour</f>
        <v>30.00993733333334</v>
      </c>
      <c r="I8" s="109">
        <f>'[1]Material Cost'!I8+'[1]Material Cost'!I8*(AA_MarkUp)+Cut_Length_Charge+RollerLabour</f>
        <v>35.665658133333338</v>
      </c>
      <c r="J8" s="109">
        <f>'[1]Material Cost'!J8+'[1]Material Cost'!J8*(AA_MarkUp)+Cut_Length_Charge+RollerLabour</f>
        <v>42.933378933333337</v>
      </c>
      <c r="K8" s="109">
        <f>'[1]Material Cost'!K8+'[1]Material Cost'!K8*(AA_MarkUp)+Cut_Length_Charge+RollerLabour</f>
        <v>47.10509973333334</v>
      </c>
      <c r="L8" s="109">
        <f>'[1]Material Cost'!L8+'[1]Material Cost'!L8*(AA_MarkUp)+Cut_Length_Charge+RollerLabour</f>
        <v>51.276820533333357</v>
      </c>
      <c r="M8" s="109">
        <f>'[1]Material Cost'!M8+'[1]Material Cost'!M8*(AA_MarkUp)+Cut_Length_Charge+RollerLabour</f>
        <v>55.448541333333345</v>
      </c>
      <c r="N8" s="109">
        <f>'[1]Material Cost'!N8+'[1]Material Cost'!N8*(AA_MarkUp)+Cut_Length_Charge+RollerLabour</f>
        <v>59.620262133333341</v>
      </c>
      <c r="O8" s="109">
        <f>'[1]Material Cost'!O8+'[1]Material Cost'!O8*(AA_MarkUp)+Cut_Length_Charge+RollerLabour</f>
        <v>62.401409333333341</v>
      </c>
    </row>
    <row r="9" spans="1:15" ht="15" customHeight="1" x14ac:dyDescent="0.2">
      <c r="A9" s="758"/>
      <c r="B9" s="107">
        <f>[1]Sumary!AQ10</f>
        <v>1.2190000000000001</v>
      </c>
      <c r="C9" s="108">
        <f>[1]Sumary!AR10</f>
        <v>47.99212598425197</v>
      </c>
      <c r="D9" s="109">
        <f>'[1]Material Cost'!D9+'[1]Material Cost'!D9*(AA_MarkUp)+Cut_Length_Charge+RollerLabour</f>
        <v>15.473338933333334</v>
      </c>
      <c r="E9" s="109">
        <f>'[1]Material Cost'!E9+'[1]Material Cost'!E9*(AA_MarkUp)+Cut_Length_Charge+RollerLabour</f>
        <v>19.215344533333337</v>
      </c>
      <c r="F9" s="109">
        <f>'[1]Material Cost'!F9+'[1]Material Cost'!F9*(AA_MarkUp)+Cut_Length_Charge+RollerLabour</f>
        <v>22.957350133333335</v>
      </c>
      <c r="G9" s="109">
        <f>'[1]Material Cost'!G9+'[1]Material Cost'!G9*(AA_MarkUp)+Cut_Length_Charge+RollerLabour</f>
        <v>26.956155733333333</v>
      </c>
      <c r="H9" s="109">
        <f>'[1]Material Cost'!H9+'[1]Material Cost'!H9*(AA_MarkUp)+Cut_Length_Charge+RollerLabour</f>
        <v>31.083361333333343</v>
      </c>
      <c r="I9" s="109">
        <f>'[1]Material Cost'!I9+'[1]Material Cost'!I9*(AA_MarkUp)+Cut_Length_Charge+RollerLabour</f>
        <v>36.953766933333341</v>
      </c>
      <c r="J9" s="109">
        <f>'[1]Material Cost'!J9+'[1]Material Cost'!J9*(AA_MarkUp)+Cut_Length_Charge+RollerLabour</f>
        <v>44.436172533333341</v>
      </c>
      <c r="K9" s="109">
        <f>'[1]Material Cost'!K9+'[1]Material Cost'!K9*(AA_MarkUp)+Cut_Length_Charge+RollerLabour</f>
        <v>48.82257813333333</v>
      </c>
      <c r="L9" s="109">
        <f>'[1]Material Cost'!L9+'[1]Material Cost'!L9*(AA_MarkUp)+Cut_Length_Charge+RollerLabour</f>
        <v>53.208983733333355</v>
      </c>
      <c r="M9" s="109">
        <f>'[1]Material Cost'!M9+'[1]Material Cost'!M9*(AA_MarkUp)+Cut_Length_Charge+RollerLabour</f>
        <v>57.595389333333351</v>
      </c>
      <c r="N9" s="109">
        <f>'[1]Material Cost'!N9+'[1]Material Cost'!N9*(AA_MarkUp)+Cut_Length_Charge+RollerLabour</f>
        <v>61.981794933333347</v>
      </c>
      <c r="O9" s="109">
        <f>'[1]Material Cost'!O9+'[1]Material Cost'!O9*(AA_MarkUp)+Cut_Length_Charge+RollerLabour</f>
        <v>64.906065333333345</v>
      </c>
    </row>
    <row r="10" spans="1:15" ht="15" customHeight="1" x14ac:dyDescent="0.2">
      <c r="A10" s="758"/>
      <c r="B10" s="107">
        <f>[1]Sumary!AQ11</f>
        <v>1.524</v>
      </c>
      <c r="C10" s="108">
        <f>[1]Sumary!AR11</f>
        <v>60</v>
      </c>
      <c r="D10" s="109">
        <f>'[1]Material Cost'!D10+'[1]Material Cost'!D10*(AA_MarkUp)+Cut_Length_Charge+RollerLabour</f>
        <v>15.904120933333333</v>
      </c>
      <c r="E10" s="109">
        <f>'[1]Material Cost'!E10+'[1]Material Cost'!E10*(AA_MarkUp)+Cut_Length_Charge+RollerLabour</f>
        <v>20.076908533333331</v>
      </c>
      <c r="F10" s="109">
        <f>'[1]Material Cost'!F10+'[1]Material Cost'!F10*(AA_MarkUp)+Cut_Length_Charge+RollerLabour</f>
        <v>24.249696133333337</v>
      </c>
      <c r="G10" s="109">
        <f>'[1]Material Cost'!G10+'[1]Material Cost'!G10*(AA_MarkUp)+Cut_Length_Charge+RollerLabour</f>
        <v>28.679283733333335</v>
      </c>
      <c r="H10" s="109">
        <f>'[1]Material Cost'!H10+'[1]Material Cost'!H10*(AA_MarkUp)+Cut_Length_Charge+RollerLabour</f>
        <v>33.237271333333339</v>
      </c>
      <c r="I10" s="109">
        <f>'[1]Material Cost'!I10+'[1]Material Cost'!I10*(AA_MarkUp)+Cut_Length_Charge+RollerLabour</f>
        <v>39.538458933333345</v>
      </c>
      <c r="J10" s="109">
        <f>'[1]Material Cost'!J10+'[1]Material Cost'!J10*(AA_MarkUp)+Cut_Length_Charge+RollerLabour</f>
        <v>47.451646533333339</v>
      </c>
      <c r="K10" s="109">
        <f>'[1]Material Cost'!K10+'[1]Material Cost'!K10*(AA_MarkUp)+Cut_Length_Charge+RollerLabour</f>
        <v>52.268834133333336</v>
      </c>
      <c r="L10" s="109">
        <f>'[1]Material Cost'!L10+'[1]Material Cost'!L10*(AA_MarkUp)+Cut_Length_Charge+RollerLabour</f>
        <v>57.086021733333347</v>
      </c>
      <c r="M10" s="109">
        <f>'[1]Material Cost'!M10+'[1]Material Cost'!M10*(AA_MarkUp)+Cut_Length_Charge+RollerLabour</f>
        <v>61.903209333333351</v>
      </c>
      <c r="N10" s="109">
        <f>'[1]Material Cost'!N10+'[1]Material Cost'!N10*(AA_MarkUp)+Cut_Length_Charge+RollerLabour</f>
        <v>66.720396933333333</v>
      </c>
      <c r="O10" s="109">
        <f>'[1]Material Cost'!O10+'[1]Material Cost'!O10*(AA_MarkUp)+Cut_Length_Charge+RollerLabour</f>
        <v>69.931855333333331</v>
      </c>
    </row>
    <row r="11" spans="1:15" ht="15" customHeight="1" x14ac:dyDescent="0.2">
      <c r="A11" s="758"/>
      <c r="B11" s="107">
        <f>[1]Sumary!AQ12</f>
        <v>1.829</v>
      </c>
      <c r="C11" s="108">
        <f>[1]Sumary!AR12</f>
        <v>72.00787401574803</v>
      </c>
      <c r="D11" s="109">
        <f>'[1]Material Cost'!D11+'[1]Material Cost'!D11*(AA_MarkUp)+Cut_Length_Charge+RollerLabour</f>
        <v>16.334902933333332</v>
      </c>
      <c r="E11" s="109">
        <f>'[1]Material Cost'!E11+'[1]Material Cost'!E11*(AA_MarkUp)+Cut_Length_Charge+RollerLabour</f>
        <v>20.938472533333332</v>
      </c>
      <c r="F11" s="109">
        <f>'[1]Material Cost'!F11+'[1]Material Cost'!F11*(AA_MarkUp)+Cut_Length_Charge+RollerLabour</f>
        <v>25.542042133333339</v>
      </c>
      <c r="G11" s="109">
        <f>'[1]Material Cost'!G11+'[1]Material Cost'!G11*(AA_MarkUp)+Cut_Length_Charge+RollerLabour</f>
        <v>30.402411733333331</v>
      </c>
      <c r="H11" s="109">
        <f>'[1]Material Cost'!H11+'[1]Material Cost'!H11*(AA_MarkUp)+Cut_Length_Charge+RollerLabour</f>
        <v>35.391181333333343</v>
      </c>
      <c r="I11" s="109">
        <f>'[1]Material Cost'!I11+'[1]Material Cost'!I11*(AA_MarkUp)+Cut_Length_Charge+RollerLabour</f>
        <v>42.123150933333335</v>
      </c>
      <c r="J11" s="109">
        <f>'[1]Material Cost'!J11+'[1]Material Cost'!J11*(AA_MarkUp)+Cut_Length_Charge+RollerLabour</f>
        <v>50.467120533333336</v>
      </c>
      <c r="K11" s="109">
        <f>'[1]Material Cost'!K11+'[1]Material Cost'!K11*(AA_MarkUp)+Cut_Length_Charge+RollerLabour</f>
        <v>55.715090133333334</v>
      </c>
      <c r="L11" s="109">
        <f>'[1]Material Cost'!L11+'[1]Material Cost'!L11*(AA_MarkUp)+Cut_Length_Charge+RollerLabour</f>
        <v>60.96305973333336</v>
      </c>
      <c r="M11" s="109">
        <f>'[1]Material Cost'!M11+'[1]Material Cost'!M11*(AA_MarkUp)+Cut_Length_Charge+RollerLabour</f>
        <v>66.211029333333343</v>
      </c>
      <c r="N11" s="109">
        <f>'[1]Material Cost'!N11+'[1]Material Cost'!N11*(AA_MarkUp)+Cut_Length_Charge+RollerLabour</f>
        <v>71.458998933333334</v>
      </c>
      <c r="O11" s="109">
        <f>'[1]Material Cost'!O11+'[1]Material Cost'!O11*(AA_MarkUp)+Cut_Length_Charge+RollerLabour</f>
        <v>74.957645333333332</v>
      </c>
    </row>
    <row r="12" spans="1:15" ht="15" customHeight="1" x14ac:dyDescent="0.2">
      <c r="A12" s="758"/>
      <c r="B12" s="107">
        <f>[1]Sumary!AQ13</f>
        <v>2.1339999999999999</v>
      </c>
      <c r="C12" s="108">
        <f>[1]Sumary!AR13</f>
        <v>84.015748031496059</v>
      </c>
      <c r="D12" s="109">
        <f>'[1]Material Cost'!D12+'[1]Material Cost'!D12*(AA_MarkUp)+Cut_Length_Charge+RollerLabour</f>
        <v>16.765684933333333</v>
      </c>
      <c r="E12" s="109">
        <f>'[1]Material Cost'!E12+'[1]Material Cost'!E12*(AA_MarkUp)+Cut_Length_Charge+RollerLabour</f>
        <v>21.800036533333333</v>
      </c>
      <c r="F12" s="109">
        <f>'[1]Material Cost'!F12+'[1]Material Cost'!F12*(AA_MarkUp)+Cut_Length_Charge+RollerLabour</f>
        <v>26.834388133333334</v>
      </c>
      <c r="G12" s="109">
        <f>'[1]Material Cost'!G12+'[1]Material Cost'!G12*(AA_MarkUp)+Cut_Length_Charge+RollerLabour</f>
        <v>32.125539733333333</v>
      </c>
      <c r="H12" s="109">
        <f>'[1]Material Cost'!H12+'[1]Material Cost'!H12*(AA_MarkUp)+Cut_Length_Charge+RollerLabour</f>
        <v>37.545091333333339</v>
      </c>
      <c r="I12" s="109">
        <f>'[1]Material Cost'!I12+'[1]Material Cost'!I12*(AA_MarkUp)+Cut_Length_Charge+RollerLabour</f>
        <v>44.707842933333332</v>
      </c>
      <c r="J12" s="109">
        <f>'[1]Material Cost'!J12+'[1]Material Cost'!J12*(AA_MarkUp)+Cut_Length_Charge+RollerLabour</f>
        <v>53.482594533333334</v>
      </c>
      <c r="K12" s="109">
        <f>'[1]Material Cost'!K12+'[1]Material Cost'!K12*(AA_MarkUp)+Cut_Length_Charge+RollerLabour</f>
        <v>59.161346133333332</v>
      </c>
      <c r="L12" s="109">
        <f>'[1]Material Cost'!L12+'[1]Material Cost'!L12*(AA_MarkUp)+Cut_Length_Charge+RollerLabour</f>
        <v>64.840097733333351</v>
      </c>
      <c r="M12" s="109">
        <f>'[1]Material Cost'!M12+'[1]Material Cost'!M12*(AA_MarkUp)+Cut_Length_Charge+RollerLabour</f>
        <v>70.51884933333335</v>
      </c>
      <c r="N12" s="109">
        <f>'[1]Material Cost'!N12+'[1]Material Cost'!N12*(AA_MarkUp)+Cut_Length_Charge+RollerLabour</f>
        <v>76.19760093333332</v>
      </c>
      <c r="O12" s="109">
        <f>'[1]Material Cost'!O12+'[1]Material Cost'!O12*(AA_MarkUp)+Cut_Length_Charge+RollerLabour</f>
        <v>79.983435333333318</v>
      </c>
    </row>
    <row r="13" spans="1:15" ht="15" customHeight="1" x14ac:dyDescent="0.2">
      <c r="A13" s="758"/>
      <c r="B13" s="107">
        <f>[1]Sumary!AQ14</f>
        <v>2.4380000000000002</v>
      </c>
      <c r="C13" s="108">
        <f>[1]Sumary!AR14</f>
        <v>95.984251968503941</v>
      </c>
      <c r="D13" s="109">
        <f>'[1]Material Cost'!D13+'[1]Material Cost'!D13*(AA_MarkUp)+Cut_Length_Charge+RollerLabour</f>
        <v>17.195054533333334</v>
      </c>
      <c r="E13" s="109">
        <f>'[1]Material Cost'!E13+'[1]Material Cost'!E13*(AA_MarkUp)+Cut_Length_Charge+RollerLabour</f>
        <v>22.658775733333336</v>
      </c>
      <c r="F13" s="109">
        <f>'[1]Material Cost'!F13+'[1]Material Cost'!F13*(AA_MarkUp)+Cut_Length_Charge+RollerLabour</f>
        <v>28.122496933333338</v>
      </c>
      <c r="G13" s="109">
        <f>'[1]Material Cost'!G13+'[1]Material Cost'!G13*(AA_MarkUp)+Cut_Length_Charge+RollerLabour</f>
        <v>33.843018133333338</v>
      </c>
      <c r="H13" s="109">
        <f>'[1]Material Cost'!H13+'[1]Material Cost'!H13*(AA_MarkUp)+Cut_Length_Charge+RollerLabour</f>
        <v>39.691939333333345</v>
      </c>
      <c r="I13" s="109">
        <f>'[1]Material Cost'!I13+'[1]Material Cost'!I13*(AA_MarkUp)+Cut_Length_Charge+RollerLabour</f>
        <v>47.284060533333339</v>
      </c>
      <c r="J13" s="109">
        <f>'[1]Material Cost'!J13+'[1]Material Cost'!J13*(AA_MarkUp)+Cut_Length_Charge+RollerLabour</f>
        <v>56.488181733333334</v>
      </c>
      <c r="K13" s="109">
        <f>'[1]Material Cost'!K13+'[1]Material Cost'!K13*(AA_MarkUp)+Cut_Length_Charge+RollerLabour</f>
        <v>62.596302933333341</v>
      </c>
      <c r="L13" s="109">
        <f>'[1]Material Cost'!L13+'[1]Material Cost'!L13*(AA_MarkUp)+Cut_Length_Charge+RollerLabour</f>
        <v>68.704424133333347</v>
      </c>
      <c r="M13" s="109">
        <f>'[1]Material Cost'!M13+'[1]Material Cost'!M13*(AA_MarkUp)+Cut_Length_Charge+RollerLabour</f>
        <v>74.812545333333333</v>
      </c>
      <c r="N13" s="109">
        <f>'[1]Material Cost'!N13+'[1]Material Cost'!N13*(AA_MarkUp)+Cut_Length_Charge+RollerLabour</f>
        <v>80.920666533333318</v>
      </c>
      <c r="O13" s="109">
        <f>'[1]Material Cost'!O13+'[1]Material Cost'!O13*(AA_MarkUp)+Cut_Length_Charge+RollerLabour</f>
        <v>84.992747333333327</v>
      </c>
    </row>
    <row r="14" spans="1:15" ht="15" customHeight="1" x14ac:dyDescent="0.2">
      <c r="A14" s="758"/>
      <c r="B14" s="107">
        <f>[1]Sumary!AQ15</f>
        <v>2.9129999999999998</v>
      </c>
      <c r="C14" s="108">
        <f>[1]Sumary!AR15</f>
        <v>114.68503937007874</v>
      </c>
      <c r="D14" s="109">
        <f>'[1]Material Cost'!D14+'[1]Material Cost'!D14*(AA_MarkUp)+Cut_Length_Charge+RollerLabour</f>
        <v>17.865944533333334</v>
      </c>
      <c r="E14" s="109">
        <f>'[1]Material Cost'!E14+'[1]Material Cost'!E14*(AA_MarkUp)+Cut_Length_Charge+RollerLabour</f>
        <v>24.000555733333336</v>
      </c>
      <c r="F14" s="109">
        <f>'[1]Material Cost'!F14+'[1]Material Cost'!F14*(AA_MarkUp)+Cut_Length_Charge+RollerLabour</f>
        <v>30.135166933333338</v>
      </c>
      <c r="G14" s="109">
        <f>'[1]Material Cost'!G14+'[1]Material Cost'!G14*(AA_MarkUp)+Cut_Length_Charge+RollerLabour</f>
        <v>36.526578133333331</v>
      </c>
      <c r="H14" s="109">
        <f>'[1]Material Cost'!H14+'[1]Material Cost'!H14*(AA_MarkUp)+Cut_Length_Charge+RollerLabour</f>
        <v>43.046389333333337</v>
      </c>
      <c r="I14" s="109">
        <f>'[1]Material Cost'!I14+'[1]Material Cost'!I14*(AA_MarkUp)+Cut_Length_Charge+RollerLabour</f>
        <v>51.309400533333339</v>
      </c>
      <c r="J14" s="109">
        <f>'[1]Material Cost'!J14+'[1]Material Cost'!J14*(AA_MarkUp)+Cut_Length_Charge+RollerLabour</f>
        <v>61.184411733333334</v>
      </c>
      <c r="K14" s="109">
        <f>'[1]Material Cost'!K14+'[1]Material Cost'!K14*(AA_MarkUp)+Cut_Length_Charge+RollerLabour</f>
        <v>67.963422933333334</v>
      </c>
      <c r="L14" s="109">
        <f>'[1]Material Cost'!L14+'[1]Material Cost'!L14*(AA_MarkUp)+Cut_Length_Charge+RollerLabour</f>
        <v>74.742434133333333</v>
      </c>
      <c r="M14" s="109">
        <f>'[1]Material Cost'!M14+'[1]Material Cost'!M14*(AA_MarkUp)+Cut_Length_Charge+RollerLabour</f>
        <v>81.521445333333332</v>
      </c>
      <c r="N14" s="109">
        <f>'[1]Material Cost'!N14+'[1]Material Cost'!N14*(AA_MarkUp)+Cut_Length_Charge+RollerLabour</f>
        <v>88.300456533333318</v>
      </c>
      <c r="O14" s="109">
        <f>'[1]Material Cost'!O14+'[1]Material Cost'!O14*(AA_MarkUp)+Cut_Length_Charge+RollerLabour</f>
        <v>92.819797333333327</v>
      </c>
    </row>
    <row r="15" spans="1:15" ht="15" customHeight="1" x14ac:dyDescent="0.2">
      <c r="A15" s="758"/>
      <c r="B15" s="107">
        <f>[1]Sumary!AQ16</f>
        <v>3.25</v>
      </c>
      <c r="C15" s="108">
        <f>[1]Sumary!AR16</f>
        <v>127.95275590551181</v>
      </c>
      <c r="D15" s="109">
        <f>'[1]Material Cost'!D15+'[1]Material Cost'!D15*(AA_MarkUp)+Cut_Length_Charge+RollerLabour</f>
        <v>18.341923333333334</v>
      </c>
      <c r="E15" s="109">
        <f>'[1]Material Cost'!E15+'[1]Material Cost'!E15*(AA_MarkUp)+Cut_Length_Charge+RollerLabour</f>
        <v>24.952513333333336</v>
      </c>
      <c r="F15" s="109">
        <f>'[1]Material Cost'!F15+'[1]Material Cost'!F15*(AA_MarkUp)+Cut_Length_Charge+RollerLabour</f>
        <v>31.563103333333338</v>
      </c>
      <c r="G15" s="109">
        <f>'[1]Material Cost'!G15+'[1]Material Cost'!G15*(AA_MarkUp)+Cut_Length_Charge+RollerLabour</f>
        <v>38.430493333333338</v>
      </c>
      <c r="H15" s="109">
        <f>'[1]Material Cost'!H15+'[1]Material Cost'!H15*(AA_MarkUp)+Cut_Length_Charge+RollerLabour</f>
        <v>45.426283333333338</v>
      </c>
      <c r="I15" s="109">
        <f>'[1]Material Cost'!I15+'[1]Material Cost'!I15*(AA_MarkUp)+Cut_Length_Charge+RollerLabour</f>
        <v>54.165273333333339</v>
      </c>
      <c r="J15" s="109">
        <f>'[1]Material Cost'!J15+'[1]Material Cost'!J15*(AA_MarkUp)+Cut_Length_Charge+RollerLabour</f>
        <v>64.516263333333342</v>
      </c>
      <c r="K15" s="109">
        <f>'[1]Material Cost'!K15+'[1]Material Cost'!K15*(AA_MarkUp)+Cut_Length_Charge+RollerLabour</f>
        <v>71.771253333333334</v>
      </c>
      <c r="L15" s="109">
        <f>'[1]Material Cost'!L15+'[1]Material Cost'!L15*(AA_MarkUp)+Cut_Length_Charge+RollerLabour</f>
        <v>79.026243333333341</v>
      </c>
      <c r="M15" s="109">
        <f>'[1]Material Cost'!M15+'[1]Material Cost'!M15*(AA_MarkUp)+Cut_Length_Charge+RollerLabour</f>
        <v>86.281233333333333</v>
      </c>
      <c r="N15" s="109">
        <f>'[1]Material Cost'!N15+'[1]Material Cost'!N15*(AA_MarkUp)+Cut_Length_Charge+RollerLabour</f>
        <v>93.536223333333325</v>
      </c>
      <c r="O15" s="109">
        <f>'[1]Material Cost'!O15+'[1]Material Cost'!O15*(AA_MarkUp)+Cut_Length_Charge+RollerLabour</f>
        <v>98.372883333333334</v>
      </c>
    </row>
    <row r="16" spans="1:15" ht="15" customHeight="1" x14ac:dyDescent="0.2">
      <c r="A16" s="758"/>
      <c r="B16" s="107">
        <f>[1]Sumary!AQ17</f>
        <v>3.5</v>
      </c>
      <c r="C16" s="108">
        <f>[1]Sumary!AR17</f>
        <v>137.79527559055117</v>
      </c>
      <c r="D16" s="109">
        <f>'[1]Material Cost'!D16+'[1]Material Cost'!D16*(AA_MarkUp)+Cut_Length_Charge+RollerLabour</f>
        <v>18.695023333333332</v>
      </c>
      <c r="E16" s="109">
        <f>'[1]Material Cost'!E16+'[1]Material Cost'!E16*(AA_MarkUp)+Cut_Length_Charge+RollerLabour</f>
        <v>25.658713333333338</v>
      </c>
      <c r="F16" s="109">
        <f>'[1]Material Cost'!F16+'[1]Material Cost'!F16*(AA_MarkUp)+Cut_Length_Charge+RollerLabour</f>
        <v>32.622403333333338</v>
      </c>
      <c r="G16" s="109">
        <f>'[1]Material Cost'!G16+'[1]Material Cost'!G16*(AA_MarkUp)+Cut_Length_Charge+RollerLabour</f>
        <v>39.842893333333336</v>
      </c>
      <c r="H16" s="109">
        <f>'[1]Material Cost'!H16+'[1]Material Cost'!H16*(AA_MarkUp)+Cut_Length_Charge+RollerLabour</f>
        <v>47.191783333333333</v>
      </c>
      <c r="I16" s="109">
        <f>'[1]Material Cost'!I16+'[1]Material Cost'!I16*(AA_MarkUp)+Cut_Length_Charge+RollerLabour</f>
        <v>56.283873333333339</v>
      </c>
      <c r="J16" s="109">
        <f>'[1]Material Cost'!J16+'[1]Material Cost'!J16*(AA_MarkUp)+Cut_Length_Charge+RollerLabour</f>
        <v>66.987963333333326</v>
      </c>
      <c r="K16" s="109">
        <f>'[1]Material Cost'!K16+'[1]Material Cost'!K16*(AA_MarkUp)+Cut_Length_Charge+RollerLabour</f>
        <v>74.59605333333333</v>
      </c>
      <c r="L16" s="109">
        <f>'[1]Material Cost'!L16+'[1]Material Cost'!L16*(AA_MarkUp)+Cut_Length_Charge+RollerLabour</f>
        <v>82.204143333333334</v>
      </c>
      <c r="M16" s="109">
        <f>'[1]Material Cost'!M16+'[1]Material Cost'!M16*(AA_MarkUp)+Cut_Length_Charge+RollerLabour</f>
        <v>89.812233333333324</v>
      </c>
      <c r="N16" s="109">
        <f>'[1]Material Cost'!N16+'[1]Material Cost'!N16*(AA_MarkUp)+Cut_Length_Charge+RollerLabour</f>
        <v>97.420323333333315</v>
      </c>
      <c r="O16" s="109">
        <f>'[1]Material Cost'!O16+'[1]Material Cost'!O16*(AA_MarkUp)+Cut_Length_Charge+RollerLabour</f>
        <v>102.49238333333334</v>
      </c>
    </row>
    <row r="17" spans="1:15" ht="15" customHeight="1" x14ac:dyDescent="0.2">
      <c r="B17" s="111"/>
      <c r="C17" s="112"/>
      <c r="D17" s="113"/>
      <c r="E17" s="113"/>
      <c r="F17" s="113"/>
      <c r="G17" s="113"/>
      <c r="H17" s="113"/>
      <c r="I17" s="113"/>
      <c r="J17" s="113"/>
      <c r="K17" s="113"/>
      <c r="L17" s="113"/>
      <c r="M17" s="113"/>
      <c r="N17" s="113"/>
      <c r="O17" s="113"/>
    </row>
    <row r="18" spans="1:15" ht="15" customHeight="1" x14ac:dyDescent="0.2">
      <c r="A18" s="89" t="s">
        <v>254</v>
      </c>
    </row>
    <row r="19" spans="1:15" ht="15" customHeight="1" x14ac:dyDescent="0.2">
      <c r="A19" s="91"/>
      <c r="B19" s="755"/>
      <c r="C19" s="756"/>
      <c r="D19" s="756"/>
      <c r="E19" s="756"/>
      <c r="F19" s="756"/>
      <c r="G19" s="756"/>
      <c r="H19" s="756"/>
      <c r="I19" s="756"/>
      <c r="J19" s="756"/>
      <c r="K19" s="756"/>
      <c r="L19" s="756"/>
      <c r="M19" s="756"/>
      <c r="N19" s="756"/>
      <c r="O19" s="756"/>
    </row>
    <row r="20" spans="1:15" ht="15" customHeight="1" x14ac:dyDescent="0.2">
      <c r="A20" s="753" t="s">
        <v>277</v>
      </c>
      <c r="B20" s="100" t="s">
        <v>278</v>
      </c>
      <c r="C20" s="101"/>
      <c r="D20" s="102">
        <f>[1]Sumary!AS4</f>
        <v>0.3</v>
      </c>
      <c r="E20" s="102">
        <f>[1]Sumary!AT4</f>
        <v>0.6</v>
      </c>
      <c r="F20" s="102">
        <f>[1]Sumary!AU4</f>
        <v>0.9</v>
      </c>
      <c r="G20" s="102">
        <f>[1]Sumary!AV4</f>
        <v>1.2</v>
      </c>
      <c r="H20" s="102">
        <f>[1]Sumary!AW4</f>
        <v>1.5</v>
      </c>
      <c r="I20" s="102">
        <f>[1]Sumary!AX4</f>
        <v>1.8</v>
      </c>
      <c r="J20" s="102">
        <f>[1]Sumary!AY4</f>
        <v>2.1</v>
      </c>
      <c r="K20" s="102">
        <f>[1]Sumary!AZ4</f>
        <v>2.4</v>
      </c>
      <c r="L20" s="102">
        <f>[1]Sumary!BA4</f>
        <v>2.7</v>
      </c>
      <c r="M20" s="102">
        <f>[1]Sumary!BB4</f>
        <v>3</v>
      </c>
      <c r="N20" s="102">
        <f>[1]Sumary!BC4</f>
        <v>3.3</v>
      </c>
      <c r="O20" s="102">
        <f>[1]Sumary!BD4</f>
        <v>3.5</v>
      </c>
    </row>
    <row r="21" spans="1:15" ht="15" customHeight="1" x14ac:dyDescent="0.2">
      <c r="A21" s="754"/>
      <c r="B21" s="114"/>
      <c r="C21" s="115" t="s">
        <v>279</v>
      </c>
      <c r="D21" s="105">
        <f>[1]Sumary!AS5</f>
        <v>11.811023622047244</v>
      </c>
      <c r="E21" s="105">
        <f>[1]Sumary!AT5</f>
        <v>23.622047244094489</v>
      </c>
      <c r="F21" s="105">
        <f>[1]Sumary!AU5</f>
        <v>35.433070866141733</v>
      </c>
      <c r="G21" s="105">
        <f>[1]Sumary!AV5</f>
        <v>47.244094488188978</v>
      </c>
      <c r="H21" s="105">
        <f>[1]Sumary!AW5</f>
        <v>59.055118110236222</v>
      </c>
      <c r="I21" s="105">
        <f>[1]Sumary!AX5</f>
        <v>70.866141732283467</v>
      </c>
      <c r="J21" s="105">
        <f>[1]Sumary!AY5</f>
        <v>82.677165354330711</v>
      </c>
      <c r="K21" s="105">
        <f>[1]Sumary!AZ5</f>
        <v>94.488188976377955</v>
      </c>
      <c r="L21" s="105">
        <f>[1]Sumary!BA5</f>
        <v>106.2992125984252</v>
      </c>
      <c r="M21" s="105">
        <f>[1]Sumary!BB5</f>
        <v>118.11023622047244</v>
      </c>
      <c r="N21" s="105">
        <f>[1]Sumary!BC5</f>
        <v>129.92125984251967</v>
      </c>
      <c r="O21" s="105">
        <f>[1]Sumary!BD5</f>
        <v>137.79527559055117</v>
      </c>
    </row>
    <row r="22" spans="1:15" ht="15" customHeight="1" x14ac:dyDescent="0.2">
      <c r="A22" s="754"/>
      <c r="B22" s="107">
        <f>[1]Sumary!AQ6</f>
        <v>0.61</v>
      </c>
      <c r="C22" s="108">
        <f>[1]Sumary!AR6</f>
        <v>24.015748031496063</v>
      </c>
      <c r="D22" s="109">
        <f>'[1]Material Cost'!D22+'[1]Material Cost'!D22*(RollerMarkUp)+Cut_Length_Charge+RollerLabour</f>
        <v>15.599755333333334</v>
      </c>
      <c r="E22" s="109">
        <f>'[1]Material Cost'!E22+'[1]Material Cost'!E22*(RollerMarkUp)+Cut_Length_Charge+RollerLabour</f>
        <v>19.468177333333337</v>
      </c>
      <c r="F22" s="109">
        <f>'[1]Material Cost'!F22+'[1]Material Cost'!F22*(RollerMarkUp)+Cut_Length_Charge+RollerLabour</f>
        <v>23.336599333333339</v>
      </c>
      <c r="G22" s="109">
        <f>'[1]Material Cost'!G22+'[1]Material Cost'!G22*(RollerMarkUp)+Cut_Length_Charge+RollerLabour</f>
        <v>27.639421333333331</v>
      </c>
      <c r="H22" s="109">
        <f>'[1]Material Cost'!H22+'[1]Material Cost'!H22*(RollerMarkUp)+Cut_Length_Charge+RollerLabour</f>
        <v>32.159443333333336</v>
      </c>
      <c r="I22" s="109">
        <f>'[1]Material Cost'!I22+'[1]Material Cost'!I22*(RollerMarkUp)+Cut_Length_Charge+RollerLabour</f>
        <v>38.245065333333336</v>
      </c>
      <c r="J22" s="109">
        <f>'[1]Material Cost'!J22+'[1]Material Cost'!J22*(RollerMarkUp)+Cut_Length_Charge+RollerLabour</f>
        <v>45.942687333333332</v>
      </c>
      <c r="K22" s="109">
        <f>'[1]Material Cost'!K22+'[1]Material Cost'!K22*(RollerMarkUp)+Cut_Length_Charge+RollerLabour</f>
        <v>50.544309333333338</v>
      </c>
      <c r="L22" s="109">
        <f>'[1]Material Cost'!L22+'[1]Material Cost'!L22*(RollerMarkUp)+Cut_Length_Charge+RollerLabour</f>
        <v>55.145931333333351</v>
      </c>
      <c r="M22" s="109">
        <f>'[1]Material Cost'!M22+'[1]Material Cost'!M22*(RollerMarkUp)+Cut_Length_Charge+RollerLabour</f>
        <v>59.747553333333336</v>
      </c>
      <c r="N22" s="109">
        <f>'[1]Material Cost'!N22+'[1]Material Cost'!N22*(RollerMarkUp)+Cut_Length_Charge+RollerLabour</f>
        <v>64.349175333333335</v>
      </c>
      <c r="O22" s="109">
        <f>'[1]Material Cost'!O22+'[1]Material Cost'!O22*(RollerMarkUp)+Cut_Length_Charge+RollerLabour</f>
        <v>67.416923333333344</v>
      </c>
    </row>
    <row r="23" spans="1:15" ht="15" customHeight="1" x14ac:dyDescent="0.2">
      <c r="A23" s="754"/>
      <c r="B23" s="107">
        <f>[1]Sumary!AQ7</f>
        <v>0.76200000000000001</v>
      </c>
      <c r="C23" s="108">
        <f>[1]Sumary!AR7</f>
        <v>30</v>
      </c>
      <c r="D23" s="109">
        <f>'[1]Material Cost'!D23+'[1]Material Cost'!D23*(RollerMarkUp)+Cut_Length_Charge+RollerLabour</f>
        <v>15.962913733333334</v>
      </c>
      <c r="E23" s="109">
        <f>'[1]Material Cost'!E23+'[1]Material Cost'!E23*(RollerMarkUp)+Cut_Length_Charge+RollerLabour</f>
        <v>20.194494133333336</v>
      </c>
      <c r="F23" s="109">
        <f>'[1]Material Cost'!F23+'[1]Material Cost'!F23*(RollerMarkUp)+Cut_Length_Charge+RollerLabour</f>
        <v>24.426074533333335</v>
      </c>
      <c r="G23" s="109">
        <f>'[1]Material Cost'!G23+'[1]Material Cost'!G23*(RollerMarkUp)+Cut_Length_Charge+RollerLabour</f>
        <v>29.09205493333333</v>
      </c>
      <c r="H23" s="109">
        <f>'[1]Material Cost'!H23+'[1]Material Cost'!H23*(RollerMarkUp)+Cut_Length_Charge+RollerLabour</f>
        <v>33.975235333333337</v>
      </c>
      <c r="I23" s="109">
        <f>'[1]Material Cost'!I23+'[1]Material Cost'!I23*(RollerMarkUp)+Cut_Length_Charge+RollerLabour</f>
        <v>40.424015733333334</v>
      </c>
      <c r="J23" s="109">
        <f>'[1]Material Cost'!J23+'[1]Material Cost'!J23*(RollerMarkUp)+Cut_Length_Charge+RollerLabour</f>
        <v>48.48479613333334</v>
      </c>
      <c r="K23" s="109">
        <f>'[1]Material Cost'!K23+'[1]Material Cost'!K23*(RollerMarkUp)+Cut_Length_Charge+RollerLabour</f>
        <v>53.449576533333335</v>
      </c>
      <c r="L23" s="109">
        <f>'[1]Material Cost'!L23+'[1]Material Cost'!L23*(RollerMarkUp)+Cut_Length_Charge+RollerLabour</f>
        <v>58.414356933333345</v>
      </c>
      <c r="M23" s="109">
        <f>'[1]Material Cost'!M23+'[1]Material Cost'!M23*(RollerMarkUp)+Cut_Length_Charge+RollerLabour</f>
        <v>63.37913733333334</v>
      </c>
      <c r="N23" s="109">
        <f>'[1]Material Cost'!N23+'[1]Material Cost'!N23*(RollerMarkUp)+Cut_Length_Charge+RollerLabour</f>
        <v>68.343917733333328</v>
      </c>
      <c r="O23" s="109">
        <f>'[1]Material Cost'!O23+'[1]Material Cost'!O23*(RollerMarkUp)+Cut_Length_Charge+RollerLabour</f>
        <v>71.653771333333339</v>
      </c>
    </row>
    <row r="24" spans="1:15" ht="15" customHeight="1" x14ac:dyDescent="0.2">
      <c r="A24" s="754"/>
      <c r="B24" s="107">
        <f>[1]Sumary!AQ8</f>
        <v>0.91400000000000003</v>
      </c>
      <c r="C24" s="108">
        <f>[1]Sumary!AR8</f>
        <v>35.984251968503933</v>
      </c>
      <c r="D24" s="109">
        <f>'[1]Material Cost'!D24+'[1]Material Cost'!D24*(RollerMarkUp)+Cut_Length_Charge+RollerLabour</f>
        <v>16.326072133333334</v>
      </c>
      <c r="E24" s="109">
        <f>'[1]Material Cost'!E24+'[1]Material Cost'!E24*(RollerMarkUp)+Cut_Length_Charge+RollerLabour</f>
        <v>20.920810933333335</v>
      </c>
      <c r="F24" s="109">
        <f>'[1]Material Cost'!F24+'[1]Material Cost'!F24*(RollerMarkUp)+Cut_Length_Charge+RollerLabour</f>
        <v>25.515549733333337</v>
      </c>
      <c r="G24" s="109">
        <f>'[1]Material Cost'!G24+'[1]Material Cost'!G24*(RollerMarkUp)+Cut_Length_Charge+RollerLabour</f>
        <v>30.544688533333336</v>
      </c>
      <c r="H24" s="109">
        <f>'[1]Material Cost'!H24+'[1]Material Cost'!H24*(RollerMarkUp)+Cut_Length_Charge+RollerLabour</f>
        <v>35.791027333333339</v>
      </c>
      <c r="I24" s="109">
        <f>'[1]Material Cost'!I24+'[1]Material Cost'!I24*(RollerMarkUp)+Cut_Length_Charge+RollerLabour</f>
        <v>42.602966133333346</v>
      </c>
      <c r="J24" s="109">
        <f>'[1]Material Cost'!J24+'[1]Material Cost'!J24*(RollerMarkUp)+Cut_Length_Charge+RollerLabour</f>
        <v>51.026904933333334</v>
      </c>
      <c r="K24" s="109">
        <f>'[1]Material Cost'!K24+'[1]Material Cost'!K24*(RollerMarkUp)+Cut_Length_Charge+RollerLabour</f>
        <v>56.35484373333334</v>
      </c>
      <c r="L24" s="109">
        <f>'[1]Material Cost'!L24+'[1]Material Cost'!L24*(RollerMarkUp)+Cut_Length_Charge+RollerLabour</f>
        <v>61.682782533333352</v>
      </c>
      <c r="M24" s="109">
        <f>'[1]Material Cost'!M24+'[1]Material Cost'!M24*(RollerMarkUp)+Cut_Length_Charge+RollerLabour</f>
        <v>67.010721333333336</v>
      </c>
      <c r="N24" s="109">
        <f>'[1]Material Cost'!N24+'[1]Material Cost'!N24*(RollerMarkUp)+Cut_Length_Charge+RollerLabour</f>
        <v>72.338660133333335</v>
      </c>
      <c r="O24" s="109">
        <f>'[1]Material Cost'!O24+'[1]Material Cost'!O24*(RollerMarkUp)+Cut_Length_Charge+RollerLabour</f>
        <v>75.890619333333333</v>
      </c>
    </row>
    <row r="25" spans="1:15" ht="15" customHeight="1" x14ac:dyDescent="0.2">
      <c r="A25" s="754"/>
      <c r="B25" s="107">
        <f>[1]Sumary!AQ9</f>
        <v>1.0669999999999999</v>
      </c>
      <c r="C25" s="108">
        <f>[1]Sumary!AR9</f>
        <v>42.00787401574803</v>
      </c>
      <c r="D25" s="109">
        <f>'[1]Material Cost'!D25+'[1]Material Cost'!D25*(RollerMarkUp)+Cut_Length_Charge+RollerLabour</f>
        <v>16.691619733333333</v>
      </c>
      <c r="E25" s="109">
        <f>'[1]Material Cost'!E25+'[1]Material Cost'!E25*(RollerMarkUp)+Cut_Length_Charge+RollerLabour</f>
        <v>21.651906133333334</v>
      </c>
      <c r="F25" s="109">
        <f>'[1]Material Cost'!F25+'[1]Material Cost'!F25*(RollerMarkUp)+Cut_Length_Charge+RollerLabour</f>
        <v>26.612192533333335</v>
      </c>
      <c r="G25" s="109">
        <f>'[1]Material Cost'!G25+'[1]Material Cost'!G25*(RollerMarkUp)+Cut_Length_Charge+RollerLabour</f>
        <v>32.006878933333333</v>
      </c>
      <c r="H25" s="109">
        <f>'[1]Material Cost'!H25+'[1]Material Cost'!H25*(RollerMarkUp)+Cut_Length_Charge+RollerLabour</f>
        <v>37.618765333333336</v>
      </c>
      <c r="I25" s="109">
        <f>'[1]Material Cost'!I25+'[1]Material Cost'!I25*(RollerMarkUp)+Cut_Length_Charge+RollerLabour</f>
        <v>44.796251733333342</v>
      </c>
      <c r="J25" s="109">
        <f>'[1]Material Cost'!J25+'[1]Material Cost'!J25*(RollerMarkUp)+Cut_Length_Charge+RollerLabour</f>
        <v>53.585738133333344</v>
      </c>
      <c r="K25" s="109">
        <f>'[1]Material Cost'!K25+'[1]Material Cost'!K25*(RollerMarkUp)+Cut_Length_Charge+RollerLabour</f>
        <v>59.279224533333341</v>
      </c>
      <c r="L25" s="109">
        <f>'[1]Material Cost'!L25+'[1]Material Cost'!L25*(RollerMarkUp)+Cut_Length_Charge+RollerLabour</f>
        <v>64.972710933333346</v>
      </c>
      <c r="M25" s="109">
        <f>'[1]Material Cost'!M25+'[1]Material Cost'!M25*(RollerMarkUp)+Cut_Length_Charge+RollerLabour</f>
        <v>70.666197333333329</v>
      </c>
      <c r="N25" s="109">
        <f>'[1]Material Cost'!N25+'[1]Material Cost'!N25*(RollerMarkUp)+Cut_Length_Charge+RollerLabour</f>
        <v>76.359683733333327</v>
      </c>
      <c r="O25" s="109">
        <f>'[1]Material Cost'!O25+'[1]Material Cost'!O25*(RollerMarkUp)+Cut_Length_Charge+RollerLabour</f>
        <v>80.155341333333325</v>
      </c>
    </row>
    <row r="26" spans="1:15" ht="15" customHeight="1" x14ac:dyDescent="0.2">
      <c r="A26" s="754"/>
      <c r="B26" s="107">
        <f>[1]Sumary!AQ10</f>
        <v>1.2190000000000001</v>
      </c>
      <c r="C26" s="108">
        <f>[1]Sumary!AR10</f>
        <v>47.99212598425197</v>
      </c>
      <c r="D26" s="109">
        <f>'[1]Material Cost'!D26+'[1]Material Cost'!D26*(RollerMarkUp)+Cut_Length_Charge+RollerLabour</f>
        <v>17.054778133333336</v>
      </c>
      <c r="E26" s="109">
        <f>'[1]Material Cost'!E26+'[1]Material Cost'!E26*(RollerMarkUp)+Cut_Length_Charge+RollerLabour</f>
        <v>22.378222933333333</v>
      </c>
      <c r="F26" s="109">
        <f>'[1]Material Cost'!F26+'[1]Material Cost'!F26*(RollerMarkUp)+Cut_Length_Charge+RollerLabour</f>
        <v>27.701667733333338</v>
      </c>
      <c r="G26" s="109">
        <f>'[1]Material Cost'!G26+'[1]Material Cost'!G26*(RollerMarkUp)+Cut_Length_Charge+RollerLabour</f>
        <v>33.459512533333331</v>
      </c>
      <c r="H26" s="109">
        <f>'[1]Material Cost'!H26+'[1]Material Cost'!H26*(RollerMarkUp)+Cut_Length_Charge+RollerLabour</f>
        <v>39.434557333333338</v>
      </c>
      <c r="I26" s="109">
        <f>'[1]Material Cost'!I26+'[1]Material Cost'!I26*(RollerMarkUp)+Cut_Length_Charge+RollerLabour</f>
        <v>46.975202133333347</v>
      </c>
      <c r="J26" s="109">
        <f>'[1]Material Cost'!J26+'[1]Material Cost'!J26*(RollerMarkUp)+Cut_Length_Charge+RollerLabour</f>
        <v>56.127846933333338</v>
      </c>
      <c r="K26" s="109">
        <f>'[1]Material Cost'!K26+'[1]Material Cost'!K26*(RollerMarkUp)+Cut_Length_Charge+RollerLabour</f>
        <v>62.184491733333338</v>
      </c>
      <c r="L26" s="109">
        <f>'[1]Material Cost'!L26+'[1]Material Cost'!L26*(RollerMarkUp)+Cut_Length_Charge+RollerLabour</f>
        <v>68.241136533333346</v>
      </c>
      <c r="M26" s="109">
        <f>'[1]Material Cost'!M26+'[1]Material Cost'!M26*(RollerMarkUp)+Cut_Length_Charge+RollerLabour</f>
        <v>74.297781333333347</v>
      </c>
      <c r="N26" s="109">
        <f>'[1]Material Cost'!N26+'[1]Material Cost'!N26*(RollerMarkUp)+Cut_Length_Charge+RollerLabour</f>
        <v>80.35442613333332</v>
      </c>
      <c r="O26" s="109">
        <f>'[1]Material Cost'!O26+'[1]Material Cost'!O26*(RollerMarkUp)+Cut_Length_Charge+RollerLabour</f>
        <v>84.392189333333334</v>
      </c>
    </row>
    <row r="27" spans="1:15" ht="15" customHeight="1" x14ac:dyDescent="0.2">
      <c r="A27" s="754"/>
      <c r="B27" s="107">
        <f>[1]Sumary!AQ11</f>
        <v>1.524</v>
      </c>
      <c r="C27" s="108">
        <f>[1]Sumary!AR11</f>
        <v>60</v>
      </c>
      <c r="D27" s="109">
        <f>'[1]Material Cost'!D27+'[1]Material Cost'!D27*(RollerMarkUp)+Cut_Length_Charge+RollerLabour</f>
        <v>17.783484133333332</v>
      </c>
      <c r="E27" s="109">
        <f>'[1]Material Cost'!E27+'[1]Material Cost'!E27*(RollerMarkUp)+Cut_Length_Charge+RollerLabour</f>
        <v>23.835634933333338</v>
      </c>
      <c r="F27" s="109">
        <f>'[1]Material Cost'!F27+'[1]Material Cost'!F27*(RollerMarkUp)+Cut_Length_Charge+RollerLabour</f>
        <v>29.887785733333338</v>
      </c>
      <c r="G27" s="109">
        <f>'[1]Material Cost'!G27+'[1]Material Cost'!G27*(RollerMarkUp)+Cut_Length_Charge+RollerLabour</f>
        <v>36.374336533333334</v>
      </c>
      <c r="H27" s="109">
        <f>'[1]Material Cost'!H27+'[1]Material Cost'!H27*(RollerMarkUp)+Cut_Length_Charge+RollerLabour</f>
        <v>43.078087333333336</v>
      </c>
      <c r="I27" s="109">
        <f>'[1]Material Cost'!I27+'[1]Material Cost'!I27*(RollerMarkUp)+Cut_Length_Charge+RollerLabour</f>
        <v>51.347438133333348</v>
      </c>
      <c r="J27" s="109">
        <f>'[1]Material Cost'!J27+'[1]Material Cost'!J27*(RollerMarkUp)+Cut_Length_Charge+RollerLabour</f>
        <v>61.228788933333334</v>
      </c>
      <c r="K27" s="109">
        <f>'[1]Material Cost'!K27+'[1]Material Cost'!K27*(RollerMarkUp)+Cut_Length_Charge+RollerLabour</f>
        <v>68.014139733333337</v>
      </c>
      <c r="L27" s="109">
        <f>'[1]Material Cost'!L27+'[1]Material Cost'!L27*(RollerMarkUp)+Cut_Length_Charge+RollerLabour</f>
        <v>74.799490533333341</v>
      </c>
      <c r="M27" s="109">
        <f>'[1]Material Cost'!M27+'[1]Material Cost'!M27*(RollerMarkUp)+Cut_Length_Charge+RollerLabour</f>
        <v>81.584841333333344</v>
      </c>
      <c r="N27" s="109">
        <f>'[1]Material Cost'!N27+'[1]Material Cost'!N27*(RollerMarkUp)+Cut_Length_Charge+RollerLabour</f>
        <v>88.370192133333319</v>
      </c>
      <c r="O27" s="109">
        <f>'[1]Material Cost'!O27+'[1]Material Cost'!O27*(RollerMarkUp)+Cut_Length_Charge+RollerLabour</f>
        <v>92.893759333333321</v>
      </c>
    </row>
    <row r="28" spans="1:15" ht="15" customHeight="1" x14ac:dyDescent="0.2">
      <c r="A28" s="754"/>
      <c r="B28" s="107">
        <f>[1]Sumary!AQ12</f>
        <v>1.829</v>
      </c>
      <c r="C28" s="108">
        <f>[1]Sumary!AR12</f>
        <v>72.00787401574803</v>
      </c>
      <c r="D28" s="109">
        <f>'[1]Material Cost'!D28+'[1]Material Cost'!D28*(RollerMarkUp)+Cut_Length_Charge+RollerLabour</f>
        <v>18.512190133333334</v>
      </c>
      <c r="E28" s="109">
        <f>'[1]Material Cost'!E28+'[1]Material Cost'!E28*(RollerMarkUp)+Cut_Length_Charge+RollerLabour</f>
        <v>25.293046933333336</v>
      </c>
      <c r="F28" s="109">
        <f>'[1]Material Cost'!F28+'[1]Material Cost'!F28*(RollerMarkUp)+Cut_Length_Charge+RollerLabour</f>
        <v>32.073903733333339</v>
      </c>
      <c r="G28" s="109">
        <f>'[1]Material Cost'!G28+'[1]Material Cost'!G28*(RollerMarkUp)+Cut_Length_Charge+RollerLabour</f>
        <v>39.289160533333337</v>
      </c>
      <c r="H28" s="109">
        <f>'[1]Material Cost'!H28+'[1]Material Cost'!H28*(RollerMarkUp)+Cut_Length_Charge+RollerLabour</f>
        <v>46.721617333333334</v>
      </c>
      <c r="I28" s="109">
        <f>'[1]Material Cost'!I28+'[1]Material Cost'!I28*(RollerMarkUp)+Cut_Length_Charge+RollerLabour</f>
        <v>55.719674133333342</v>
      </c>
      <c r="J28" s="109">
        <f>'[1]Material Cost'!J28+'[1]Material Cost'!J28*(RollerMarkUp)+Cut_Length_Charge+RollerLabour</f>
        <v>66.329730933333337</v>
      </c>
      <c r="K28" s="109">
        <f>'[1]Material Cost'!K28+'[1]Material Cost'!K28*(RollerMarkUp)+Cut_Length_Charge+RollerLabour</f>
        <v>73.843787733333329</v>
      </c>
      <c r="L28" s="109">
        <f>'[1]Material Cost'!L28+'[1]Material Cost'!L28*(RollerMarkUp)+Cut_Length_Charge+RollerLabour</f>
        <v>81.357844533333363</v>
      </c>
      <c r="M28" s="109">
        <f>'[1]Material Cost'!M28+'[1]Material Cost'!M28*(RollerMarkUp)+Cut_Length_Charge+RollerLabour</f>
        <v>88.871901333333341</v>
      </c>
      <c r="N28" s="109">
        <f>'[1]Material Cost'!N28+'[1]Material Cost'!N28*(RollerMarkUp)+Cut_Length_Charge+RollerLabour</f>
        <v>96.385958133333318</v>
      </c>
      <c r="O28" s="109">
        <f>'[1]Material Cost'!O28+'[1]Material Cost'!O28*(RollerMarkUp)+Cut_Length_Charge+RollerLabour</f>
        <v>101.39532933333334</v>
      </c>
    </row>
    <row r="29" spans="1:15" ht="15" customHeight="1" x14ac:dyDescent="0.2">
      <c r="A29" s="754"/>
      <c r="B29" s="107">
        <f>[1]Sumary!AQ13</f>
        <v>2.1339999999999999</v>
      </c>
      <c r="C29" s="108">
        <f>[1]Sumary!AR13</f>
        <v>84.015748031496059</v>
      </c>
      <c r="D29" s="109">
        <f>'[1]Material Cost'!D29+'[1]Material Cost'!D29*(RollerMarkUp)+Cut_Length_Charge+RollerLabour</f>
        <v>19.240896133333337</v>
      </c>
      <c r="E29" s="109">
        <f>'[1]Material Cost'!E29+'[1]Material Cost'!E29*(RollerMarkUp)+Cut_Length_Charge+RollerLabour</f>
        <v>26.750458933333334</v>
      </c>
      <c r="F29" s="109">
        <f>'[1]Material Cost'!F29+'[1]Material Cost'!F29*(RollerMarkUp)+Cut_Length_Charge+RollerLabour</f>
        <v>34.260021733333332</v>
      </c>
      <c r="G29" s="109">
        <f>'[1]Material Cost'!G29+'[1]Material Cost'!G29*(RollerMarkUp)+Cut_Length_Charge+RollerLabour</f>
        <v>42.203984533333333</v>
      </c>
      <c r="H29" s="109">
        <f>'[1]Material Cost'!H29+'[1]Material Cost'!H29*(RollerMarkUp)+Cut_Length_Charge+RollerLabour</f>
        <v>50.365147333333333</v>
      </c>
      <c r="I29" s="109">
        <f>'[1]Material Cost'!I29+'[1]Material Cost'!I29*(RollerMarkUp)+Cut_Length_Charge+RollerLabour</f>
        <v>60.091910133333343</v>
      </c>
      <c r="J29" s="109">
        <f>'[1]Material Cost'!J29+'[1]Material Cost'!J29*(RollerMarkUp)+Cut_Length_Charge+RollerLabour</f>
        <v>71.430672933333327</v>
      </c>
      <c r="K29" s="109">
        <f>'[1]Material Cost'!K29+'[1]Material Cost'!K29*(RollerMarkUp)+Cut_Length_Charge+RollerLabour</f>
        <v>79.673435733333321</v>
      </c>
      <c r="L29" s="109">
        <f>'[1]Material Cost'!L29+'[1]Material Cost'!L29*(RollerMarkUp)+Cut_Length_Charge+RollerLabour</f>
        <v>87.916198533333343</v>
      </c>
      <c r="M29" s="109">
        <f>'[1]Material Cost'!M29+'[1]Material Cost'!M29*(RollerMarkUp)+Cut_Length_Charge+RollerLabour</f>
        <v>96.158961333333338</v>
      </c>
      <c r="N29" s="109">
        <f>'[1]Material Cost'!N29+'[1]Material Cost'!N29*(RollerMarkUp)+Cut_Length_Charge+RollerLabour</f>
        <v>104.40172413333332</v>
      </c>
      <c r="O29" s="109">
        <f>'[1]Material Cost'!O29+'[1]Material Cost'!O29*(RollerMarkUp)+Cut_Length_Charge+RollerLabour</f>
        <v>109.89689933333334</v>
      </c>
    </row>
    <row r="30" spans="1:15" ht="15" customHeight="1" x14ac:dyDescent="0.2">
      <c r="A30" s="754"/>
      <c r="B30" s="107">
        <f>[1]Sumary!AQ14</f>
        <v>2.4380000000000002</v>
      </c>
      <c r="C30" s="108">
        <f>[1]Sumary!AR14</f>
        <v>95.984251968503941</v>
      </c>
      <c r="D30" s="109">
        <f>'[1]Material Cost'!D30+'[1]Material Cost'!D30*(RollerMarkUp)+Cut_Length_Charge+RollerLabour</f>
        <v>19.967212933333336</v>
      </c>
      <c r="E30" s="109">
        <f>'[1]Material Cost'!E30+'[1]Material Cost'!E30*(RollerMarkUp)+Cut_Length_Charge+RollerLabour</f>
        <v>28.20309253333334</v>
      </c>
      <c r="F30" s="109">
        <f>'[1]Material Cost'!F30+'[1]Material Cost'!F30*(RollerMarkUp)+Cut_Length_Charge+RollerLabour</f>
        <v>36.438972133333337</v>
      </c>
      <c r="G30" s="109">
        <f>'[1]Material Cost'!G30+'[1]Material Cost'!G30*(RollerMarkUp)+Cut_Length_Charge+RollerLabour</f>
        <v>45.109251733333338</v>
      </c>
      <c r="H30" s="109">
        <f>'[1]Material Cost'!H30+'[1]Material Cost'!H30*(RollerMarkUp)+Cut_Length_Charge+RollerLabour</f>
        <v>53.996731333333337</v>
      </c>
      <c r="I30" s="109">
        <f>'[1]Material Cost'!I30+'[1]Material Cost'!I30*(RollerMarkUp)+Cut_Length_Charge+RollerLabour</f>
        <v>64.449810933333339</v>
      </c>
      <c r="J30" s="109">
        <f>'[1]Material Cost'!J30+'[1]Material Cost'!J30*(RollerMarkUp)+Cut_Length_Charge+RollerLabour</f>
        <v>76.514890533333329</v>
      </c>
      <c r="K30" s="109">
        <f>'[1]Material Cost'!K30+'[1]Material Cost'!K30*(RollerMarkUp)+Cut_Length_Charge+RollerLabour</f>
        <v>85.483970133333329</v>
      </c>
      <c r="L30" s="109">
        <f>'[1]Material Cost'!L30+'[1]Material Cost'!L30*(RollerMarkUp)+Cut_Length_Charge+RollerLabour</f>
        <v>94.453049733333344</v>
      </c>
      <c r="M30" s="109">
        <f>'[1]Material Cost'!M30+'[1]Material Cost'!M30*(RollerMarkUp)+Cut_Length_Charge+RollerLabour</f>
        <v>103.42212933333333</v>
      </c>
      <c r="N30" s="109">
        <f>'[1]Material Cost'!N30+'[1]Material Cost'!N30*(RollerMarkUp)+Cut_Length_Charge+RollerLabour</f>
        <v>112.3912089333333</v>
      </c>
      <c r="O30" s="109">
        <f>'[1]Material Cost'!O30+'[1]Material Cost'!O30*(RollerMarkUp)+Cut_Length_Charge+RollerLabour</f>
        <v>118.37059533333333</v>
      </c>
    </row>
    <row r="31" spans="1:15" ht="15" customHeight="1" x14ac:dyDescent="0.2">
      <c r="A31" s="754"/>
      <c r="B31" s="107">
        <f>[1]Sumary!AQ15</f>
        <v>2.9129999999999998</v>
      </c>
      <c r="C31" s="108">
        <f>[1]Sumary!AR15</f>
        <v>114.68503937007874</v>
      </c>
      <c r="D31" s="109">
        <f>'[1]Material Cost'!D31+'[1]Material Cost'!D31*(RollerMarkUp)+Cut_Length_Charge+RollerLabour</f>
        <v>21.102082933333335</v>
      </c>
      <c r="E31" s="109">
        <f>'[1]Material Cost'!E31+'[1]Material Cost'!E31*(RollerMarkUp)+Cut_Length_Charge+RollerLabour</f>
        <v>30.472832533333332</v>
      </c>
      <c r="F31" s="109">
        <f>'[1]Material Cost'!F31+'[1]Material Cost'!F31*(RollerMarkUp)+Cut_Length_Charge+RollerLabour</f>
        <v>39.843582133333335</v>
      </c>
      <c r="G31" s="109">
        <f>'[1]Material Cost'!G31+'[1]Material Cost'!G31*(RollerMarkUp)+Cut_Length_Charge+RollerLabour</f>
        <v>49.648731733333328</v>
      </c>
      <c r="H31" s="109">
        <f>'[1]Material Cost'!H31+'[1]Material Cost'!H31*(RollerMarkUp)+Cut_Length_Charge+RollerLabour</f>
        <v>59.671081333333333</v>
      </c>
      <c r="I31" s="109">
        <f>'[1]Material Cost'!I31+'[1]Material Cost'!I31*(RollerMarkUp)+Cut_Length_Charge+RollerLabour</f>
        <v>71.259030933333335</v>
      </c>
      <c r="J31" s="109">
        <f>'[1]Material Cost'!J31+'[1]Material Cost'!J31*(RollerMarkUp)+Cut_Length_Charge+RollerLabour</f>
        <v>84.458980533333332</v>
      </c>
      <c r="K31" s="109">
        <f>'[1]Material Cost'!K31+'[1]Material Cost'!K31*(RollerMarkUp)+Cut_Length_Charge+RollerLabour</f>
        <v>94.562930133333325</v>
      </c>
      <c r="L31" s="109">
        <f>'[1]Material Cost'!L31+'[1]Material Cost'!L31*(RollerMarkUp)+Cut_Length_Charge+RollerLabour</f>
        <v>104.66687973333335</v>
      </c>
      <c r="M31" s="109">
        <f>'[1]Material Cost'!M31+'[1]Material Cost'!M31*(RollerMarkUp)+Cut_Length_Charge+RollerLabour</f>
        <v>114.77082933333332</v>
      </c>
      <c r="N31" s="109">
        <f>'[1]Material Cost'!N31+'[1]Material Cost'!N31*(RollerMarkUp)+Cut_Length_Charge+RollerLabour</f>
        <v>124.8747789333333</v>
      </c>
      <c r="O31" s="109">
        <f>'[1]Material Cost'!O31+'[1]Material Cost'!O31*(RollerMarkUp)+Cut_Length_Charge+RollerLabour</f>
        <v>131.61074533333334</v>
      </c>
    </row>
    <row r="32" spans="1:15" ht="15" customHeight="1" x14ac:dyDescent="0.2">
      <c r="A32" s="754"/>
      <c r="B32" s="107">
        <f>[1]Sumary!AQ16</f>
        <v>3.25</v>
      </c>
      <c r="C32" s="108">
        <f>[1]Sumary!AR16</f>
        <v>127.95275590551181</v>
      </c>
      <c r="D32" s="109">
        <f>'[1]Material Cost'!D32+'[1]Material Cost'!D32*(RollerMarkUp)+Cut_Length_Charge+RollerLabour</f>
        <v>21.907243333333334</v>
      </c>
      <c r="E32" s="109">
        <f>'[1]Material Cost'!E32+'[1]Material Cost'!E32*(RollerMarkUp)+Cut_Length_Charge+RollerLabour</f>
        <v>32.083153333333335</v>
      </c>
      <c r="F32" s="109">
        <f>'[1]Material Cost'!F32+'[1]Material Cost'!F32*(RollerMarkUp)+Cut_Length_Charge+RollerLabour</f>
        <v>42.259063333333337</v>
      </c>
      <c r="G32" s="109">
        <f>'[1]Material Cost'!G32+'[1]Material Cost'!G32*(RollerMarkUp)+Cut_Length_Charge+RollerLabour</f>
        <v>52.869373333333336</v>
      </c>
      <c r="H32" s="109">
        <f>'[1]Material Cost'!H32+'[1]Material Cost'!H32*(RollerMarkUp)+Cut_Length_Charge+RollerLabour</f>
        <v>63.696883333333332</v>
      </c>
      <c r="I32" s="109">
        <f>'[1]Material Cost'!I32+'[1]Material Cost'!I32*(RollerMarkUp)+Cut_Length_Charge+RollerLabour</f>
        <v>76.089993333333339</v>
      </c>
      <c r="J32" s="109">
        <f>'[1]Material Cost'!J32+'[1]Material Cost'!J32*(RollerMarkUp)+Cut_Length_Charge+RollerLabour</f>
        <v>90.095103333333327</v>
      </c>
      <c r="K32" s="109">
        <f>'[1]Material Cost'!K32+'[1]Material Cost'!K32*(RollerMarkUp)+Cut_Length_Charge+RollerLabour</f>
        <v>101.00421333333334</v>
      </c>
      <c r="L32" s="109">
        <f>'[1]Material Cost'!L32+'[1]Material Cost'!L32*(RollerMarkUp)+Cut_Length_Charge+RollerLabour</f>
        <v>111.91332333333335</v>
      </c>
      <c r="M32" s="109">
        <f>'[1]Material Cost'!M32+'[1]Material Cost'!M32*(RollerMarkUp)+Cut_Length_Charge+RollerLabour</f>
        <v>122.82243333333332</v>
      </c>
      <c r="N32" s="109">
        <f>'[1]Material Cost'!N32+'[1]Material Cost'!N32*(RollerMarkUp)+Cut_Length_Charge+RollerLabour</f>
        <v>133.73154333333335</v>
      </c>
      <c r="O32" s="109">
        <f>'[1]Material Cost'!O32+'[1]Material Cost'!O32*(RollerMarkUp)+Cut_Length_Charge+RollerLabour</f>
        <v>141.00428333333335</v>
      </c>
    </row>
    <row r="33" spans="1:15" ht="15" customHeight="1" x14ac:dyDescent="0.2">
      <c r="A33" s="754"/>
      <c r="B33" s="107">
        <f>[1]Sumary!AQ17</f>
        <v>3.5</v>
      </c>
      <c r="C33" s="108">
        <f>[1]Sumary!AR17</f>
        <v>137.79527559055117</v>
      </c>
      <c r="D33" s="109">
        <f>'[1]Material Cost'!D33+'[1]Material Cost'!D33*(RollerMarkUp)+Cut_Length_Charge+RollerLabour</f>
        <v>22.504543333333338</v>
      </c>
      <c r="E33" s="109">
        <f>'[1]Material Cost'!E33+'[1]Material Cost'!E33*(RollerMarkUp)+Cut_Length_Charge+RollerLabour</f>
        <v>33.277753333333337</v>
      </c>
      <c r="F33" s="109">
        <f>'[1]Material Cost'!F33+'[1]Material Cost'!F33*(RollerMarkUp)+Cut_Length_Charge+RollerLabour</f>
        <v>44.050963333333335</v>
      </c>
      <c r="G33" s="109">
        <f>'[1]Material Cost'!G33+'[1]Material Cost'!G33*(RollerMarkUp)+Cut_Length_Charge+RollerLabour</f>
        <v>55.258573333333338</v>
      </c>
      <c r="H33" s="109">
        <f>'[1]Material Cost'!H33+'[1]Material Cost'!H33*(RollerMarkUp)+Cut_Length_Charge+RollerLabour</f>
        <v>66.683383333333339</v>
      </c>
      <c r="I33" s="109">
        <f>'[1]Material Cost'!I33+'[1]Material Cost'!I33*(RollerMarkUp)+Cut_Length_Charge+RollerLabour</f>
        <v>79.673793333333336</v>
      </c>
      <c r="J33" s="109">
        <f>'[1]Material Cost'!J33+'[1]Material Cost'!J33*(RollerMarkUp)+Cut_Length_Charge+RollerLabour</f>
        <v>94.276203333333328</v>
      </c>
      <c r="K33" s="109">
        <f>'[1]Material Cost'!K33+'[1]Material Cost'!K33*(RollerMarkUp)+Cut_Length_Charge+RollerLabour</f>
        <v>105.78261333333332</v>
      </c>
      <c r="L33" s="109">
        <f>'[1]Material Cost'!L33+'[1]Material Cost'!L33*(RollerMarkUp)+Cut_Length_Charge+RollerLabour</f>
        <v>117.28902333333336</v>
      </c>
      <c r="M33" s="109">
        <f>'[1]Material Cost'!M33+'[1]Material Cost'!M33*(RollerMarkUp)+Cut_Length_Charge+RollerLabour</f>
        <v>128.79543333333334</v>
      </c>
      <c r="N33" s="109">
        <f>'[1]Material Cost'!N33+'[1]Material Cost'!N33*(RollerMarkUp)+Cut_Length_Charge+RollerLabour</f>
        <v>140.30184333333335</v>
      </c>
      <c r="O33" s="109">
        <f>'[1]Material Cost'!O33+'[1]Material Cost'!O33*(RollerMarkUp)+Cut_Length_Charge+RollerLabour</f>
        <v>147.97278333333335</v>
      </c>
    </row>
    <row r="34" spans="1:15" ht="15" customHeight="1" x14ac:dyDescent="0.2">
      <c r="B34" s="111"/>
      <c r="C34" s="112"/>
    </row>
    <row r="35" spans="1:15" ht="15" customHeight="1" x14ac:dyDescent="0.2">
      <c r="A35" s="89" t="s">
        <v>244</v>
      </c>
    </row>
    <row r="36" spans="1:15" ht="15" customHeight="1" x14ac:dyDescent="0.2">
      <c r="A36" s="91"/>
      <c r="B36" s="755"/>
      <c r="C36" s="756"/>
      <c r="D36" s="756"/>
      <c r="E36" s="756"/>
      <c r="F36" s="756"/>
      <c r="G36" s="756"/>
      <c r="H36" s="756"/>
      <c r="I36" s="756"/>
      <c r="J36" s="756"/>
      <c r="K36" s="756"/>
      <c r="L36" s="756"/>
      <c r="M36" s="756"/>
      <c r="N36" s="756"/>
      <c r="O36" s="756"/>
    </row>
    <row r="37" spans="1:15" ht="15" customHeight="1" x14ac:dyDescent="0.2">
      <c r="A37" s="753" t="s">
        <v>277</v>
      </c>
      <c r="B37" s="100" t="s">
        <v>278</v>
      </c>
      <c r="C37" s="101"/>
      <c r="D37" s="102">
        <f>[1]Sumary!AS4</f>
        <v>0.3</v>
      </c>
      <c r="E37" s="102">
        <f>[1]Sumary!AT4</f>
        <v>0.6</v>
      </c>
      <c r="F37" s="102">
        <f>[1]Sumary!AU4</f>
        <v>0.9</v>
      </c>
      <c r="G37" s="102">
        <f>[1]Sumary!AV4</f>
        <v>1.2</v>
      </c>
      <c r="H37" s="102">
        <f>[1]Sumary!AW4</f>
        <v>1.5</v>
      </c>
      <c r="I37" s="102">
        <f>[1]Sumary!AX4</f>
        <v>1.8</v>
      </c>
      <c r="J37" s="102">
        <f>[1]Sumary!AY4</f>
        <v>2.1</v>
      </c>
      <c r="K37" s="102">
        <f>[1]Sumary!AZ4</f>
        <v>2.4</v>
      </c>
      <c r="L37" s="102">
        <f>[1]Sumary!BA4</f>
        <v>2.7</v>
      </c>
      <c r="M37" s="102">
        <f>[1]Sumary!BB4</f>
        <v>3</v>
      </c>
      <c r="N37" s="102">
        <f>[1]Sumary!BC4</f>
        <v>3.3</v>
      </c>
      <c r="O37" s="102">
        <f>[1]Sumary!BD4</f>
        <v>3.5</v>
      </c>
    </row>
    <row r="38" spans="1:15" ht="15" customHeight="1" x14ac:dyDescent="0.2">
      <c r="A38" s="754"/>
      <c r="B38" s="114"/>
      <c r="C38" s="115" t="s">
        <v>279</v>
      </c>
      <c r="D38" s="105">
        <f>[1]Sumary!AS5</f>
        <v>11.811023622047244</v>
      </c>
      <c r="E38" s="105">
        <f>[1]Sumary!AT5</f>
        <v>23.622047244094489</v>
      </c>
      <c r="F38" s="105">
        <f>[1]Sumary!AU5</f>
        <v>35.433070866141733</v>
      </c>
      <c r="G38" s="105">
        <f>[1]Sumary!AV5</f>
        <v>47.244094488188978</v>
      </c>
      <c r="H38" s="105">
        <f>[1]Sumary!AW5</f>
        <v>59.055118110236222</v>
      </c>
      <c r="I38" s="105">
        <f>[1]Sumary!AX5</f>
        <v>70.866141732283467</v>
      </c>
      <c r="J38" s="105">
        <f>[1]Sumary!AY5</f>
        <v>82.677165354330711</v>
      </c>
      <c r="K38" s="105">
        <f>[1]Sumary!AZ5</f>
        <v>94.488188976377955</v>
      </c>
      <c r="L38" s="105">
        <f>[1]Sumary!BA5</f>
        <v>106.2992125984252</v>
      </c>
      <c r="M38" s="105">
        <f>[1]Sumary!BB5</f>
        <v>118.11023622047244</v>
      </c>
      <c r="N38" s="105">
        <f>[1]Sumary!BC5</f>
        <v>129.92125984251967</v>
      </c>
      <c r="O38" s="105">
        <f>[1]Sumary!BD5</f>
        <v>137.79527559055117</v>
      </c>
    </row>
    <row r="39" spans="1:15" ht="15" customHeight="1" x14ac:dyDescent="0.2">
      <c r="A39" s="754"/>
      <c r="B39" s="107">
        <f>[1]Sumary!AQ6</f>
        <v>0.61</v>
      </c>
      <c r="C39" s="108">
        <f>[1]Sumary!AR6</f>
        <v>24.015748031496063</v>
      </c>
      <c r="D39" s="109">
        <f>'[1]Material Cost'!D39+'[1]Material Cost'!D39*(RollerMarkUp)+Cut_Length_Charge+RollerLabour</f>
        <v>16.706311333333332</v>
      </c>
      <c r="E39" s="109">
        <f>'[1]Material Cost'!E39+'[1]Material Cost'!E39*(RollerMarkUp)+Cut_Length_Charge+RollerLabour</f>
        <v>21.681289333333332</v>
      </c>
      <c r="F39" s="109">
        <f>'[1]Material Cost'!F39+'[1]Material Cost'!F39*(RollerMarkUp)+Cut_Length_Charge+RollerLabour</f>
        <v>26.656267333333339</v>
      </c>
      <c r="G39" s="109">
        <f>'[1]Material Cost'!G39+'[1]Material Cost'!G39*(RollerMarkUp)+Cut_Length_Charge+RollerLabour</f>
        <v>32.264845333333334</v>
      </c>
      <c r="H39" s="109">
        <f>'[1]Material Cost'!H39+'[1]Material Cost'!H39*(RollerMarkUp)+Cut_Length_Charge+RollerLabour</f>
        <v>38.190223333333343</v>
      </c>
      <c r="I39" s="109">
        <f>'[1]Material Cost'!I39+'[1]Material Cost'!I39*(RollerMarkUp)+Cut_Length_Charge+RollerLabour</f>
        <v>45.482001333333343</v>
      </c>
      <c r="J39" s="109">
        <f>'[1]Material Cost'!J39+'[1]Material Cost'!J39*(RollerMarkUp)+Cut_Length_Charge+RollerLabour</f>
        <v>54.385779333333346</v>
      </c>
      <c r="K39" s="109">
        <f>'[1]Material Cost'!K39+'[1]Material Cost'!K39*(RollerMarkUp)+Cut_Length_Charge+RollerLabour</f>
        <v>60.193557333333345</v>
      </c>
      <c r="L39" s="109">
        <f>'[1]Material Cost'!L39+'[1]Material Cost'!L39*(RollerMarkUp)+Cut_Length_Charge+RollerLabour</f>
        <v>66.001335333333344</v>
      </c>
      <c r="M39" s="109">
        <f>'[1]Material Cost'!M39+'[1]Material Cost'!M39*(RollerMarkUp)+Cut_Length_Charge+RollerLabour</f>
        <v>71.809113333333343</v>
      </c>
      <c r="N39" s="109">
        <f>'[1]Material Cost'!N39+'[1]Material Cost'!N39*(RollerMarkUp)+Cut_Length_Charge+RollerLabour</f>
        <v>77.616891333333342</v>
      </c>
      <c r="O39" s="109">
        <f>'[1]Material Cost'!O39+'[1]Material Cost'!O39*(RollerMarkUp)+Cut_Length_Charge+RollerLabour</f>
        <v>81.488743333333346</v>
      </c>
    </row>
    <row r="40" spans="1:15" ht="15" customHeight="1" x14ac:dyDescent="0.2">
      <c r="A40" s="754"/>
      <c r="B40" s="107">
        <f>[1]Sumary!AQ7</f>
        <v>0.76200000000000001</v>
      </c>
      <c r="C40" s="108">
        <f>[1]Sumary!AR7</f>
        <v>30</v>
      </c>
      <c r="D40" s="109">
        <f>'[1]Material Cost'!D40+'[1]Material Cost'!D40*(RollerMarkUp)+Cut_Length_Charge+RollerLabour</f>
        <v>17.236000933333337</v>
      </c>
      <c r="E40" s="109">
        <f>'[1]Material Cost'!E40+'[1]Material Cost'!E40*(RollerMarkUp)+Cut_Length_Charge+RollerLabour</f>
        <v>22.740668533333334</v>
      </c>
      <c r="F40" s="109">
        <f>'[1]Material Cost'!F40+'[1]Material Cost'!F40*(RollerMarkUp)+Cut_Length_Charge+RollerLabour</f>
        <v>28.245336133333339</v>
      </c>
      <c r="G40" s="109">
        <f>'[1]Material Cost'!G40+'[1]Material Cost'!G40*(RollerMarkUp)+Cut_Length_Charge+RollerLabour</f>
        <v>34.383603733333338</v>
      </c>
      <c r="H40" s="109">
        <f>'[1]Material Cost'!H40+'[1]Material Cost'!H40*(RollerMarkUp)+Cut_Length_Charge+RollerLabour</f>
        <v>40.838671333333338</v>
      </c>
      <c r="I40" s="109">
        <f>'[1]Material Cost'!I40+'[1]Material Cost'!I40*(RollerMarkUp)+Cut_Length_Charge+RollerLabour</f>
        <v>48.660138933333343</v>
      </c>
      <c r="J40" s="109">
        <f>'[1]Material Cost'!J40+'[1]Material Cost'!J40*(RollerMarkUp)+Cut_Length_Charge+RollerLabour</f>
        <v>58.09360653333335</v>
      </c>
      <c r="K40" s="109">
        <f>'[1]Material Cost'!K40+'[1]Material Cost'!K40*(RollerMarkUp)+Cut_Length_Charge+RollerLabour</f>
        <v>64.43107413333334</v>
      </c>
      <c r="L40" s="109">
        <f>'[1]Material Cost'!L40+'[1]Material Cost'!L40*(RollerMarkUp)+Cut_Length_Charge+RollerLabour</f>
        <v>70.76854173333335</v>
      </c>
      <c r="M40" s="109">
        <f>'[1]Material Cost'!M40+'[1]Material Cost'!M40*(RollerMarkUp)+Cut_Length_Charge+RollerLabour</f>
        <v>77.106009333333347</v>
      </c>
      <c r="N40" s="109">
        <f>'[1]Material Cost'!N40+'[1]Material Cost'!N40*(RollerMarkUp)+Cut_Length_Charge+RollerLabour</f>
        <v>83.443476933333329</v>
      </c>
      <c r="O40" s="109">
        <f>'[1]Material Cost'!O40+'[1]Material Cost'!O40*(RollerMarkUp)+Cut_Length_Charge+RollerLabour</f>
        <v>87.668455333333341</v>
      </c>
    </row>
    <row r="41" spans="1:15" ht="15" customHeight="1" x14ac:dyDescent="0.2">
      <c r="A41" s="754"/>
      <c r="B41" s="107">
        <f>[1]Sumary!AQ8</f>
        <v>0.91400000000000003</v>
      </c>
      <c r="C41" s="108">
        <f>[1]Sumary!AR8</f>
        <v>35.984251968503933</v>
      </c>
      <c r="D41" s="109">
        <f>'[1]Material Cost'!D41+'[1]Material Cost'!D41*(RollerMarkUp)+Cut_Length_Charge+RollerLabour</f>
        <v>17.765690533333334</v>
      </c>
      <c r="E41" s="109">
        <f>'[1]Material Cost'!E41+'[1]Material Cost'!E41*(RollerMarkUp)+Cut_Length_Charge+RollerLabour</f>
        <v>23.800047733333336</v>
      </c>
      <c r="F41" s="109">
        <f>'[1]Material Cost'!F41+'[1]Material Cost'!F41*(RollerMarkUp)+Cut_Length_Charge+RollerLabour</f>
        <v>29.834404933333339</v>
      </c>
      <c r="G41" s="109">
        <f>'[1]Material Cost'!G41+'[1]Material Cost'!G41*(RollerMarkUp)+Cut_Length_Charge+RollerLabour</f>
        <v>36.502362133333335</v>
      </c>
      <c r="H41" s="109">
        <f>'[1]Material Cost'!H41+'[1]Material Cost'!H41*(RollerMarkUp)+Cut_Length_Charge+RollerLabour</f>
        <v>43.487119333333347</v>
      </c>
      <c r="I41" s="109">
        <f>'[1]Material Cost'!I41+'[1]Material Cost'!I41*(RollerMarkUp)+Cut_Length_Charge+RollerLabour</f>
        <v>51.83827653333335</v>
      </c>
      <c r="J41" s="109">
        <f>'[1]Material Cost'!J41+'[1]Material Cost'!J41*(RollerMarkUp)+Cut_Length_Charge+RollerLabour</f>
        <v>61.801433733333347</v>
      </c>
      <c r="K41" s="109">
        <f>'[1]Material Cost'!K41+'[1]Material Cost'!K41*(RollerMarkUp)+Cut_Length_Charge+RollerLabour</f>
        <v>68.668590933333348</v>
      </c>
      <c r="L41" s="109">
        <f>'[1]Material Cost'!L41+'[1]Material Cost'!L41*(RollerMarkUp)+Cut_Length_Charge+RollerLabour</f>
        <v>75.535748133333342</v>
      </c>
      <c r="M41" s="109">
        <f>'[1]Material Cost'!M41+'[1]Material Cost'!M41*(RollerMarkUp)+Cut_Length_Charge+RollerLabour</f>
        <v>82.402905333333351</v>
      </c>
      <c r="N41" s="109">
        <f>'[1]Material Cost'!N41+'[1]Material Cost'!N41*(RollerMarkUp)+Cut_Length_Charge+RollerLabour</f>
        <v>89.270062533333345</v>
      </c>
      <c r="O41" s="109">
        <f>'[1]Material Cost'!O41+'[1]Material Cost'!O41*(RollerMarkUp)+Cut_Length_Charge+RollerLabour</f>
        <v>93.848167333333336</v>
      </c>
    </row>
    <row r="42" spans="1:15" ht="15" customHeight="1" x14ac:dyDescent="0.2">
      <c r="A42" s="754"/>
      <c r="B42" s="107">
        <f>[1]Sumary!AQ9</f>
        <v>1.0669999999999999</v>
      </c>
      <c r="C42" s="108">
        <f>[1]Sumary!AR9</f>
        <v>42.00787401574803</v>
      </c>
      <c r="D42" s="109">
        <f>'[1]Material Cost'!D42+'[1]Material Cost'!D42*(RollerMarkUp)+Cut_Length_Charge+RollerLabour</f>
        <v>18.298864933333334</v>
      </c>
      <c r="E42" s="109">
        <f>'[1]Material Cost'!E42+'[1]Material Cost'!E42*(RollerMarkUp)+Cut_Length_Charge+RollerLabour</f>
        <v>24.866396533333337</v>
      </c>
      <c r="F42" s="109">
        <f>'[1]Material Cost'!F42+'[1]Material Cost'!F42*(RollerMarkUp)+Cut_Length_Charge+RollerLabour</f>
        <v>31.433928133333339</v>
      </c>
      <c r="G42" s="109">
        <f>'[1]Material Cost'!G42+'[1]Material Cost'!G42*(RollerMarkUp)+Cut_Length_Charge+RollerLabour</f>
        <v>38.635059733333343</v>
      </c>
      <c r="H42" s="109">
        <f>'[1]Material Cost'!H42+'[1]Material Cost'!H42*(RollerMarkUp)+Cut_Length_Charge+RollerLabour</f>
        <v>46.15299133333334</v>
      </c>
      <c r="I42" s="109">
        <f>'[1]Material Cost'!I42+'[1]Material Cost'!I42*(RollerMarkUp)+Cut_Length_Charge+RollerLabour</f>
        <v>55.037322933333343</v>
      </c>
      <c r="J42" s="109">
        <f>'[1]Material Cost'!J42+'[1]Material Cost'!J42*(RollerMarkUp)+Cut_Length_Charge+RollerLabour</f>
        <v>65.533654533333348</v>
      </c>
      <c r="K42" s="109">
        <f>'[1]Material Cost'!K42+'[1]Material Cost'!K42*(RollerMarkUp)+Cut_Length_Charge+RollerLabour</f>
        <v>72.933986133333335</v>
      </c>
      <c r="L42" s="109">
        <f>'[1]Material Cost'!L42+'[1]Material Cost'!L42*(RollerMarkUp)+Cut_Length_Charge+RollerLabour</f>
        <v>80.33431773333335</v>
      </c>
      <c r="M42" s="109">
        <f>'[1]Material Cost'!M42+'[1]Material Cost'!M42*(RollerMarkUp)+Cut_Length_Charge+RollerLabour</f>
        <v>87.734649333333337</v>
      </c>
      <c r="N42" s="109">
        <f>'[1]Material Cost'!N42+'[1]Material Cost'!N42*(RollerMarkUp)+Cut_Length_Charge+RollerLabour</f>
        <v>95.134980933333338</v>
      </c>
      <c r="O42" s="109">
        <f>'[1]Material Cost'!O42+'[1]Material Cost'!O42*(RollerMarkUp)+Cut_Length_Charge+RollerLabour</f>
        <v>100.06853533333333</v>
      </c>
    </row>
    <row r="43" spans="1:15" ht="15" customHeight="1" x14ac:dyDescent="0.2">
      <c r="A43" s="754"/>
      <c r="B43" s="107">
        <f>[1]Sumary!AQ10</f>
        <v>1.2190000000000001</v>
      </c>
      <c r="C43" s="108">
        <f>[1]Sumary!AR10</f>
        <v>47.99212598425197</v>
      </c>
      <c r="D43" s="109">
        <f>'[1]Material Cost'!D43+'[1]Material Cost'!D43*(RollerMarkUp)+Cut_Length_Charge+RollerLabour</f>
        <v>18.828554533333332</v>
      </c>
      <c r="E43" s="109">
        <f>'[1]Material Cost'!E43+'[1]Material Cost'!E43*(RollerMarkUp)+Cut_Length_Charge+RollerLabour</f>
        <v>25.925775733333339</v>
      </c>
      <c r="F43" s="109">
        <f>'[1]Material Cost'!F43+'[1]Material Cost'!F43*(RollerMarkUp)+Cut_Length_Charge+RollerLabour</f>
        <v>33.022996933333339</v>
      </c>
      <c r="G43" s="109">
        <f>'[1]Material Cost'!G43+'[1]Material Cost'!G43*(RollerMarkUp)+Cut_Length_Charge+RollerLabour</f>
        <v>40.75381813333334</v>
      </c>
      <c r="H43" s="109">
        <f>'[1]Material Cost'!H43+'[1]Material Cost'!H43*(RollerMarkUp)+Cut_Length_Charge+RollerLabour</f>
        <v>48.801439333333349</v>
      </c>
      <c r="I43" s="109">
        <f>'[1]Material Cost'!I43+'[1]Material Cost'!I43*(RollerMarkUp)+Cut_Length_Charge+RollerLabour</f>
        <v>58.215460533333356</v>
      </c>
      <c r="J43" s="109">
        <f>'[1]Material Cost'!J43+'[1]Material Cost'!J43*(RollerMarkUp)+Cut_Length_Charge+RollerLabour</f>
        <v>69.241481733333345</v>
      </c>
      <c r="K43" s="109">
        <f>'[1]Material Cost'!K43+'[1]Material Cost'!K43*(RollerMarkUp)+Cut_Length_Charge+RollerLabour</f>
        <v>77.171502933333343</v>
      </c>
      <c r="L43" s="109">
        <f>'[1]Material Cost'!L43+'[1]Material Cost'!L43*(RollerMarkUp)+Cut_Length_Charge+RollerLabour</f>
        <v>85.101524133333342</v>
      </c>
      <c r="M43" s="109">
        <f>'[1]Material Cost'!M43+'[1]Material Cost'!M43*(RollerMarkUp)+Cut_Length_Charge+RollerLabour</f>
        <v>93.031545333333355</v>
      </c>
      <c r="N43" s="109">
        <f>'[1]Material Cost'!N43+'[1]Material Cost'!N43*(RollerMarkUp)+Cut_Length_Charge+RollerLabour</f>
        <v>100.96156653333335</v>
      </c>
      <c r="O43" s="109">
        <f>'[1]Material Cost'!O43+'[1]Material Cost'!O43*(RollerMarkUp)+Cut_Length_Charge+RollerLabour</f>
        <v>106.24824733333335</v>
      </c>
    </row>
    <row r="44" spans="1:15" ht="15" customHeight="1" x14ac:dyDescent="0.2">
      <c r="A44" s="754"/>
      <c r="B44" s="107">
        <f>[1]Sumary!AQ11</f>
        <v>1.524</v>
      </c>
      <c r="C44" s="108">
        <f>[1]Sumary!AR11</f>
        <v>60</v>
      </c>
      <c r="D44" s="109">
        <f>'[1]Material Cost'!D44+'[1]Material Cost'!D44*(RollerMarkUp)+Cut_Length_Charge+RollerLabour</f>
        <v>19.891418533333336</v>
      </c>
      <c r="E44" s="109">
        <f>'[1]Material Cost'!E44+'[1]Material Cost'!E44*(RollerMarkUp)+Cut_Length_Charge+RollerLabour</f>
        <v>28.051503733333334</v>
      </c>
      <c r="F44" s="109">
        <f>'[1]Material Cost'!F44+'[1]Material Cost'!F44*(RollerMarkUp)+Cut_Length_Charge+RollerLabour</f>
        <v>36.211588933333339</v>
      </c>
      <c r="G44" s="109">
        <f>'[1]Material Cost'!G44+'[1]Material Cost'!G44*(RollerMarkUp)+Cut_Length_Charge+RollerLabour</f>
        <v>45.005274133333337</v>
      </c>
      <c r="H44" s="109">
        <f>'[1]Material Cost'!H44+'[1]Material Cost'!H44*(RollerMarkUp)+Cut_Length_Charge+RollerLabour</f>
        <v>54.115759333333344</v>
      </c>
      <c r="I44" s="109">
        <f>'[1]Material Cost'!I44+'[1]Material Cost'!I44*(RollerMarkUp)+Cut_Length_Charge+RollerLabour</f>
        <v>64.592644533333342</v>
      </c>
      <c r="J44" s="109">
        <f>'[1]Material Cost'!J44+'[1]Material Cost'!J44*(RollerMarkUp)+Cut_Length_Charge+RollerLabour</f>
        <v>76.681529733333335</v>
      </c>
      <c r="K44" s="109">
        <f>'[1]Material Cost'!K44+'[1]Material Cost'!K44*(RollerMarkUp)+Cut_Length_Charge+RollerLabour</f>
        <v>85.674414933333338</v>
      </c>
      <c r="L44" s="109">
        <f>'[1]Material Cost'!L44+'[1]Material Cost'!L44*(RollerMarkUp)+Cut_Length_Charge+RollerLabour</f>
        <v>94.667300133333342</v>
      </c>
      <c r="M44" s="109">
        <f>'[1]Material Cost'!M44+'[1]Material Cost'!M44*(RollerMarkUp)+Cut_Length_Charge+RollerLabour</f>
        <v>103.66018533333335</v>
      </c>
      <c r="N44" s="109">
        <f>'[1]Material Cost'!N44+'[1]Material Cost'!N44*(RollerMarkUp)+Cut_Length_Charge+RollerLabour</f>
        <v>112.65307053333333</v>
      </c>
      <c r="O44" s="109">
        <f>'[1]Material Cost'!O44+'[1]Material Cost'!O44*(RollerMarkUp)+Cut_Length_Charge+RollerLabour</f>
        <v>118.64832733333334</v>
      </c>
    </row>
    <row r="45" spans="1:15" ht="15" customHeight="1" x14ac:dyDescent="0.2">
      <c r="A45" s="754"/>
      <c r="B45" s="107">
        <f>[1]Sumary!AQ12</f>
        <v>1.829</v>
      </c>
      <c r="C45" s="108">
        <f>[1]Sumary!AR12</f>
        <v>72.00787401574803</v>
      </c>
      <c r="D45" s="109">
        <f>'[1]Material Cost'!D45+'[1]Material Cost'!D45*(RollerMarkUp)+Cut_Length_Charge+RollerLabour</f>
        <v>20.954282533333334</v>
      </c>
      <c r="E45" s="109">
        <f>'[1]Material Cost'!E45+'[1]Material Cost'!E45*(RollerMarkUp)+Cut_Length_Charge+RollerLabour</f>
        <v>30.177231733333336</v>
      </c>
      <c r="F45" s="109">
        <f>'[1]Material Cost'!F45+'[1]Material Cost'!F45*(RollerMarkUp)+Cut_Length_Charge+RollerLabour</f>
        <v>39.400180933333338</v>
      </c>
      <c r="G45" s="109">
        <f>'[1]Material Cost'!G45+'[1]Material Cost'!G45*(RollerMarkUp)+Cut_Length_Charge+RollerLabour</f>
        <v>49.256730133333342</v>
      </c>
      <c r="H45" s="109">
        <f>'[1]Material Cost'!H45+'[1]Material Cost'!H45*(RollerMarkUp)+Cut_Length_Charge+RollerLabour</f>
        <v>59.430079333333346</v>
      </c>
      <c r="I45" s="109">
        <f>'[1]Material Cost'!I45+'[1]Material Cost'!I45*(RollerMarkUp)+Cut_Length_Charge+RollerLabour</f>
        <v>70.969828533333342</v>
      </c>
      <c r="J45" s="109">
        <f>'[1]Material Cost'!J45+'[1]Material Cost'!J45*(RollerMarkUp)+Cut_Length_Charge+RollerLabour</f>
        <v>84.121577733333353</v>
      </c>
      <c r="K45" s="109">
        <f>'[1]Material Cost'!K45+'[1]Material Cost'!K45*(RollerMarkUp)+Cut_Length_Charge+RollerLabour</f>
        <v>94.177326933333347</v>
      </c>
      <c r="L45" s="109">
        <f>'[1]Material Cost'!L45+'[1]Material Cost'!L45*(RollerMarkUp)+Cut_Length_Charge+RollerLabour</f>
        <v>104.23307613333336</v>
      </c>
      <c r="M45" s="109">
        <f>'[1]Material Cost'!M45+'[1]Material Cost'!M45*(RollerMarkUp)+Cut_Length_Charge+RollerLabour</f>
        <v>114.28882533333335</v>
      </c>
      <c r="N45" s="109">
        <f>'[1]Material Cost'!N45+'[1]Material Cost'!N45*(RollerMarkUp)+Cut_Length_Charge+RollerLabour</f>
        <v>124.34457453333334</v>
      </c>
      <c r="O45" s="109">
        <f>'[1]Material Cost'!O45+'[1]Material Cost'!O45*(RollerMarkUp)+Cut_Length_Charge+RollerLabour</f>
        <v>131.04840733333336</v>
      </c>
    </row>
    <row r="46" spans="1:15" ht="15" customHeight="1" x14ac:dyDescent="0.2">
      <c r="A46" s="754"/>
      <c r="B46" s="107">
        <f>[1]Sumary!AQ13</f>
        <v>2.1339999999999999</v>
      </c>
      <c r="C46" s="108">
        <f>[1]Sumary!AR13</f>
        <v>84.015748031496059</v>
      </c>
      <c r="D46" s="109">
        <f>'[1]Material Cost'!D46+'[1]Material Cost'!D46*(RollerMarkUp)+Cut_Length_Charge+RollerLabour</f>
        <v>22.017146533333332</v>
      </c>
      <c r="E46" s="109">
        <f>'[1]Material Cost'!E46+'[1]Material Cost'!E46*(RollerMarkUp)+Cut_Length_Charge+RollerLabour</f>
        <v>32.302959733333331</v>
      </c>
      <c r="F46" s="109">
        <f>'[1]Material Cost'!F46+'[1]Material Cost'!F46*(RollerMarkUp)+Cut_Length_Charge+RollerLabour</f>
        <v>42.588772933333338</v>
      </c>
      <c r="G46" s="109">
        <f>'[1]Material Cost'!G46+'[1]Material Cost'!G46*(RollerMarkUp)+Cut_Length_Charge+RollerLabour</f>
        <v>53.508186133333332</v>
      </c>
      <c r="H46" s="109">
        <f>'[1]Material Cost'!H46+'[1]Material Cost'!H46*(RollerMarkUp)+Cut_Length_Charge+RollerLabour</f>
        <v>64.744399333333334</v>
      </c>
      <c r="I46" s="109">
        <f>'[1]Material Cost'!I46+'[1]Material Cost'!I46*(RollerMarkUp)+Cut_Length_Charge+RollerLabour</f>
        <v>77.347012533333341</v>
      </c>
      <c r="J46" s="109">
        <f>'[1]Material Cost'!J46+'[1]Material Cost'!J46*(RollerMarkUp)+Cut_Length_Charge+RollerLabour</f>
        <v>91.561625733333344</v>
      </c>
      <c r="K46" s="109">
        <f>'[1]Material Cost'!K46+'[1]Material Cost'!K46*(RollerMarkUp)+Cut_Length_Charge+RollerLabour</f>
        <v>102.68023893333334</v>
      </c>
      <c r="L46" s="109">
        <f>'[1]Material Cost'!L46+'[1]Material Cost'!L46*(RollerMarkUp)+Cut_Length_Charge+RollerLabour</f>
        <v>113.79885213333336</v>
      </c>
      <c r="M46" s="109">
        <f>'[1]Material Cost'!M46+'[1]Material Cost'!M46*(RollerMarkUp)+Cut_Length_Charge+RollerLabour</f>
        <v>124.91746533333334</v>
      </c>
      <c r="N46" s="109">
        <f>'[1]Material Cost'!N46+'[1]Material Cost'!N46*(RollerMarkUp)+Cut_Length_Charge+RollerLabour</f>
        <v>136.03607853333335</v>
      </c>
      <c r="O46" s="109">
        <f>'[1]Material Cost'!O46+'[1]Material Cost'!O46*(RollerMarkUp)+Cut_Length_Charge+RollerLabour</f>
        <v>143.44848733333336</v>
      </c>
    </row>
    <row r="47" spans="1:15" ht="15" customHeight="1" x14ac:dyDescent="0.2">
      <c r="A47" s="754"/>
      <c r="B47" s="107">
        <f>[1]Sumary!AQ14</f>
        <v>2.4380000000000002</v>
      </c>
      <c r="C47" s="108">
        <f>[1]Sumary!AR14</f>
        <v>95.984251968503941</v>
      </c>
      <c r="D47" s="109">
        <f>'[1]Material Cost'!D47+'[1]Material Cost'!D47*(RollerMarkUp)+Cut_Length_Charge+RollerLabour</f>
        <v>23.076525733333334</v>
      </c>
      <c r="E47" s="109">
        <f>'[1]Material Cost'!E47+'[1]Material Cost'!E47*(RollerMarkUp)+Cut_Length_Charge+RollerLabour</f>
        <v>34.421718133333336</v>
      </c>
      <c r="F47" s="109">
        <f>'[1]Material Cost'!F47+'[1]Material Cost'!F47*(RollerMarkUp)+Cut_Length_Charge+RollerLabour</f>
        <v>45.766910533333345</v>
      </c>
      <c r="G47" s="109">
        <f>'[1]Material Cost'!G47+'[1]Material Cost'!G47*(RollerMarkUp)+Cut_Length_Charge+RollerLabour</f>
        <v>57.745702933333341</v>
      </c>
      <c r="H47" s="109">
        <f>'[1]Material Cost'!H47+'[1]Material Cost'!H47*(RollerMarkUp)+Cut_Length_Charge+RollerLabour</f>
        <v>70.041295333333338</v>
      </c>
      <c r="I47" s="109">
        <f>'[1]Material Cost'!I47+'[1]Material Cost'!I47*(RollerMarkUp)+Cut_Length_Charge+RollerLabour</f>
        <v>83.70328773333334</v>
      </c>
      <c r="J47" s="109">
        <f>'[1]Material Cost'!J47+'[1]Material Cost'!J47*(RollerMarkUp)+Cut_Length_Charge+RollerLabour</f>
        <v>98.977280133333352</v>
      </c>
      <c r="K47" s="109">
        <f>'[1]Material Cost'!K47+'[1]Material Cost'!K47*(RollerMarkUp)+Cut_Length_Charge+RollerLabour</f>
        <v>111.15527253333336</v>
      </c>
      <c r="L47" s="109">
        <f>'[1]Material Cost'!L47+'[1]Material Cost'!L47*(RollerMarkUp)+Cut_Length_Charge+RollerLabour</f>
        <v>123.33326493333335</v>
      </c>
      <c r="M47" s="109">
        <f>'[1]Material Cost'!M47+'[1]Material Cost'!M47*(RollerMarkUp)+Cut_Length_Charge+RollerLabour</f>
        <v>135.51125733333336</v>
      </c>
      <c r="N47" s="109">
        <f>'[1]Material Cost'!N47+'[1]Material Cost'!N47*(RollerMarkUp)+Cut_Length_Charge+RollerLabour</f>
        <v>147.68924973333336</v>
      </c>
      <c r="O47" s="109">
        <f>'[1]Material Cost'!O47+'[1]Material Cost'!O47*(RollerMarkUp)+Cut_Length_Charge+RollerLabour</f>
        <v>155.80791133333338</v>
      </c>
    </row>
    <row r="48" spans="1:15" ht="15" customHeight="1" x14ac:dyDescent="0.2">
      <c r="A48" s="754"/>
      <c r="B48" s="107">
        <f>[1]Sumary!AQ15</f>
        <v>2.9129999999999998</v>
      </c>
      <c r="C48" s="108">
        <f>[1]Sumary!AR15</f>
        <v>114.68503937007874</v>
      </c>
      <c r="D48" s="109">
        <f>'[1]Material Cost'!D48+'[1]Material Cost'!D48*(RollerMarkUp)+Cut_Length_Charge+RollerLabour</f>
        <v>24.731805733333331</v>
      </c>
      <c r="E48" s="109">
        <f>'[1]Material Cost'!E48+'[1]Material Cost'!E48*(RollerMarkUp)+Cut_Length_Charge+RollerLabour</f>
        <v>37.732278133333331</v>
      </c>
      <c r="F48" s="109">
        <f>'[1]Material Cost'!F48+'[1]Material Cost'!F48*(RollerMarkUp)+Cut_Length_Charge+RollerLabour</f>
        <v>50.732750533333338</v>
      </c>
      <c r="G48" s="109">
        <f>'[1]Material Cost'!G48+'[1]Material Cost'!G48*(RollerMarkUp)+Cut_Length_Charge+RollerLabour</f>
        <v>64.366822933333324</v>
      </c>
      <c r="H48" s="109">
        <f>'[1]Material Cost'!H48+'[1]Material Cost'!H48*(RollerMarkUp)+Cut_Length_Charge+RollerLabour</f>
        <v>78.317695333333333</v>
      </c>
      <c r="I48" s="109">
        <f>'[1]Material Cost'!I48+'[1]Material Cost'!I48*(RollerMarkUp)+Cut_Length_Charge+RollerLabour</f>
        <v>93.63496773333334</v>
      </c>
      <c r="J48" s="109">
        <f>'[1]Material Cost'!J48+'[1]Material Cost'!J48*(RollerMarkUp)+Cut_Length_Charge+RollerLabour</f>
        <v>110.56424013333334</v>
      </c>
      <c r="K48" s="109">
        <f>'[1]Material Cost'!K48+'[1]Material Cost'!K48*(RollerMarkUp)+Cut_Length_Charge+RollerLabour</f>
        <v>124.39751253333334</v>
      </c>
      <c r="L48" s="109">
        <f>'[1]Material Cost'!L48+'[1]Material Cost'!L48*(RollerMarkUp)+Cut_Length_Charge+RollerLabour</f>
        <v>138.23078493333335</v>
      </c>
      <c r="M48" s="109">
        <f>'[1]Material Cost'!M48+'[1]Material Cost'!M48*(RollerMarkUp)+Cut_Length_Charge+RollerLabour</f>
        <v>152.06405733333338</v>
      </c>
      <c r="N48" s="109">
        <f>'[1]Material Cost'!N48+'[1]Material Cost'!N48*(RollerMarkUp)+Cut_Length_Charge+RollerLabour</f>
        <v>165.89732973333335</v>
      </c>
      <c r="O48" s="109">
        <f>'[1]Material Cost'!O48+'[1]Material Cost'!O48*(RollerMarkUp)+Cut_Length_Charge+RollerLabour</f>
        <v>175.11951133333338</v>
      </c>
    </row>
    <row r="49" spans="1:15" ht="15" customHeight="1" x14ac:dyDescent="0.2">
      <c r="A49" s="754"/>
      <c r="B49" s="107">
        <f>[1]Sumary!AQ16</f>
        <v>3.25</v>
      </c>
      <c r="C49" s="108">
        <f>[1]Sumary!AR16</f>
        <v>127.95275590551181</v>
      </c>
      <c r="D49" s="109">
        <f>'[1]Material Cost'!D49+'[1]Material Cost'!D49*(RollerMarkUp)+Cut_Length_Charge+RollerLabour</f>
        <v>25.906183333333338</v>
      </c>
      <c r="E49" s="109">
        <f>'[1]Material Cost'!E49+'[1]Material Cost'!E49*(RollerMarkUp)+Cut_Length_Charge+RollerLabour</f>
        <v>40.081033333333338</v>
      </c>
      <c r="F49" s="109">
        <f>'[1]Material Cost'!F49+'[1]Material Cost'!F49*(RollerMarkUp)+Cut_Length_Charge+RollerLabour</f>
        <v>54.255883333333344</v>
      </c>
      <c r="G49" s="109">
        <f>'[1]Material Cost'!G49+'[1]Material Cost'!G49*(RollerMarkUp)+Cut_Length_Charge+RollerLabour</f>
        <v>69.064333333333337</v>
      </c>
      <c r="H49" s="109">
        <f>'[1]Material Cost'!H49+'[1]Material Cost'!H49*(RollerMarkUp)+Cut_Length_Charge+RollerLabour</f>
        <v>84.189583333333346</v>
      </c>
      <c r="I49" s="109">
        <f>'[1]Material Cost'!I49+'[1]Material Cost'!I49*(RollerMarkUp)+Cut_Length_Charge+RollerLabour</f>
        <v>100.68123333333335</v>
      </c>
      <c r="J49" s="109">
        <f>'[1]Material Cost'!J49+'[1]Material Cost'!J49*(RollerMarkUp)+Cut_Length_Charge+RollerLabour</f>
        <v>118.78488333333335</v>
      </c>
      <c r="K49" s="109">
        <f>'[1]Material Cost'!K49+'[1]Material Cost'!K49*(RollerMarkUp)+Cut_Length_Charge+RollerLabour</f>
        <v>133.79253333333335</v>
      </c>
      <c r="L49" s="109">
        <f>'[1]Material Cost'!L49+'[1]Material Cost'!L49*(RollerMarkUp)+Cut_Length_Charge+RollerLabour</f>
        <v>148.80018333333336</v>
      </c>
      <c r="M49" s="109">
        <f>'[1]Material Cost'!M49+'[1]Material Cost'!M49*(RollerMarkUp)+Cut_Length_Charge+RollerLabour</f>
        <v>163.80783333333338</v>
      </c>
      <c r="N49" s="109">
        <f>'[1]Material Cost'!N49+'[1]Material Cost'!N49*(RollerMarkUp)+Cut_Length_Charge+RollerLabour</f>
        <v>178.81548333333336</v>
      </c>
      <c r="O49" s="109">
        <f>'[1]Material Cost'!O49+'[1]Material Cost'!O49*(RollerMarkUp)+Cut_Length_Charge+RollerLabour</f>
        <v>188.82058333333339</v>
      </c>
    </row>
    <row r="50" spans="1:15" ht="15" customHeight="1" x14ac:dyDescent="0.2">
      <c r="A50" s="754"/>
      <c r="B50" s="107">
        <f>[1]Sumary!AQ17</f>
        <v>3.5</v>
      </c>
      <c r="C50" s="108">
        <f>[1]Sumary!AR17</f>
        <v>137.79527559055117</v>
      </c>
      <c r="D50" s="109">
        <f>'[1]Material Cost'!D50+'[1]Material Cost'!D50*(RollerMarkUp)+Cut_Length_Charge+RollerLabour</f>
        <v>26.777383333333333</v>
      </c>
      <c r="E50" s="109">
        <f>'[1]Material Cost'!E50+'[1]Material Cost'!E50*(RollerMarkUp)+Cut_Length_Charge+RollerLabour</f>
        <v>41.823433333333334</v>
      </c>
      <c r="F50" s="109">
        <f>'[1]Material Cost'!F50+'[1]Material Cost'!F50*(RollerMarkUp)+Cut_Length_Charge+RollerLabour</f>
        <v>56.869483333333335</v>
      </c>
      <c r="G50" s="109">
        <f>'[1]Material Cost'!G50+'[1]Material Cost'!G50*(RollerMarkUp)+Cut_Length_Charge+RollerLabour</f>
        <v>72.54913333333333</v>
      </c>
      <c r="H50" s="109">
        <f>'[1]Material Cost'!H50+'[1]Material Cost'!H50*(RollerMarkUp)+Cut_Length_Charge+RollerLabour</f>
        <v>88.545583333333326</v>
      </c>
      <c r="I50" s="109">
        <f>'[1]Material Cost'!I50+'[1]Material Cost'!I50*(RollerMarkUp)+Cut_Length_Charge+RollerLabour</f>
        <v>105.90843333333333</v>
      </c>
      <c r="J50" s="109">
        <f>'[1]Material Cost'!J50+'[1]Material Cost'!J50*(RollerMarkUp)+Cut_Length_Charge+RollerLabour</f>
        <v>124.88328333333335</v>
      </c>
      <c r="K50" s="109">
        <f>'[1]Material Cost'!K50+'[1]Material Cost'!K50*(RollerMarkUp)+Cut_Length_Charge+RollerLabour</f>
        <v>140.76213333333337</v>
      </c>
      <c r="L50" s="109">
        <f>'[1]Material Cost'!L50+'[1]Material Cost'!L50*(RollerMarkUp)+Cut_Length_Charge+RollerLabour</f>
        <v>156.64098333333337</v>
      </c>
      <c r="M50" s="109">
        <f>'[1]Material Cost'!M50+'[1]Material Cost'!M50*(RollerMarkUp)+Cut_Length_Charge+RollerLabour</f>
        <v>172.51983333333334</v>
      </c>
      <c r="N50" s="109">
        <f>'[1]Material Cost'!N50+'[1]Material Cost'!N50*(RollerMarkUp)+Cut_Length_Charge+RollerLabour</f>
        <v>188.39868333333334</v>
      </c>
      <c r="O50" s="109">
        <f>'[1]Material Cost'!O50+'[1]Material Cost'!O50*(RollerMarkUp)+Cut_Length_Charge+RollerLabour</f>
        <v>198.98458333333338</v>
      </c>
    </row>
    <row r="51" spans="1:15" ht="15" customHeight="1" x14ac:dyDescent="0.2">
      <c r="B51" s="111"/>
      <c r="C51" s="112"/>
    </row>
    <row r="52" spans="1:15" ht="15" customHeight="1" x14ac:dyDescent="0.2">
      <c r="A52" s="89" t="s">
        <v>255</v>
      </c>
    </row>
    <row r="53" spans="1:15" ht="15" customHeight="1" x14ac:dyDescent="0.2">
      <c r="A53" s="91"/>
      <c r="B53" s="755"/>
      <c r="C53" s="756"/>
      <c r="D53" s="756"/>
      <c r="E53" s="756"/>
      <c r="F53" s="756"/>
      <c r="G53" s="756"/>
      <c r="H53" s="756"/>
      <c r="I53" s="756"/>
      <c r="J53" s="756"/>
      <c r="K53" s="756"/>
      <c r="L53" s="756"/>
      <c r="M53" s="756"/>
      <c r="N53" s="756"/>
      <c r="O53" s="756"/>
    </row>
    <row r="54" spans="1:15" ht="15" customHeight="1" x14ac:dyDescent="0.2">
      <c r="A54" s="753" t="s">
        <v>277</v>
      </c>
      <c r="B54" s="100" t="s">
        <v>278</v>
      </c>
      <c r="C54" s="101"/>
      <c r="D54" s="102">
        <f>[1]Sumary!AS4</f>
        <v>0.3</v>
      </c>
      <c r="E54" s="102">
        <f>[1]Sumary!AT4</f>
        <v>0.6</v>
      </c>
      <c r="F54" s="102">
        <f>[1]Sumary!AU4</f>
        <v>0.9</v>
      </c>
      <c r="G54" s="102">
        <f>[1]Sumary!AV4</f>
        <v>1.2</v>
      </c>
      <c r="H54" s="102">
        <f>[1]Sumary!AW4</f>
        <v>1.5</v>
      </c>
      <c r="I54" s="102">
        <f>[1]Sumary!AX4</f>
        <v>1.8</v>
      </c>
      <c r="J54" s="102">
        <f>[1]Sumary!AY4</f>
        <v>2.1</v>
      </c>
      <c r="K54" s="102">
        <f>[1]Sumary!AZ4</f>
        <v>2.4</v>
      </c>
      <c r="L54" s="102">
        <f>[1]Sumary!BA4</f>
        <v>2.7</v>
      </c>
      <c r="M54" s="102">
        <f>[1]Sumary!BB4</f>
        <v>3</v>
      </c>
      <c r="N54" s="102">
        <f>[1]Sumary!BC4</f>
        <v>3.3</v>
      </c>
      <c r="O54" s="102">
        <f>[1]Sumary!BD4</f>
        <v>3.5</v>
      </c>
    </row>
    <row r="55" spans="1:15" ht="15" customHeight="1" x14ac:dyDescent="0.2">
      <c r="A55" s="754"/>
      <c r="B55" s="114"/>
      <c r="C55" s="115" t="s">
        <v>279</v>
      </c>
      <c r="D55" s="105">
        <f>[1]Sumary!AS5</f>
        <v>11.811023622047244</v>
      </c>
      <c r="E55" s="105">
        <f>[1]Sumary!AT5</f>
        <v>23.622047244094489</v>
      </c>
      <c r="F55" s="105">
        <f>[1]Sumary!AU5</f>
        <v>35.433070866141733</v>
      </c>
      <c r="G55" s="105">
        <f>[1]Sumary!AV5</f>
        <v>47.244094488188978</v>
      </c>
      <c r="H55" s="105">
        <f>[1]Sumary!AW5</f>
        <v>59.055118110236222</v>
      </c>
      <c r="I55" s="105">
        <f>[1]Sumary!AX5</f>
        <v>70.866141732283467</v>
      </c>
      <c r="J55" s="105">
        <f>[1]Sumary!AY5</f>
        <v>82.677165354330711</v>
      </c>
      <c r="K55" s="105">
        <f>[1]Sumary!AZ5</f>
        <v>94.488188976377955</v>
      </c>
      <c r="L55" s="105">
        <f>[1]Sumary!BA5</f>
        <v>106.2992125984252</v>
      </c>
      <c r="M55" s="105">
        <f>[1]Sumary!BB5</f>
        <v>118.11023622047244</v>
      </c>
      <c r="N55" s="105">
        <f>[1]Sumary!BC5</f>
        <v>129.92125984251967</v>
      </c>
      <c r="O55" s="105">
        <f>[1]Sumary!BD5</f>
        <v>137.79527559055117</v>
      </c>
    </row>
    <row r="56" spans="1:15" ht="15" customHeight="1" x14ac:dyDescent="0.2">
      <c r="A56" s="754"/>
      <c r="B56" s="107">
        <f>[1]Sumary!AQ6</f>
        <v>0.61</v>
      </c>
      <c r="C56" s="108">
        <f>[1]Sumary!AR6</f>
        <v>24.015748031496063</v>
      </c>
      <c r="D56" s="109">
        <f>'[1]Material Cost'!D56+'[1]Material Cost'!D56*(RollerMarkUp)+Cut_Length_Charge+RollerLabour</f>
        <v>18.312817333333335</v>
      </c>
      <c r="E56" s="109">
        <f>'[1]Material Cost'!E56+'[1]Material Cost'!E56*(RollerMarkUp)+Cut_Length_Charge+RollerLabour</f>
        <v>24.894301333333338</v>
      </c>
      <c r="F56" s="109">
        <f>'[1]Material Cost'!F56+'[1]Material Cost'!F56*(RollerMarkUp)+Cut_Length_Charge+RollerLabour</f>
        <v>31.475785333333334</v>
      </c>
      <c r="G56" s="109">
        <f>'[1]Material Cost'!G56+'[1]Material Cost'!G56*(RollerMarkUp)+Cut_Length_Charge+RollerLabour</f>
        <v>38.98006933333334</v>
      </c>
      <c r="H56" s="109">
        <f>'[1]Material Cost'!H56+'[1]Material Cost'!H56*(RollerMarkUp)+Cut_Length_Charge+RollerLabour</f>
        <v>46.945753333333343</v>
      </c>
      <c r="I56" s="109">
        <f>'[1]Material Cost'!I56+'[1]Material Cost'!I56*(RollerMarkUp)+Cut_Length_Charge+RollerLabour</f>
        <v>55.988637333333344</v>
      </c>
      <c r="J56" s="109">
        <f>'[1]Material Cost'!J56+'[1]Material Cost'!J56*(RollerMarkUp)+Cut_Length_Charge+RollerLabour</f>
        <v>66.643521333333339</v>
      </c>
      <c r="K56" s="109">
        <f>'[1]Material Cost'!K56+'[1]Material Cost'!K56*(RollerMarkUp)+Cut_Length_Charge+RollerLabour</f>
        <v>74.202405333333331</v>
      </c>
      <c r="L56" s="109">
        <f>'[1]Material Cost'!L56+'[1]Material Cost'!L56*(RollerMarkUp)+Cut_Length_Charge+RollerLabour</f>
        <v>81.761289333333352</v>
      </c>
      <c r="M56" s="109">
        <f>'[1]Material Cost'!M56+'[1]Material Cost'!M56*(RollerMarkUp)+Cut_Length_Charge+RollerLabour</f>
        <v>89.320173333333344</v>
      </c>
      <c r="N56" s="109">
        <f>'[1]Material Cost'!N56+'[1]Material Cost'!N56*(RollerMarkUp)+Cut_Length_Charge+RollerLabour</f>
        <v>96.879057333333336</v>
      </c>
      <c r="O56" s="109">
        <f>'[1]Material Cost'!O56+'[1]Material Cost'!O56*(RollerMarkUp)+Cut_Length_Charge+RollerLabour</f>
        <v>101.91831333333336</v>
      </c>
    </row>
    <row r="57" spans="1:15" ht="15" customHeight="1" x14ac:dyDescent="0.2">
      <c r="A57" s="754"/>
      <c r="B57" s="107">
        <f>[1]Sumary!AQ7</f>
        <v>0.76200000000000001</v>
      </c>
      <c r="C57" s="108">
        <f>[1]Sumary!AR7</f>
        <v>30</v>
      </c>
      <c r="D57" s="109">
        <f>'[1]Material Cost'!D57+'[1]Material Cost'!D57*(RollerMarkUp)+Cut_Length_Charge+RollerLabour</f>
        <v>19.084278133333335</v>
      </c>
      <c r="E57" s="109">
        <f>'[1]Material Cost'!E57+'[1]Material Cost'!E57*(RollerMarkUp)+Cut_Length_Charge+RollerLabour</f>
        <v>26.437222933333331</v>
      </c>
      <c r="F57" s="109">
        <f>'[1]Material Cost'!F57+'[1]Material Cost'!F57*(RollerMarkUp)+Cut_Length_Charge+RollerLabour</f>
        <v>33.790167733333341</v>
      </c>
      <c r="G57" s="109">
        <f>'[1]Material Cost'!G57+'[1]Material Cost'!G57*(RollerMarkUp)+Cut_Length_Charge+RollerLabour</f>
        <v>42.065912533333332</v>
      </c>
      <c r="H57" s="109">
        <f>'[1]Material Cost'!H57+'[1]Material Cost'!H57*(RollerMarkUp)+Cut_Length_Charge+RollerLabour</f>
        <v>50.803057333333335</v>
      </c>
      <c r="I57" s="109">
        <f>'[1]Material Cost'!I57+'[1]Material Cost'!I57*(RollerMarkUp)+Cut_Length_Charge+RollerLabour</f>
        <v>60.61740213333335</v>
      </c>
      <c r="J57" s="109">
        <f>'[1]Material Cost'!J57+'[1]Material Cost'!J57*(RollerMarkUp)+Cut_Length_Charge+RollerLabour</f>
        <v>72.043746933333338</v>
      </c>
      <c r="K57" s="109">
        <f>'[1]Material Cost'!K57+'[1]Material Cost'!K57*(RollerMarkUp)+Cut_Length_Charge+RollerLabour</f>
        <v>80.374091733333344</v>
      </c>
      <c r="L57" s="109">
        <f>'[1]Material Cost'!L57+'[1]Material Cost'!L57*(RollerMarkUp)+Cut_Length_Charge+RollerLabour</f>
        <v>88.70443653333335</v>
      </c>
      <c r="M57" s="109">
        <f>'[1]Material Cost'!M57+'[1]Material Cost'!M57*(RollerMarkUp)+Cut_Length_Charge+RollerLabour</f>
        <v>97.034781333333342</v>
      </c>
      <c r="N57" s="109">
        <f>'[1]Material Cost'!N57+'[1]Material Cost'!N57*(RollerMarkUp)+Cut_Length_Charge+RollerLabour</f>
        <v>105.36512613333332</v>
      </c>
      <c r="O57" s="109">
        <f>'[1]Material Cost'!O57+'[1]Material Cost'!O57*(RollerMarkUp)+Cut_Length_Charge+RollerLabour</f>
        <v>110.91868933333335</v>
      </c>
    </row>
    <row r="58" spans="1:15" ht="15" customHeight="1" x14ac:dyDescent="0.2">
      <c r="A58" s="754"/>
      <c r="B58" s="107">
        <f>[1]Sumary!AQ8</f>
        <v>0.91400000000000003</v>
      </c>
      <c r="C58" s="108">
        <f>[1]Sumary!AR8</f>
        <v>35.984251968503933</v>
      </c>
      <c r="D58" s="109">
        <f>'[1]Material Cost'!D58+'[1]Material Cost'!D58*(RollerMarkUp)+Cut_Length_Charge+RollerLabour</f>
        <v>19.855738933333335</v>
      </c>
      <c r="E58" s="109">
        <f>'[1]Material Cost'!E58+'[1]Material Cost'!E58*(RollerMarkUp)+Cut_Length_Charge+RollerLabour</f>
        <v>27.980144533333338</v>
      </c>
      <c r="F58" s="109">
        <f>'[1]Material Cost'!F58+'[1]Material Cost'!F58*(RollerMarkUp)+Cut_Length_Charge+RollerLabour</f>
        <v>36.104550133333341</v>
      </c>
      <c r="G58" s="109">
        <f>'[1]Material Cost'!G58+'[1]Material Cost'!G58*(RollerMarkUp)+Cut_Length_Charge+RollerLabour</f>
        <v>45.151755733333346</v>
      </c>
      <c r="H58" s="109">
        <f>'[1]Material Cost'!H58+'[1]Material Cost'!H58*(RollerMarkUp)+Cut_Length_Charge+RollerLabour</f>
        <v>54.660361333333348</v>
      </c>
      <c r="I58" s="109">
        <f>'[1]Material Cost'!I58+'[1]Material Cost'!I58*(RollerMarkUp)+Cut_Length_Charge+RollerLabour</f>
        <v>65.246166933333342</v>
      </c>
      <c r="J58" s="109">
        <f>'[1]Material Cost'!J58+'[1]Material Cost'!J58*(RollerMarkUp)+Cut_Length_Charge+RollerLabour</f>
        <v>77.443972533333351</v>
      </c>
      <c r="K58" s="109">
        <f>'[1]Material Cost'!K58+'[1]Material Cost'!K58*(RollerMarkUp)+Cut_Length_Charge+RollerLabour</f>
        <v>86.545778133333343</v>
      </c>
      <c r="L58" s="109">
        <f>'[1]Material Cost'!L58+'[1]Material Cost'!L58*(RollerMarkUp)+Cut_Length_Charge+RollerLabour</f>
        <v>95.647583733333349</v>
      </c>
      <c r="M58" s="109">
        <f>'[1]Material Cost'!M58+'[1]Material Cost'!M58*(RollerMarkUp)+Cut_Length_Charge+RollerLabour</f>
        <v>104.74938933333335</v>
      </c>
      <c r="N58" s="109">
        <f>'[1]Material Cost'!N58+'[1]Material Cost'!N58*(RollerMarkUp)+Cut_Length_Charge+RollerLabour</f>
        <v>113.85119493333335</v>
      </c>
      <c r="O58" s="109">
        <f>'[1]Material Cost'!O58+'[1]Material Cost'!O58*(RollerMarkUp)+Cut_Length_Charge+RollerLabour</f>
        <v>119.91906533333336</v>
      </c>
    </row>
    <row r="59" spans="1:15" ht="15" customHeight="1" x14ac:dyDescent="0.2">
      <c r="A59" s="754"/>
      <c r="B59" s="107">
        <f>[1]Sumary!AQ9</f>
        <v>1.0669999999999999</v>
      </c>
      <c r="C59" s="108">
        <f>[1]Sumary!AR9</f>
        <v>42.00787401574803</v>
      </c>
      <c r="D59" s="109">
        <f>'[1]Material Cost'!D59+'[1]Material Cost'!D59*(RollerMarkUp)+Cut_Length_Charge+RollerLabour</f>
        <v>20.632275133333337</v>
      </c>
      <c r="E59" s="109">
        <f>'[1]Material Cost'!E59+'[1]Material Cost'!E59*(RollerMarkUp)+Cut_Length_Charge+RollerLabour</f>
        <v>29.533216933333335</v>
      </c>
      <c r="F59" s="109">
        <f>'[1]Material Cost'!F59+'[1]Material Cost'!F59*(RollerMarkUp)+Cut_Length_Charge+RollerLabour</f>
        <v>38.434158733333341</v>
      </c>
      <c r="G59" s="109">
        <f>'[1]Material Cost'!G59+'[1]Material Cost'!G59*(RollerMarkUp)+Cut_Length_Charge+RollerLabour</f>
        <v>48.257900533333341</v>
      </c>
      <c r="H59" s="109">
        <f>'[1]Material Cost'!H59+'[1]Material Cost'!H59*(RollerMarkUp)+Cut_Length_Charge+RollerLabour</f>
        <v>58.543042333333347</v>
      </c>
      <c r="I59" s="109">
        <f>'[1]Material Cost'!I59+'[1]Material Cost'!I59*(RollerMarkUp)+Cut_Length_Charge+RollerLabour</f>
        <v>69.905384133333328</v>
      </c>
      <c r="J59" s="109">
        <f>'[1]Material Cost'!J59+'[1]Material Cost'!J59*(RollerMarkUp)+Cut_Length_Charge+RollerLabour</f>
        <v>82.879725933333347</v>
      </c>
      <c r="K59" s="109">
        <f>'[1]Material Cost'!K59+'[1]Material Cost'!K59*(RollerMarkUp)+Cut_Length_Charge+RollerLabour</f>
        <v>92.758067733333348</v>
      </c>
      <c r="L59" s="109">
        <f>'[1]Material Cost'!L59+'[1]Material Cost'!L59*(RollerMarkUp)+Cut_Length_Charge+RollerLabour</f>
        <v>102.63640953333336</v>
      </c>
      <c r="M59" s="109">
        <f>'[1]Material Cost'!M59+'[1]Material Cost'!M59*(RollerMarkUp)+Cut_Length_Charge+RollerLabour</f>
        <v>112.51475133333335</v>
      </c>
      <c r="N59" s="109">
        <f>'[1]Material Cost'!N59+'[1]Material Cost'!N59*(RollerMarkUp)+Cut_Length_Charge+RollerLabour</f>
        <v>122.39309313333334</v>
      </c>
      <c r="O59" s="109">
        <f>'[1]Material Cost'!O59+'[1]Material Cost'!O59*(RollerMarkUp)+Cut_Length_Charge+RollerLabour</f>
        <v>128.97865433333334</v>
      </c>
    </row>
    <row r="60" spans="1:15" ht="15" customHeight="1" x14ac:dyDescent="0.2">
      <c r="A60" s="754"/>
      <c r="B60" s="107">
        <f>[1]Sumary!AQ10</f>
        <v>1.2190000000000001</v>
      </c>
      <c r="C60" s="108">
        <f>[1]Sumary!AR10</f>
        <v>47.99212598425197</v>
      </c>
      <c r="D60" s="109">
        <f>'[1]Material Cost'!D60+'[1]Material Cost'!D60*(RollerMarkUp)+Cut_Length_Charge+RollerLabour</f>
        <v>21.403735933333337</v>
      </c>
      <c r="E60" s="109">
        <f>'[1]Material Cost'!E60+'[1]Material Cost'!E60*(RollerMarkUp)+Cut_Length_Charge+RollerLabour</f>
        <v>31.076138533333335</v>
      </c>
      <c r="F60" s="109">
        <f>'[1]Material Cost'!F60+'[1]Material Cost'!F60*(RollerMarkUp)+Cut_Length_Charge+RollerLabour</f>
        <v>40.748541133333347</v>
      </c>
      <c r="G60" s="109">
        <f>'[1]Material Cost'!G60+'[1]Material Cost'!G60*(RollerMarkUp)+Cut_Length_Charge+RollerLabour</f>
        <v>51.343743733333341</v>
      </c>
      <c r="H60" s="109">
        <f>'[1]Material Cost'!H60+'[1]Material Cost'!H60*(RollerMarkUp)+Cut_Length_Charge+RollerLabour</f>
        <v>62.400346333333353</v>
      </c>
      <c r="I60" s="109">
        <f>'[1]Material Cost'!I60+'[1]Material Cost'!I60*(RollerMarkUp)+Cut_Length_Charge+RollerLabour</f>
        <v>74.534148933333356</v>
      </c>
      <c r="J60" s="109">
        <f>'[1]Material Cost'!J60+'[1]Material Cost'!J60*(RollerMarkUp)+Cut_Length_Charge+RollerLabour</f>
        <v>88.27995153333336</v>
      </c>
      <c r="K60" s="109">
        <f>'[1]Material Cost'!K60+'[1]Material Cost'!K60*(RollerMarkUp)+Cut_Length_Charge+RollerLabour</f>
        <v>98.929754133333361</v>
      </c>
      <c r="L60" s="109">
        <f>'[1]Material Cost'!L60+'[1]Material Cost'!L60*(RollerMarkUp)+Cut_Length_Charge+RollerLabour</f>
        <v>109.57955673333336</v>
      </c>
      <c r="M60" s="109">
        <f>'[1]Material Cost'!M60+'[1]Material Cost'!M60*(RollerMarkUp)+Cut_Length_Charge+RollerLabour</f>
        <v>120.22935933333336</v>
      </c>
      <c r="N60" s="109">
        <f>'[1]Material Cost'!N60+'[1]Material Cost'!N60*(RollerMarkUp)+Cut_Length_Charge+RollerLabour</f>
        <v>130.87916193333336</v>
      </c>
      <c r="O60" s="109">
        <f>'[1]Material Cost'!O60+'[1]Material Cost'!O60*(RollerMarkUp)+Cut_Length_Charge+RollerLabour</f>
        <v>137.97903033333338</v>
      </c>
    </row>
    <row r="61" spans="1:15" ht="15" customHeight="1" x14ac:dyDescent="0.2">
      <c r="A61" s="754"/>
      <c r="B61" s="107">
        <f>[1]Sumary!AQ11</f>
        <v>1.524</v>
      </c>
      <c r="C61" s="108">
        <f>[1]Sumary!AR11</f>
        <v>60</v>
      </c>
      <c r="D61" s="109">
        <f>'[1]Material Cost'!D61+'[1]Material Cost'!D61*(RollerMarkUp)+Cut_Length_Charge+RollerLabour</f>
        <v>22.951732933333332</v>
      </c>
      <c r="E61" s="109">
        <f>'[1]Material Cost'!E61+'[1]Material Cost'!E61*(RollerMarkUp)+Cut_Length_Charge+RollerLabour</f>
        <v>34.172132533333333</v>
      </c>
      <c r="F61" s="109">
        <f>'[1]Material Cost'!F61+'[1]Material Cost'!F61*(RollerMarkUp)+Cut_Length_Charge+RollerLabour</f>
        <v>45.39253213333334</v>
      </c>
      <c r="G61" s="109">
        <f>'[1]Material Cost'!G61+'[1]Material Cost'!G61*(RollerMarkUp)+Cut_Length_Charge+RollerLabour</f>
        <v>57.535731733333336</v>
      </c>
      <c r="H61" s="109">
        <f>'[1]Material Cost'!H61+'[1]Material Cost'!H61*(RollerMarkUp)+Cut_Length_Charge+RollerLabour</f>
        <v>70.14033133333335</v>
      </c>
      <c r="I61" s="109">
        <f>'[1]Material Cost'!I61+'[1]Material Cost'!I61*(RollerMarkUp)+Cut_Length_Charge+RollerLabour</f>
        <v>83.822130933333355</v>
      </c>
      <c r="J61" s="109">
        <f>'[1]Material Cost'!J61+'[1]Material Cost'!J61*(RollerMarkUp)+Cut_Length_Charge+RollerLabour</f>
        <v>99.115930533333355</v>
      </c>
      <c r="K61" s="109">
        <f>'[1]Material Cost'!K61+'[1]Material Cost'!K61*(RollerMarkUp)+Cut_Length_Charge+RollerLabour</f>
        <v>111.31373013333335</v>
      </c>
      <c r="L61" s="109">
        <f>'[1]Material Cost'!L61+'[1]Material Cost'!L61*(RollerMarkUp)+Cut_Length_Charge+RollerLabour</f>
        <v>123.51152973333335</v>
      </c>
      <c r="M61" s="109">
        <f>'[1]Material Cost'!M61+'[1]Material Cost'!M61*(RollerMarkUp)+Cut_Length_Charge+RollerLabour</f>
        <v>135.70932933333339</v>
      </c>
      <c r="N61" s="109">
        <f>'[1]Material Cost'!N61+'[1]Material Cost'!N61*(RollerMarkUp)+Cut_Length_Charge+RollerLabour</f>
        <v>147.90712893333335</v>
      </c>
      <c r="O61" s="109">
        <f>'[1]Material Cost'!O61+'[1]Material Cost'!O61*(RollerMarkUp)+Cut_Length_Charge+RollerLabour</f>
        <v>156.03899533333336</v>
      </c>
    </row>
    <row r="62" spans="1:15" ht="15" customHeight="1" x14ac:dyDescent="0.2">
      <c r="A62" s="754"/>
      <c r="B62" s="107">
        <f>[1]Sumary!AQ12</f>
        <v>1.829</v>
      </c>
      <c r="C62" s="108">
        <f>[1]Sumary!AR12</f>
        <v>72.00787401574803</v>
      </c>
      <c r="D62" s="109">
        <f>'[1]Material Cost'!D62+'[1]Material Cost'!D62*(RollerMarkUp)+Cut_Length_Charge+RollerLabour</f>
        <v>24.499729933333334</v>
      </c>
      <c r="E62" s="109">
        <f>'[1]Material Cost'!E62+'[1]Material Cost'!E62*(RollerMarkUp)+Cut_Length_Charge+RollerLabour</f>
        <v>37.268126533333337</v>
      </c>
      <c r="F62" s="109">
        <f>'[1]Material Cost'!F62+'[1]Material Cost'!F62*(RollerMarkUp)+Cut_Length_Charge+RollerLabour</f>
        <v>50.03652313333334</v>
      </c>
      <c r="G62" s="109">
        <f>'[1]Material Cost'!G62+'[1]Material Cost'!G62*(RollerMarkUp)+Cut_Length_Charge+RollerLabour</f>
        <v>63.727719733333345</v>
      </c>
      <c r="H62" s="109">
        <f>'[1]Material Cost'!H62+'[1]Material Cost'!H62*(RollerMarkUp)+Cut_Length_Charge+RollerLabour</f>
        <v>77.880316333333326</v>
      </c>
      <c r="I62" s="109">
        <f>'[1]Material Cost'!I62+'[1]Material Cost'!I62*(RollerMarkUp)+Cut_Length_Charge+RollerLabour</f>
        <v>93.110112933333355</v>
      </c>
      <c r="J62" s="109">
        <f>'[1]Material Cost'!J62+'[1]Material Cost'!J62*(RollerMarkUp)+Cut_Length_Charge+RollerLabour</f>
        <v>109.95190953333335</v>
      </c>
      <c r="K62" s="109">
        <f>'[1]Material Cost'!K62+'[1]Material Cost'!K62*(RollerMarkUp)+Cut_Length_Charge+RollerLabour</f>
        <v>123.69770613333334</v>
      </c>
      <c r="L62" s="109">
        <f>'[1]Material Cost'!L62+'[1]Material Cost'!L62*(RollerMarkUp)+Cut_Length_Charge+RollerLabour</f>
        <v>137.44350273333336</v>
      </c>
      <c r="M62" s="109">
        <f>'[1]Material Cost'!M62+'[1]Material Cost'!M62*(RollerMarkUp)+Cut_Length_Charge+RollerLabour</f>
        <v>151.18929933333334</v>
      </c>
      <c r="N62" s="109">
        <f>'[1]Material Cost'!N62+'[1]Material Cost'!N62*(RollerMarkUp)+Cut_Length_Charge+RollerLabour</f>
        <v>164.93509593333337</v>
      </c>
      <c r="O62" s="109">
        <f>'[1]Material Cost'!O62+'[1]Material Cost'!O62*(RollerMarkUp)+Cut_Length_Charge+RollerLabour</f>
        <v>174.09896033333337</v>
      </c>
    </row>
    <row r="63" spans="1:15" ht="15" customHeight="1" x14ac:dyDescent="0.2">
      <c r="A63" s="754"/>
      <c r="B63" s="107">
        <f>[1]Sumary!AQ13</f>
        <v>2.1339999999999999</v>
      </c>
      <c r="C63" s="108">
        <f>[1]Sumary!AR13</f>
        <v>84.015748031496059</v>
      </c>
      <c r="D63" s="109">
        <f>'[1]Material Cost'!D63+'[1]Material Cost'!D63*(RollerMarkUp)+Cut_Length_Charge+RollerLabour</f>
        <v>26.047726933333337</v>
      </c>
      <c r="E63" s="109">
        <f>'[1]Material Cost'!E63+'[1]Material Cost'!E63*(RollerMarkUp)+Cut_Length_Charge+RollerLabour</f>
        <v>40.364120533333335</v>
      </c>
      <c r="F63" s="109">
        <f>'[1]Material Cost'!F63+'[1]Material Cost'!F63*(RollerMarkUp)+Cut_Length_Charge+RollerLabour</f>
        <v>54.680514133333332</v>
      </c>
      <c r="G63" s="109">
        <f>'[1]Material Cost'!G63+'[1]Material Cost'!G63*(RollerMarkUp)+Cut_Length_Charge+RollerLabour</f>
        <v>69.91970773333334</v>
      </c>
      <c r="H63" s="109">
        <f>'[1]Material Cost'!H63+'[1]Material Cost'!H63*(RollerMarkUp)+Cut_Length_Charge+RollerLabour</f>
        <v>85.620301333333316</v>
      </c>
      <c r="I63" s="109">
        <f>'[1]Material Cost'!I63+'[1]Material Cost'!I63*(RollerMarkUp)+Cut_Length_Charge+RollerLabour</f>
        <v>102.39809493333334</v>
      </c>
      <c r="J63" s="109">
        <f>'[1]Material Cost'!J63+'[1]Material Cost'!J63*(RollerMarkUp)+Cut_Length_Charge+RollerLabour</f>
        <v>120.78788853333334</v>
      </c>
      <c r="K63" s="109">
        <f>'[1]Material Cost'!K63+'[1]Material Cost'!K63*(RollerMarkUp)+Cut_Length_Charge+RollerLabour</f>
        <v>136.08168213333335</v>
      </c>
      <c r="L63" s="109">
        <f>'[1]Material Cost'!L63+'[1]Material Cost'!L63*(RollerMarkUp)+Cut_Length_Charge+RollerLabour</f>
        <v>151.37547573333339</v>
      </c>
      <c r="M63" s="109">
        <f>'[1]Material Cost'!M63+'[1]Material Cost'!M63*(RollerMarkUp)+Cut_Length_Charge+RollerLabour</f>
        <v>166.66926933333332</v>
      </c>
      <c r="N63" s="109">
        <f>'[1]Material Cost'!N63+'[1]Material Cost'!N63*(RollerMarkUp)+Cut_Length_Charge+RollerLabour</f>
        <v>181.96306293333336</v>
      </c>
      <c r="O63" s="109">
        <f>'[1]Material Cost'!O63+'[1]Material Cost'!O63*(RollerMarkUp)+Cut_Length_Charge+RollerLabour</f>
        <v>192.15892533333334</v>
      </c>
    </row>
    <row r="64" spans="1:15" ht="15" customHeight="1" x14ac:dyDescent="0.2">
      <c r="A64" s="754"/>
      <c r="B64" s="107">
        <f>[1]Sumary!AQ14</f>
        <v>2.4380000000000002</v>
      </c>
      <c r="C64" s="108">
        <f>[1]Sumary!AR14</f>
        <v>95.984251968503941</v>
      </c>
      <c r="D64" s="109">
        <f>'[1]Material Cost'!D64+'[1]Material Cost'!D64*(RollerMarkUp)+Cut_Length_Charge+RollerLabour</f>
        <v>27.590648533333336</v>
      </c>
      <c r="E64" s="109">
        <f>'[1]Material Cost'!E64+'[1]Material Cost'!E64*(RollerMarkUp)+Cut_Length_Charge+RollerLabour</f>
        <v>43.449963733333341</v>
      </c>
      <c r="F64" s="109">
        <f>'[1]Material Cost'!F64+'[1]Material Cost'!F64*(RollerMarkUp)+Cut_Length_Charge+RollerLabour</f>
        <v>59.309278933333339</v>
      </c>
      <c r="G64" s="109">
        <f>'[1]Material Cost'!G64+'[1]Material Cost'!G64*(RollerMarkUp)+Cut_Length_Charge+RollerLabour</f>
        <v>76.091394133333338</v>
      </c>
      <c r="H64" s="109">
        <f>'[1]Material Cost'!H64+'[1]Material Cost'!H64*(RollerMarkUp)+Cut_Length_Charge+RollerLabour</f>
        <v>93.334909333333329</v>
      </c>
      <c r="I64" s="109">
        <f>'[1]Material Cost'!I64+'[1]Material Cost'!I64*(RollerMarkUp)+Cut_Length_Charge+RollerLabour</f>
        <v>111.65562453333335</v>
      </c>
      <c r="J64" s="109">
        <f>'[1]Material Cost'!J64+'[1]Material Cost'!J64*(RollerMarkUp)+Cut_Length_Charge+RollerLabour</f>
        <v>131.58833973333336</v>
      </c>
      <c r="K64" s="109">
        <f>'[1]Material Cost'!K64+'[1]Material Cost'!K64*(RollerMarkUp)+Cut_Length_Charge+RollerLabour</f>
        <v>148.42505493333334</v>
      </c>
      <c r="L64" s="109">
        <f>'[1]Material Cost'!L64+'[1]Material Cost'!L64*(RollerMarkUp)+Cut_Length_Charge+RollerLabour</f>
        <v>165.26177013333339</v>
      </c>
      <c r="M64" s="109">
        <f>'[1]Material Cost'!M64+'[1]Material Cost'!M64*(RollerMarkUp)+Cut_Length_Charge+RollerLabour</f>
        <v>182.09848533333334</v>
      </c>
      <c r="N64" s="109">
        <f>'[1]Material Cost'!N64+'[1]Material Cost'!N64*(RollerMarkUp)+Cut_Length_Charge+RollerLabour</f>
        <v>198.93520053333336</v>
      </c>
      <c r="O64" s="109">
        <f>'[1]Material Cost'!O64+'[1]Material Cost'!O64*(RollerMarkUp)+Cut_Length_Charge+RollerLabour</f>
        <v>210.15967733333335</v>
      </c>
    </row>
    <row r="65" spans="1:15" ht="15" customHeight="1" x14ac:dyDescent="0.2">
      <c r="A65" s="754"/>
      <c r="B65" s="107">
        <f>[1]Sumary!AQ15</f>
        <v>2.9129999999999998</v>
      </c>
      <c r="C65" s="108">
        <f>[1]Sumary!AR15</f>
        <v>114.68503937007874</v>
      </c>
      <c r="D65" s="109">
        <f>'[1]Material Cost'!D65+'[1]Material Cost'!D65*(RollerMarkUp)+Cut_Length_Charge+RollerLabour</f>
        <v>30.001463533333336</v>
      </c>
      <c r="E65" s="109">
        <f>'[1]Material Cost'!E65+'[1]Material Cost'!E65*(RollerMarkUp)+Cut_Length_Charge+RollerLabour</f>
        <v>48.27159373333334</v>
      </c>
      <c r="F65" s="109">
        <f>'[1]Material Cost'!F65+'[1]Material Cost'!F65*(RollerMarkUp)+Cut_Length_Charge+RollerLabour</f>
        <v>66.541723933333344</v>
      </c>
      <c r="G65" s="109">
        <f>'[1]Material Cost'!G65+'[1]Material Cost'!G65*(RollerMarkUp)+Cut_Length_Charge+RollerLabour</f>
        <v>85.734654133333322</v>
      </c>
      <c r="H65" s="109">
        <f>'[1]Material Cost'!H65+'[1]Material Cost'!H65*(RollerMarkUp)+Cut_Length_Charge+RollerLabour</f>
        <v>105.38898433333333</v>
      </c>
      <c r="I65" s="109">
        <f>'[1]Material Cost'!I65+'[1]Material Cost'!I65*(RollerMarkUp)+Cut_Length_Charge+RollerLabour</f>
        <v>126.12051453333336</v>
      </c>
      <c r="J65" s="109">
        <f>'[1]Material Cost'!J65+'[1]Material Cost'!J65*(RollerMarkUp)+Cut_Length_Charge+RollerLabour</f>
        <v>148.46404473333337</v>
      </c>
      <c r="K65" s="109">
        <f>'[1]Material Cost'!K65+'[1]Material Cost'!K65*(RollerMarkUp)+Cut_Length_Charge+RollerLabour</f>
        <v>167.71157493333334</v>
      </c>
      <c r="L65" s="109">
        <f>'[1]Material Cost'!L65+'[1]Material Cost'!L65*(RollerMarkUp)+Cut_Length_Charge+RollerLabour</f>
        <v>186.95910513333337</v>
      </c>
      <c r="M65" s="109">
        <f>'[1]Material Cost'!M65+'[1]Material Cost'!M65*(RollerMarkUp)+Cut_Length_Charge+RollerLabour</f>
        <v>206.20663533333334</v>
      </c>
      <c r="N65" s="109">
        <f>'[1]Material Cost'!N65+'[1]Material Cost'!N65*(RollerMarkUp)+Cut_Length_Charge+RollerLabour</f>
        <v>225.45416553333334</v>
      </c>
      <c r="O65" s="109">
        <f>'[1]Material Cost'!O65+'[1]Material Cost'!O65*(RollerMarkUp)+Cut_Length_Charge+RollerLabour</f>
        <v>238.28585233333334</v>
      </c>
    </row>
    <row r="66" spans="1:15" ht="15" customHeight="1" x14ac:dyDescent="0.2">
      <c r="A66" s="754"/>
      <c r="B66" s="107">
        <f>[1]Sumary!AQ16</f>
        <v>3.25</v>
      </c>
      <c r="C66" s="108">
        <f>[1]Sumary!AR16</f>
        <v>127.95275590551181</v>
      </c>
      <c r="D66" s="109">
        <f>'[1]Material Cost'!D66+'[1]Material Cost'!D66*(RollerMarkUp)+Cut_Length_Charge+RollerLabour</f>
        <v>31.711873333333337</v>
      </c>
      <c r="E66" s="109">
        <f>'[1]Material Cost'!E66+'[1]Material Cost'!E66*(RollerMarkUp)+Cut_Length_Charge+RollerLabour</f>
        <v>51.692413333333342</v>
      </c>
      <c r="F66" s="109">
        <f>'[1]Material Cost'!F66+'[1]Material Cost'!F66*(RollerMarkUp)+Cut_Length_Charge+RollerLabour</f>
        <v>71.672953333333339</v>
      </c>
      <c r="G66" s="109">
        <f>'[1]Material Cost'!G66+'[1]Material Cost'!G66*(RollerMarkUp)+Cut_Length_Charge+RollerLabour</f>
        <v>92.576293333333325</v>
      </c>
      <c r="H66" s="109">
        <f>'[1]Material Cost'!H66+'[1]Material Cost'!H66*(RollerMarkUp)+Cut_Length_Charge+RollerLabour</f>
        <v>113.94103333333332</v>
      </c>
      <c r="I66" s="109">
        <f>'[1]Material Cost'!I66+'[1]Material Cost'!I66*(RollerMarkUp)+Cut_Length_Charge+RollerLabour</f>
        <v>136.38297333333338</v>
      </c>
      <c r="J66" s="109">
        <f>'[1]Material Cost'!J66+'[1]Material Cost'!J66*(RollerMarkUp)+Cut_Length_Charge+RollerLabour</f>
        <v>160.43691333333337</v>
      </c>
      <c r="K66" s="109">
        <f>'[1]Material Cost'!K66+'[1]Material Cost'!K66*(RollerMarkUp)+Cut_Length_Charge+RollerLabour</f>
        <v>181.39485333333334</v>
      </c>
      <c r="L66" s="109">
        <f>'[1]Material Cost'!L66+'[1]Material Cost'!L66*(RollerMarkUp)+Cut_Length_Charge+RollerLabour</f>
        <v>202.35279333333338</v>
      </c>
      <c r="M66" s="109">
        <f>'[1]Material Cost'!M66+'[1]Material Cost'!M66*(RollerMarkUp)+Cut_Length_Charge+RollerLabour</f>
        <v>223.31073333333333</v>
      </c>
      <c r="N66" s="109">
        <f>'[1]Material Cost'!N66+'[1]Material Cost'!N66*(RollerMarkUp)+Cut_Length_Charge+RollerLabour</f>
        <v>244.26867333333337</v>
      </c>
      <c r="O66" s="109">
        <f>'[1]Material Cost'!O66+'[1]Material Cost'!O66*(RollerMarkUp)+Cut_Length_Charge+RollerLabour</f>
        <v>258.24063333333334</v>
      </c>
    </row>
    <row r="67" spans="1:15" ht="15" customHeight="1" x14ac:dyDescent="0.2">
      <c r="A67" s="754"/>
      <c r="B67" s="107">
        <f>[1]Sumary!AQ17</f>
        <v>3.5</v>
      </c>
      <c r="C67" s="108">
        <f>[1]Sumary!AR17</f>
        <v>137.79527559055117</v>
      </c>
      <c r="D67" s="109">
        <f>'[1]Material Cost'!D67+'[1]Material Cost'!D67*(RollerMarkUp)+Cut_Length_Charge+RollerLabour</f>
        <v>32.98072333333333</v>
      </c>
      <c r="E67" s="109">
        <f>'[1]Material Cost'!E67+'[1]Material Cost'!E67*(RollerMarkUp)+Cut_Length_Charge+RollerLabour</f>
        <v>54.230113333333328</v>
      </c>
      <c r="F67" s="109">
        <f>'[1]Material Cost'!F67+'[1]Material Cost'!F67*(RollerMarkUp)+Cut_Length_Charge+RollerLabour</f>
        <v>75.479503333333341</v>
      </c>
      <c r="G67" s="109">
        <f>'[1]Material Cost'!G67+'[1]Material Cost'!G67*(RollerMarkUp)+Cut_Length_Charge+RollerLabour</f>
        <v>97.651693333333313</v>
      </c>
      <c r="H67" s="109">
        <f>'[1]Material Cost'!H67+'[1]Material Cost'!H67*(RollerMarkUp)+Cut_Length_Charge+RollerLabour</f>
        <v>120.28528333333333</v>
      </c>
      <c r="I67" s="109">
        <f>'[1]Material Cost'!I67+'[1]Material Cost'!I67*(RollerMarkUp)+Cut_Length_Charge+RollerLabour</f>
        <v>143.99607333333333</v>
      </c>
      <c r="J67" s="109">
        <f>'[1]Material Cost'!J67+'[1]Material Cost'!J67*(RollerMarkUp)+Cut_Length_Charge+RollerLabour</f>
        <v>169.31886333333338</v>
      </c>
      <c r="K67" s="109">
        <f>'[1]Material Cost'!K67+'[1]Material Cost'!K67*(RollerMarkUp)+Cut_Length_Charge+RollerLabour</f>
        <v>191.54565333333332</v>
      </c>
      <c r="L67" s="109">
        <f>'[1]Material Cost'!L67+'[1]Material Cost'!L67*(RollerMarkUp)+Cut_Length_Charge+RollerLabour</f>
        <v>213.7724433333334</v>
      </c>
      <c r="M67" s="109">
        <f>'[1]Material Cost'!M67+'[1]Material Cost'!M67*(RollerMarkUp)+Cut_Length_Charge+RollerLabour</f>
        <v>235.99923333333334</v>
      </c>
      <c r="N67" s="109">
        <f>'[1]Material Cost'!N67+'[1]Material Cost'!N67*(RollerMarkUp)+Cut_Length_Charge+RollerLabour</f>
        <v>258.22602333333333</v>
      </c>
      <c r="O67" s="109">
        <f>'[1]Material Cost'!O67+'[1]Material Cost'!O67*(RollerMarkUp)+Cut_Length_Charge+RollerLabour</f>
        <v>273.04388333333338</v>
      </c>
    </row>
    <row r="68" spans="1:15" ht="15" customHeight="1" x14ac:dyDescent="0.2"/>
    <row r="69" spans="1:15" ht="15" customHeight="1" x14ac:dyDescent="0.2">
      <c r="A69" s="89" t="s">
        <v>256</v>
      </c>
    </row>
    <row r="70" spans="1:15" ht="15" customHeight="1" x14ac:dyDescent="0.2">
      <c r="A70" s="91"/>
      <c r="B70" s="755"/>
      <c r="C70" s="756"/>
      <c r="D70" s="756"/>
      <c r="E70" s="756"/>
      <c r="F70" s="756"/>
      <c r="G70" s="756"/>
      <c r="H70" s="756"/>
      <c r="I70" s="756"/>
      <c r="J70" s="756"/>
      <c r="K70" s="756"/>
      <c r="L70" s="756"/>
      <c r="M70" s="756"/>
      <c r="N70" s="756"/>
      <c r="O70" s="756"/>
    </row>
    <row r="71" spans="1:15" ht="15" customHeight="1" x14ac:dyDescent="0.2">
      <c r="A71" s="753" t="s">
        <v>277</v>
      </c>
      <c r="B71" s="100" t="s">
        <v>278</v>
      </c>
      <c r="C71" s="101"/>
      <c r="D71" s="102">
        <f>[1]Sumary!AS4</f>
        <v>0.3</v>
      </c>
      <c r="E71" s="102">
        <f>[1]Sumary!AT4</f>
        <v>0.6</v>
      </c>
      <c r="F71" s="102">
        <f>[1]Sumary!AU4</f>
        <v>0.9</v>
      </c>
      <c r="G71" s="102">
        <f>[1]Sumary!AV4</f>
        <v>1.2</v>
      </c>
      <c r="H71" s="102">
        <f>[1]Sumary!AW4</f>
        <v>1.5</v>
      </c>
      <c r="I71" s="102">
        <f>[1]Sumary!AX4</f>
        <v>1.8</v>
      </c>
      <c r="J71" s="102">
        <f>[1]Sumary!AY4</f>
        <v>2.1</v>
      </c>
      <c r="K71" s="102">
        <f>[1]Sumary!AZ4</f>
        <v>2.4</v>
      </c>
      <c r="L71" s="102">
        <f>[1]Sumary!BA4</f>
        <v>2.7</v>
      </c>
      <c r="M71" s="102">
        <f>[1]Sumary!BB4</f>
        <v>3</v>
      </c>
      <c r="N71" s="102">
        <f>[1]Sumary!BC4</f>
        <v>3.3</v>
      </c>
      <c r="O71" s="102">
        <f>[1]Sumary!BD4</f>
        <v>3.5</v>
      </c>
    </row>
    <row r="72" spans="1:15" ht="15" customHeight="1" x14ac:dyDescent="0.2">
      <c r="A72" s="754"/>
      <c r="B72" s="114"/>
      <c r="C72" s="115" t="s">
        <v>279</v>
      </c>
      <c r="D72" s="105">
        <f>[1]Sumary!AS5</f>
        <v>11.811023622047244</v>
      </c>
      <c r="E72" s="105">
        <f>[1]Sumary!AT5</f>
        <v>23.622047244094489</v>
      </c>
      <c r="F72" s="105">
        <f>[1]Sumary!AU5</f>
        <v>35.433070866141733</v>
      </c>
      <c r="G72" s="105">
        <f>[1]Sumary!AV5</f>
        <v>47.244094488188978</v>
      </c>
      <c r="H72" s="105">
        <f>[1]Sumary!AW5</f>
        <v>59.055118110236222</v>
      </c>
      <c r="I72" s="105">
        <f>[1]Sumary!AX5</f>
        <v>70.866141732283467</v>
      </c>
      <c r="J72" s="105">
        <f>[1]Sumary!AY5</f>
        <v>82.677165354330711</v>
      </c>
      <c r="K72" s="105">
        <f>[1]Sumary!AZ5</f>
        <v>94.488188976377955</v>
      </c>
      <c r="L72" s="105">
        <f>[1]Sumary!BA5</f>
        <v>106.2992125984252</v>
      </c>
      <c r="M72" s="105">
        <f>[1]Sumary!BB5</f>
        <v>118.11023622047244</v>
      </c>
      <c r="N72" s="105">
        <f>[1]Sumary!BC5</f>
        <v>129.92125984251967</v>
      </c>
      <c r="O72" s="105">
        <f>[1]Sumary!BD5</f>
        <v>137.79527559055117</v>
      </c>
    </row>
    <row r="73" spans="1:15" ht="15" customHeight="1" x14ac:dyDescent="0.2">
      <c r="A73" s="754"/>
      <c r="B73" s="107">
        <f>[1]Sumary!AQ6</f>
        <v>0.61</v>
      </c>
      <c r="C73" s="108">
        <f>[1]Sumary!AR6</f>
        <v>24.015748031496063</v>
      </c>
      <c r="D73" s="109">
        <f>'[1]Material Cost'!D73+'[1]Material Cost'!D73*(RollerMarkUp)+Cut_Length_Charge+RollerLabour</f>
        <v>18.886093333333335</v>
      </c>
      <c r="E73" s="109">
        <f>'[1]Material Cost'!E73+'[1]Material Cost'!E73*(RollerMarkUp)+Cut_Length_Charge+RollerLabour</f>
        <v>26.040853333333338</v>
      </c>
      <c r="F73" s="109">
        <f>'[1]Material Cost'!F73+'[1]Material Cost'!F73*(RollerMarkUp)+Cut_Length_Charge+RollerLabour</f>
        <v>33.195613333333341</v>
      </c>
      <c r="G73" s="109">
        <f>'[1]Material Cost'!G73+'[1]Material Cost'!G73*(RollerMarkUp)+Cut_Length_Charge+RollerLabour</f>
        <v>41.376373333333341</v>
      </c>
      <c r="H73" s="109">
        <f>'[1]Material Cost'!H73+'[1]Material Cost'!H73*(RollerMarkUp)+Cut_Length_Charge+RollerLabour</f>
        <v>50.070133333333338</v>
      </c>
      <c r="I73" s="109">
        <f>'[1]Material Cost'!I73+'[1]Material Cost'!I73*(RollerMarkUp)+Cut_Length_Charge+RollerLabour</f>
        <v>59.737893333333353</v>
      </c>
      <c r="J73" s="109">
        <f>'[1]Material Cost'!J73+'[1]Material Cost'!J73*(RollerMarkUp)+Cut_Length_Charge+RollerLabour</f>
        <v>71.017653333333328</v>
      </c>
      <c r="K73" s="109">
        <f>'[1]Material Cost'!K73+'[1]Material Cost'!K73*(RollerMarkUp)+Cut_Length_Charge+RollerLabour</f>
        <v>79.201413333333349</v>
      </c>
      <c r="L73" s="109">
        <f>'[1]Material Cost'!L73+'[1]Material Cost'!L73*(RollerMarkUp)+Cut_Length_Charge+RollerLabour</f>
        <v>87.385173333333341</v>
      </c>
      <c r="M73" s="109">
        <f>'[1]Material Cost'!M73+'[1]Material Cost'!M73*(RollerMarkUp)+Cut_Length_Charge+RollerLabour</f>
        <v>95.568933333333348</v>
      </c>
      <c r="N73" s="109">
        <f>'[1]Material Cost'!N73+'[1]Material Cost'!N73*(RollerMarkUp)+Cut_Length_Charge+RollerLabour</f>
        <v>103.75269333333334</v>
      </c>
      <c r="O73" s="109">
        <f>'[1]Material Cost'!O73+'[1]Material Cost'!O73*(RollerMarkUp)+Cut_Length_Charge+RollerLabour</f>
        <v>109.20853333333336</v>
      </c>
    </row>
    <row r="74" spans="1:15" ht="15" customHeight="1" x14ac:dyDescent="0.2">
      <c r="A74" s="754"/>
      <c r="B74" s="107">
        <f>[1]Sumary!AQ7</f>
        <v>0.76200000000000001</v>
      </c>
      <c r="C74" s="108">
        <f>[1]Sumary!AR7</f>
        <v>30</v>
      </c>
      <c r="D74" s="109">
        <f>'[1]Material Cost'!D74+'[1]Material Cost'!D74*(RollerMarkUp)+Cut_Length_Charge+RollerLabour</f>
        <v>19.743829333333334</v>
      </c>
      <c r="E74" s="109">
        <f>'[1]Material Cost'!E74+'[1]Material Cost'!E74*(RollerMarkUp)+Cut_Length_Charge+RollerLabour</f>
        <v>27.756325333333336</v>
      </c>
      <c r="F74" s="109">
        <f>'[1]Material Cost'!F74+'[1]Material Cost'!F74*(RollerMarkUp)+Cut_Length_Charge+RollerLabour</f>
        <v>35.768821333333335</v>
      </c>
      <c r="G74" s="109">
        <f>'[1]Material Cost'!G74+'[1]Material Cost'!G74*(RollerMarkUp)+Cut_Length_Charge+RollerLabour</f>
        <v>44.807317333333344</v>
      </c>
      <c r="H74" s="109">
        <f>'[1]Material Cost'!H74+'[1]Material Cost'!H74*(RollerMarkUp)+Cut_Length_Charge+RollerLabour</f>
        <v>54.358813333333337</v>
      </c>
      <c r="I74" s="109">
        <f>'[1]Material Cost'!I74+'[1]Material Cost'!I74*(RollerMarkUp)+Cut_Length_Charge+RollerLabour</f>
        <v>64.884309333333348</v>
      </c>
      <c r="J74" s="109">
        <f>'[1]Material Cost'!J74+'[1]Material Cost'!J74*(RollerMarkUp)+Cut_Length_Charge+RollerLabour</f>
        <v>77.021805333333347</v>
      </c>
      <c r="K74" s="109">
        <f>'[1]Material Cost'!K74+'[1]Material Cost'!K74*(RollerMarkUp)+Cut_Length_Charge+RollerLabour</f>
        <v>86.063301333333342</v>
      </c>
      <c r="L74" s="109">
        <f>'[1]Material Cost'!L74+'[1]Material Cost'!L74*(RollerMarkUp)+Cut_Length_Charge+RollerLabour</f>
        <v>95.104797333333337</v>
      </c>
      <c r="M74" s="109">
        <f>'[1]Material Cost'!M74+'[1]Material Cost'!M74*(RollerMarkUp)+Cut_Length_Charge+RollerLabour</f>
        <v>104.14629333333333</v>
      </c>
      <c r="N74" s="109">
        <f>'[1]Material Cost'!N74+'[1]Material Cost'!N74*(RollerMarkUp)+Cut_Length_Charge+RollerLabour</f>
        <v>113.18778933333333</v>
      </c>
      <c r="O74" s="109">
        <f>'[1]Material Cost'!O74+'[1]Material Cost'!O74*(RollerMarkUp)+Cut_Length_Charge+RollerLabour</f>
        <v>119.21545333333336</v>
      </c>
    </row>
    <row r="75" spans="1:15" ht="15" customHeight="1" x14ac:dyDescent="0.2">
      <c r="A75" s="754"/>
      <c r="B75" s="107">
        <f>[1]Sumary!AQ8</f>
        <v>0.91400000000000003</v>
      </c>
      <c r="C75" s="108">
        <f>[1]Sumary!AR8</f>
        <v>35.984251968503933</v>
      </c>
      <c r="D75" s="109">
        <f>'[1]Material Cost'!D75+'[1]Material Cost'!D75*(RollerMarkUp)+Cut_Length_Charge+RollerLabour</f>
        <v>20.601565333333333</v>
      </c>
      <c r="E75" s="109">
        <f>'[1]Material Cost'!E75+'[1]Material Cost'!E75*(RollerMarkUp)+Cut_Length_Charge+RollerLabour</f>
        <v>29.471797333333335</v>
      </c>
      <c r="F75" s="109">
        <f>'[1]Material Cost'!F75+'[1]Material Cost'!F75*(RollerMarkUp)+Cut_Length_Charge+RollerLabour</f>
        <v>38.342029333333336</v>
      </c>
      <c r="G75" s="109">
        <f>'[1]Material Cost'!G75+'[1]Material Cost'!G75*(RollerMarkUp)+Cut_Length_Charge+RollerLabour</f>
        <v>48.238261333333341</v>
      </c>
      <c r="H75" s="109">
        <f>'[1]Material Cost'!H75+'[1]Material Cost'!H75*(RollerMarkUp)+Cut_Length_Charge+RollerLabour</f>
        <v>58.647493333333344</v>
      </c>
      <c r="I75" s="109">
        <f>'[1]Material Cost'!I75+'[1]Material Cost'!I75*(RollerMarkUp)+Cut_Length_Charge+RollerLabour</f>
        <v>70.030725333333336</v>
      </c>
      <c r="J75" s="109">
        <f>'[1]Material Cost'!J75+'[1]Material Cost'!J75*(RollerMarkUp)+Cut_Length_Charge+RollerLabour</f>
        <v>83.025957333333352</v>
      </c>
      <c r="K75" s="109">
        <f>'[1]Material Cost'!K75+'[1]Material Cost'!K75*(RollerMarkUp)+Cut_Length_Charge+RollerLabour</f>
        <v>92.92518933333335</v>
      </c>
      <c r="L75" s="109">
        <f>'[1]Material Cost'!L75+'[1]Material Cost'!L75*(RollerMarkUp)+Cut_Length_Charge+RollerLabour</f>
        <v>102.82442133333335</v>
      </c>
      <c r="M75" s="109">
        <f>'[1]Material Cost'!M75+'[1]Material Cost'!M75*(RollerMarkUp)+Cut_Length_Charge+RollerLabour</f>
        <v>112.72365333333335</v>
      </c>
      <c r="N75" s="109">
        <f>'[1]Material Cost'!N75+'[1]Material Cost'!N75*(RollerMarkUp)+Cut_Length_Charge+RollerLabour</f>
        <v>122.62288533333334</v>
      </c>
      <c r="O75" s="109">
        <f>'[1]Material Cost'!O75+'[1]Material Cost'!O75*(RollerMarkUp)+Cut_Length_Charge+RollerLabour</f>
        <v>129.22237333333337</v>
      </c>
    </row>
    <row r="76" spans="1:15" ht="15" customHeight="1" x14ac:dyDescent="0.2">
      <c r="A76" s="754"/>
      <c r="B76" s="107">
        <f>[1]Sumary!AQ9</f>
        <v>1.0669999999999999</v>
      </c>
      <c r="C76" s="108">
        <f>[1]Sumary!AR9</f>
        <v>42.00787401574803</v>
      </c>
      <c r="D76" s="109">
        <f>'[1]Material Cost'!D76+'[1]Material Cost'!D76*(RollerMarkUp)+Cut_Length_Charge+RollerLabour</f>
        <v>21.464944333333335</v>
      </c>
      <c r="E76" s="109">
        <f>'[1]Material Cost'!E76+'[1]Material Cost'!E76*(RollerMarkUp)+Cut_Length_Charge+RollerLabour</f>
        <v>31.198555333333339</v>
      </c>
      <c r="F76" s="109">
        <f>'[1]Material Cost'!F76+'[1]Material Cost'!F76*(RollerMarkUp)+Cut_Length_Charge+RollerLabour</f>
        <v>40.932166333333342</v>
      </c>
      <c r="G76" s="109">
        <f>'[1]Material Cost'!G76+'[1]Material Cost'!G76*(RollerMarkUp)+Cut_Length_Charge+RollerLabour</f>
        <v>51.691777333333349</v>
      </c>
      <c r="H76" s="109">
        <f>'[1]Material Cost'!H76+'[1]Material Cost'!H76*(RollerMarkUp)+Cut_Length_Charge+RollerLabour</f>
        <v>62.964388333333339</v>
      </c>
      <c r="I76" s="109">
        <f>'[1]Material Cost'!I76+'[1]Material Cost'!I76*(RollerMarkUp)+Cut_Length_Charge+RollerLabour</f>
        <v>75.210999333333348</v>
      </c>
      <c r="J76" s="109">
        <f>'[1]Material Cost'!J76+'[1]Material Cost'!J76*(RollerMarkUp)+Cut_Length_Charge+RollerLabour</f>
        <v>89.069610333333358</v>
      </c>
      <c r="K76" s="109">
        <f>'[1]Material Cost'!K76+'[1]Material Cost'!K76*(RollerMarkUp)+Cut_Length_Charge+RollerLabour</f>
        <v>99.832221333333351</v>
      </c>
      <c r="L76" s="109">
        <f>'[1]Material Cost'!L76+'[1]Material Cost'!L76*(RollerMarkUp)+Cut_Length_Charge+RollerLabour</f>
        <v>110.59483233333336</v>
      </c>
      <c r="M76" s="109">
        <f>'[1]Material Cost'!M76+'[1]Material Cost'!M76*(RollerMarkUp)+Cut_Length_Charge+RollerLabour</f>
        <v>121.35744333333334</v>
      </c>
      <c r="N76" s="109">
        <f>'[1]Material Cost'!N76+'[1]Material Cost'!N76*(RollerMarkUp)+Cut_Length_Charge+RollerLabour</f>
        <v>132.12005433333334</v>
      </c>
      <c r="O76" s="109">
        <f>'[1]Material Cost'!O76+'[1]Material Cost'!O76*(RollerMarkUp)+Cut_Length_Charge+RollerLabour</f>
        <v>139.29512833333337</v>
      </c>
    </row>
    <row r="77" spans="1:15" ht="15" customHeight="1" x14ac:dyDescent="0.2">
      <c r="A77" s="754"/>
      <c r="B77" s="107">
        <f>[1]Sumary!AQ10</f>
        <v>1.2190000000000001</v>
      </c>
      <c r="C77" s="108">
        <f>[1]Sumary!AR10</f>
        <v>47.99212598425197</v>
      </c>
      <c r="D77" s="109">
        <f>'[1]Material Cost'!D77+'[1]Material Cost'!D77*(RollerMarkUp)+Cut_Length_Charge+RollerLabour</f>
        <v>22.322680333333338</v>
      </c>
      <c r="E77" s="109">
        <f>'[1]Material Cost'!E77+'[1]Material Cost'!E77*(RollerMarkUp)+Cut_Length_Charge+RollerLabour</f>
        <v>32.914027333333337</v>
      </c>
      <c r="F77" s="109">
        <f>'[1]Material Cost'!F77+'[1]Material Cost'!F77*(RollerMarkUp)+Cut_Length_Charge+RollerLabour</f>
        <v>43.505374333333343</v>
      </c>
      <c r="G77" s="109">
        <f>'[1]Material Cost'!G77+'[1]Material Cost'!G77*(RollerMarkUp)+Cut_Length_Charge+RollerLabour</f>
        <v>55.122721333333345</v>
      </c>
      <c r="H77" s="109">
        <f>'[1]Material Cost'!H77+'[1]Material Cost'!H77*(RollerMarkUp)+Cut_Length_Charge+RollerLabour</f>
        <v>67.253068333333346</v>
      </c>
      <c r="I77" s="109">
        <f>'[1]Material Cost'!I77+'[1]Material Cost'!I77*(RollerMarkUp)+Cut_Length_Charge+RollerLabour</f>
        <v>80.35741533333335</v>
      </c>
      <c r="J77" s="109">
        <f>'[1]Material Cost'!J77+'[1]Material Cost'!J77*(RollerMarkUp)+Cut_Length_Charge+RollerLabour</f>
        <v>95.073762333333363</v>
      </c>
      <c r="K77" s="109">
        <f>'[1]Material Cost'!K77+'[1]Material Cost'!K77*(RollerMarkUp)+Cut_Length_Charge+RollerLabour</f>
        <v>106.69410933333337</v>
      </c>
      <c r="L77" s="109">
        <f>'[1]Material Cost'!L77+'[1]Material Cost'!L77*(RollerMarkUp)+Cut_Length_Charge+RollerLabour</f>
        <v>118.31445633333334</v>
      </c>
      <c r="M77" s="109">
        <f>'[1]Material Cost'!M77+'[1]Material Cost'!M77*(RollerMarkUp)+Cut_Length_Charge+RollerLabour</f>
        <v>129.93480333333338</v>
      </c>
      <c r="N77" s="109">
        <f>'[1]Material Cost'!N77+'[1]Material Cost'!N77*(RollerMarkUp)+Cut_Length_Charge+RollerLabour</f>
        <v>141.55515033333339</v>
      </c>
      <c r="O77" s="109">
        <f>'[1]Material Cost'!O77+'[1]Material Cost'!O77*(RollerMarkUp)+Cut_Length_Charge+RollerLabour</f>
        <v>149.30204833333337</v>
      </c>
    </row>
    <row r="78" spans="1:15" ht="15" customHeight="1" x14ac:dyDescent="0.2">
      <c r="A78" s="754"/>
      <c r="B78" s="107">
        <f>[1]Sumary!AQ11</f>
        <v>1.524</v>
      </c>
      <c r="C78" s="108">
        <f>[1]Sumary!AR11</f>
        <v>60</v>
      </c>
      <c r="D78" s="109">
        <f>'[1]Material Cost'!D78+'[1]Material Cost'!D78*(RollerMarkUp)+Cut_Length_Charge+RollerLabour</f>
        <v>24.043795333333335</v>
      </c>
      <c r="E78" s="109">
        <f>'[1]Material Cost'!E78+'[1]Material Cost'!E78*(RollerMarkUp)+Cut_Length_Charge+RollerLabour</f>
        <v>36.356257333333332</v>
      </c>
      <c r="F78" s="109">
        <f>'[1]Material Cost'!F78+'[1]Material Cost'!F78*(RollerMarkUp)+Cut_Length_Charge+RollerLabour</f>
        <v>48.668719333333343</v>
      </c>
      <c r="G78" s="109">
        <f>'[1]Material Cost'!G78+'[1]Material Cost'!G78*(RollerMarkUp)+Cut_Length_Charge+RollerLabour</f>
        <v>62.007181333333335</v>
      </c>
      <c r="H78" s="109">
        <f>'[1]Material Cost'!H78+'[1]Material Cost'!H78*(RollerMarkUp)+Cut_Length_Charge+RollerLabour</f>
        <v>75.858643333333347</v>
      </c>
      <c r="I78" s="109">
        <f>'[1]Material Cost'!I78+'[1]Material Cost'!I78*(RollerMarkUp)+Cut_Length_Charge+RollerLabour</f>
        <v>90.684105333333349</v>
      </c>
      <c r="J78" s="109">
        <f>'[1]Material Cost'!J78+'[1]Material Cost'!J78*(RollerMarkUp)+Cut_Length_Charge+RollerLabour</f>
        <v>107.12156733333335</v>
      </c>
      <c r="K78" s="109">
        <f>'[1]Material Cost'!K78+'[1]Material Cost'!K78*(RollerMarkUp)+Cut_Length_Charge+RollerLabour</f>
        <v>120.46302933333335</v>
      </c>
      <c r="L78" s="109">
        <f>'[1]Material Cost'!L78+'[1]Material Cost'!L78*(RollerMarkUp)+Cut_Length_Charge+RollerLabour</f>
        <v>133.80449133333335</v>
      </c>
      <c r="M78" s="109">
        <f>'[1]Material Cost'!M78+'[1]Material Cost'!M78*(RollerMarkUp)+Cut_Length_Charge+RollerLabour</f>
        <v>147.14595333333338</v>
      </c>
      <c r="N78" s="109">
        <f>'[1]Material Cost'!N78+'[1]Material Cost'!N78*(RollerMarkUp)+Cut_Length_Charge+RollerLabour</f>
        <v>160.48741533333336</v>
      </c>
      <c r="O78" s="109">
        <f>'[1]Material Cost'!O78+'[1]Material Cost'!O78*(RollerMarkUp)+Cut_Length_Charge+RollerLabour</f>
        <v>169.38172333333338</v>
      </c>
    </row>
    <row r="79" spans="1:15" ht="15" customHeight="1" x14ac:dyDescent="0.2">
      <c r="A79" s="754"/>
      <c r="B79" s="107">
        <f>[1]Sumary!AQ12</f>
        <v>1.829</v>
      </c>
      <c r="C79" s="108">
        <f>[1]Sumary!AR12</f>
        <v>72.00787401574803</v>
      </c>
      <c r="D79" s="109">
        <f>'[1]Material Cost'!D79+'[1]Material Cost'!D79*(RollerMarkUp)+Cut_Length_Charge+RollerLabour</f>
        <v>25.764910333333333</v>
      </c>
      <c r="E79" s="109">
        <f>'[1]Material Cost'!E79+'[1]Material Cost'!E79*(RollerMarkUp)+Cut_Length_Charge+RollerLabour</f>
        <v>39.798487333333334</v>
      </c>
      <c r="F79" s="109">
        <f>'[1]Material Cost'!F79+'[1]Material Cost'!F79*(RollerMarkUp)+Cut_Length_Charge+RollerLabour</f>
        <v>53.832064333333342</v>
      </c>
      <c r="G79" s="109">
        <f>'[1]Material Cost'!G79+'[1]Material Cost'!G79*(RollerMarkUp)+Cut_Length_Charge+RollerLabour</f>
        <v>68.89164133333334</v>
      </c>
      <c r="H79" s="109">
        <f>'[1]Material Cost'!H79+'[1]Material Cost'!H79*(RollerMarkUp)+Cut_Length_Charge+RollerLabour</f>
        <v>84.464218333333335</v>
      </c>
      <c r="I79" s="109">
        <f>'[1]Material Cost'!I79+'[1]Material Cost'!I79*(RollerMarkUp)+Cut_Length_Charge+RollerLabour</f>
        <v>101.01079533333335</v>
      </c>
      <c r="J79" s="109">
        <f>'[1]Material Cost'!J79+'[1]Material Cost'!J79*(RollerMarkUp)+Cut_Length_Charge+RollerLabour</f>
        <v>119.16937233333337</v>
      </c>
      <c r="K79" s="109">
        <f>'[1]Material Cost'!K79+'[1]Material Cost'!K79*(RollerMarkUp)+Cut_Length_Charge+RollerLabour</f>
        <v>134.23194933333338</v>
      </c>
      <c r="L79" s="109">
        <f>'[1]Material Cost'!L79+'[1]Material Cost'!L79*(RollerMarkUp)+Cut_Length_Charge+RollerLabour</f>
        <v>149.29452633333338</v>
      </c>
      <c r="M79" s="109">
        <f>'[1]Material Cost'!M79+'[1]Material Cost'!M79*(RollerMarkUp)+Cut_Length_Charge+RollerLabour</f>
        <v>164.35710333333338</v>
      </c>
      <c r="N79" s="109">
        <f>'[1]Material Cost'!N79+'[1]Material Cost'!N79*(RollerMarkUp)+Cut_Length_Charge+RollerLabour</f>
        <v>179.41968033333339</v>
      </c>
      <c r="O79" s="109">
        <f>'[1]Material Cost'!O79+'[1]Material Cost'!O79*(RollerMarkUp)+Cut_Length_Charge+RollerLabour</f>
        <v>189.46139833333342</v>
      </c>
    </row>
    <row r="80" spans="1:15" ht="15" customHeight="1" x14ac:dyDescent="0.2">
      <c r="A80" s="754"/>
      <c r="B80" s="107">
        <f>[1]Sumary!AQ13</f>
        <v>2.1339999999999999</v>
      </c>
      <c r="C80" s="108">
        <f>[1]Sumary!AR13</f>
        <v>84.015748031496059</v>
      </c>
      <c r="D80" s="109">
        <f>'[1]Material Cost'!D80+'[1]Material Cost'!D80*(RollerMarkUp)+Cut_Length_Charge+RollerLabour</f>
        <v>27.486025333333338</v>
      </c>
      <c r="E80" s="109">
        <f>'[1]Material Cost'!E80+'[1]Material Cost'!E80*(RollerMarkUp)+Cut_Length_Charge+RollerLabour</f>
        <v>43.240717333333336</v>
      </c>
      <c r="F80" s="109">
        <f>'[1]Material Cost'!F80+'[1]Material Cost'!F80*(RollerMarkUp)+Cut_Length_Charge+RollerLabour</f>
        <v>58.995409333333342</v>
      </c>
      <c r="G80" s="109">
        <f>'[1]Material Cost'!G80+'[1]Material Cost'!G80*(RollerMarkUp)+Cut_Length_Charge+RollerLabour</f>
        <v>75.77610133333333</v>
      </c>
      <c r="H80" s="109">
        <f>'[1]Material Cost'!H80+'[1]Material Cost'!H80*(RollerMarkUp)+Cut_Length_Charge+RollerLabour</f>
        <v>93.069793333333337</v>
      </c>
      <c r="I80" s="109">
        <f>'[1]Material Cost'!I80+'[1]Material Cost'!I80*(RollerMarkUp)+Cut_Length_Charge+RollerLabour</f>
        <v>111.33748533333335</v>
      </c>
      <c r="J80" s="109">
        <f>'[1]Material Cost'!J80+'[1]Material Cost'!J80*(RollerMarkUp)+Cut_Length_Charge+RollerLabour</f>
        <v>131.21717733333335</v>
      </c>
      <c r="K80" s="109">
        <f>'[1]Material Cost'!K80+'[1]Material Cost'!K80*(RollerMarkUp)+Cut_Length_Charge+RollerLabour</f>
        <v>148.00086933333333</v>
      </c>
      <c r="L80" s="109">
        <f>'[1]Material Cost'!L80+'[1]Material Cost'!L80*(RollerMarkUp)+Cut_Length_Charge+RollerLabour</f>
        <v>164.78456133333339</v>
      </c>
      <c r="M80" s="109">
        <f>'[1]Material Cost'!M80+'[1]Material Cost'!M80*(RollerMarkUp)+Cut_Length_Charge+RollerLabour</f>
        <v>181.56825333333336</v>
      </c>
      <c r="N80" s="109">
        <f>'[1]Material Cost'!N80+'[1]Material Cost'!N80*(RollerMarkUp)+Cut_Length_Charge+RollerLabour</f>
        <v>198.35194533333336</v>
      </c>
      <c r="O80" s="109">
        <f>'[1]Material Cost'!O80+'[1]Material Cost'!O80*(RollerMarkUp)+Cut_Length_Charge+RollerLabour</f>
        <v>209.5410733333334</v>
      </c>
    </row>
    <row r="81" spans="1:19" ht="15" customHeight="1" x14ac:dyDescent="0.2">
      <c r="A81" s="754"/>
      <c r="B81" s="107">
        <f>[1]Sumary!AQ14</f>
        <v>2.4380000000000002</v>
      </c>
      <c r="C81" s="108">
        <f>[1]Sumary!AR14</f>
        <v>95.984251968503941</v>
      </c>
      <c r="D81" s="109">
        <f>'[1]Material Cost'!D81+'[1]Material Cost'!D81*(RollerMarkUp)+Cut_Length_Charge+RollerLabour</f>
        <v>29.201497333333336</v>
      </c>
      <c r="E81" s="109">
        <f>'[1]Material Cost'!E81+'[1]Material Cost'!E81*(RollerMarkUp)+Cut_Length_Charge+RollerLabour</f>
        <v>46.67166133333334</v>
      </c>
      <c r="F81" s="109">
        <f>'[1]Material Cost'!F81+'[1]Material Cost'!F81*(RollerMarkUp)+Cut_Length_Charge+RollerLabour</f>
        <v>64.141825333333344</v>
      </c>
      <c r="G81" s="109">
        <f>'[1]Material Cost'!G81+'[1]Material Cost'!G81*(RollerMarkUp)+Cut_Length_Charge+RollerLabour</f>
        <v>82.637989333333337</v>
      </c>
      <c r="H81" s="109">
        <f>'[1]Material Cost'!H81+'[1]Material Cost'!H81*(RollerMarkUp)+Cut_Length_Charge+RollerLabour</f>
        <v>101.64715333333334</v>
      </c>
      <c r="I81" s="109">
        <f>'[1]Material Cost'!I81+'[1]Material Cost'!I81*(RollerMarkUp)+Cut_Length_Charge+RollerLabour</f>
        <v>121.63031733333335</v>
      </c>
      <c r="J81" s="109">
        <f>'[1]Material Cost'!J81+'[1]Material Cost'!J81*(RollerMarkUp)+Cut_Length_Charge+RollerLabour</f>
        <v>143.22548133333336</v>
      </c>
      <c r="K81" s="109">
        <f>'[1]Material Cost'!K81+'[1]Material Cost'!K81*(RollerMarkUp)+Cut_Length_Charge+RollerLabour</f>
        <v>161.72464533333337</v>
      </c>
      <c r="L81" s="109">
        <f>'[1]Material Cost'!L81+'[1]Material Cost'!L81*(RollerMarkUp)+Cut_Length_Charge+RollerLabour</f>
        <v>180.22380933333338</v>
      </c>
      <c r="M81" s="109">
        <f>'[1]Material Cost'!M81+'[1]Material Cost'!M81*(RollerMarkUp)+Cut_Length_Charge+RollerLabour</f>
        <v>198.72297333333336</v>
      </c>
      <c r="N81" s="109">
        <f>'[1]Material Cost'!N81+'[1]Material Cost'!N81*(RollerMarkUp)+Cut_Length_Charge+RollerLabour</f>
        <v>217.22213733333334</v>
      </c>
      <c r="O81" s="109">
        <f>'[1]Material Cost'!O81+'[1]Material Cost'!O81*(RollerMarkUp)+Cut_Length_Charge+RollerLabour</f>
        <v>229.55491333333339</v>
      </c>
    </row>
    <row r="82" spans="1:19" ht="15" customHeight="1" x14ac:dyDescent="0.2">
      <c r="A82" s="754"/>
      <c r="B82" s="107">
        <f>[1]Sumary!AQ15</f>
        <v>2.9129999999999998</v>
      </c>
      <c r="C82" s="108">
        <f>[1]Sumary!AR15</f>
        <v>114.68503937007874</v>
      </c>
      <c r="D82" s="109">
        <f>'[1]Material Cost'!D82+'[1]Material Cost'!D82*(RollerMarkUp)+Cut_Length_Charge+RollerLabour</f>
        <v>31.881922333333335</v>
      </c>
      <c r="E82" s="109">
        <f>'[1]Material Cost'!E82+'[1]Material Cost'!E82*(RollerMarkUp)+Cut_Length_Charge+RollerLabour</f>
        <v>52.032511333333339</v>
      </c>
      <c r="F82" s="109">
        <f>'[1]Material Cost'!F82+'[1]Material Cost'!F82*(RollerMarkUp)+Cut_Length_Charge+RollerLabour</f>
        <v>72.183100333333343</v>
      </c>
      <c r="G82" s="109">
        <f>'[1]Material Cost'!G82+'[1]Material Cost'!G82*(RollerMarkUp)+Cut_Length_Charge+RollerLabour</f>
        <v>93.359689333333321</v>
      </c>
      <c r="H82" s="109">
        <f>'[1]Material Cost'!H82+'[1]Material Cost'!H82*(RollerMarkUp)+Cut_Length_Charge+RollerLabour</f>
        <v>115.04927833333335</v>
      </c>
      <c r="I82" s="109">
        <f>'[1]Material Cost'!I82+'[1]Material Cost'!I82*(RollerMarkUp)+Cut_Length_Charge+RollerLabour</f>
        <v>137.71286733333335</v>
      </c>
      <c r="J82" s="109">
        <f>'[1]Material Cost'!J82+'[1]Material Cost'!J82*(RollerMarkUp)+Cut_Length_Charge+RollerLabour</f>
        <v>161.9884563333334</v>
      </c>
      <c r="K82" s="109">
        <f>'[1]Material Cost'!K82+'[1]Material Cost'!K82*(RollerMarkUp)+Cut_Length_Charge+RollerLabour</f>
        <v>183.16804533333334</v>
      </c>
      <c r="L82" s="109">
        <f>'[1]Material Cost'!L82+'[1]Material Cost'!L82*(RollerMarkUp)+Cut_Length_Charge+RollerLabour</f>
        <v>204.34763433333342</v>
      </c>
      <c r="M82" s="109">
        <f>'[1]Material Cost'!M82+'[1]Material Cost'!M82*(RollerMarkUp)+Cut_Length_Charge+RollerLabour</f>
        <v>225.52722333333338</v>
      </c>
      <c r="N82" s="109">
        <f>'[1]Material Cost'!N82+'[1]Material Cost'!N82*(RollerMarkUp)+Cut_Length_Charge+RollerLabour</f>
        <v>246.70681233333337</v>
      </c>
      <c r="O82" s="109">
        <f>'[1]Material Cost'!O82+'[1]Material Cost'!O82*(RollerMarkUp)+Cut_Length_Charge+RollerLabour</f>
        <v>260.82653833333336</v>
      </c>
    </row>
    <row r="83" spans="1:19" ht="15" customHeight="1" x14ac:dyDescent="0.2">
      <c r="A83" s="754"/>
      <c r="B83" s="107">
        <f>[1]Sumary!AQ16</f>
        <v>3.25</v>
      </c>
      <c r="C83" s="108">
        <f>[1]Sumary!AR16</f>
        <v>127.95275590551181</v>
      </c>
      <c r="D83" s="109">
        <f>'[1]Material Cost'!D83+'[1]Material Cost'!D83*(RollerMarkUp)+Cut_Length_Charge+RollerLabour</f>
        <v>33.783613333333335</v>
      </c>
      <c r="E83" s="109">
        <f>'[1]Material Cost'!E83+'[1]Material Cost'!E83*(RollerMarkUp)+Cut_Length_Charge+RollerLabour</f>
        <v>55.835893333333338</v>
      </c>
      <c r="F83" s="109">
        <f>'[1]Material Cost'!F83+'[1]Material Cost'!F83*(RollerMarkUp)+Cut_Length_Charge+RollerLabour</f>
        <v>77.888173333333341</v>
      </c>
      <c r="G83" s="109">
        <f>'[1]Material Cost'!G83+'[1]Material Cost'!G83*(RollerMarkUp)+Cut_Length_Charge+RollerLabour</f>
        <v>100.96645333333333</v>
      </c>
      <c r="H83" s="109">
        <f>'[1]Material Cost'!H83+'[1]Material Cost'!H83*(RollerMarkUp)+Cut_Length_Charge+RollerLabour</f>
        <v>124.55773333333333</v>
      </c>
      <c r="I83" s="109">
        <f>'[1]Material Cost'!I83+'[1]Material Cost'!I83*(RollerMarkUp)+Cut_Length_Charge+RollerLabour</f>
        <v>149.12301333333335</v>
      </c>
      <c r="J83" s="109">
        <f>'[1]Material Cost'!J83+'[1]Material Cost'!J83*(RollerMarkUp)+Cut_Length_Charge+RollerLabour</f>
        <v>175.30029333333337</v>
      </c>
      <c r="K83" s="109">
        <f>'[1]Material Cost'!K83+'[1]Material Cost'!K83*(RollerMarkUp)+Cut_Length_Charge+RollerLabour</f>
        <v>198.38157333333336</v>
      </c>
      <c r="L83" s="109">
        <f>'[1]Material Cost'!L83+'[1]Material Cost'!L83*(RollerMarkUp)+Cut_Length_Charge+RollerLabour</f>
        <v>221.46285333333341</v>
      </c>
      <c r="M83" s="109">
        <f>'[1]Material Cost'!M83+'[1]Material Cost'!M83*(RollerMarkUp)+Cut_Length_Charge+RollerLabour</f>
        <v>244.54413333333335</v>
      </c>
      <c r="N83" s="109">
        <f>'[1]Material Cost'!N83+'[1]Material Cost'!N83*(RollerMarkUp)+Cut_Length_Charge+RollerLabour</f>
        <v>267.62541333333337</v>
      </c>
      <c r="O83" s="109">
        <f>'[1]Material Cost'!O83+'[1]Material Cost'!O83*(RollerMarkUp)+Cut_Length_Charge+RollerLabour</f>
        <v>283.01293333333336</v>
      </c>
    </row>
    <row r="84" spans="1:19" ht="15" customHeight="1" x14ac:dyDescent="0.2">
      <c r="A84" s="754"/>
      <c r="B84" s="107">
        <f>[1]Sumary!AQ17</f>
        <v>3.5</v>
      </c>
      <c r="C84" s="108">
        <f>[1]Sumary!AR17</f>
        <v>137.79527559055117</v>
      </c>
      <c r="D84" s="109">
        <f>'[1]Material Cost'!D84+'[1]Material Cost'!D84*(RollerMarkUp)+Cut_Length_Charge+RollerLabour</f>
        <v>35.194363333333335</v>
      </c>
      <c r="E84" s="109">
        <f>'[1]Material Cost'!E84+'[1]Material Cost'!E84*(RollerMarkUp)+Cut_Length_Charge+RollerLabour</f>
        <v>58.657393333333339</v>
      </c>
      <c r="F84" s="109">
        <f>'[1]Material Cost'!F84+'[1]Material Cost'!F84*(RollerMarkUp)+Cut_Length_Charge+RollerLabour</f>
        <v>82.120423333333335</v>
      </c>
      <c r="G84" s="109">
        <f>'[1]Material Cost'!G84+'[1]Material Cost'!G84*(RollerMarkUp)+Cut_Length_Charge+RollerLabour</f>
        <v>106.60945333333333</v>
      </c>
      <c r="H84" s="109">
        <f>'[1]Material Cost'!H84+'[1]Material Cost'!H84*(RollerMarkUp)+Cut_Length_Charge+RollerLabour</f>
        <v>131.61148333333333</v>
      </c>
      <c r="I84" s="109">
        <f>'[1]Material Cost'!I84+'[1]Material Cost'!I84*(RollerMarkUp)+Cut_Length_Charge+RollerLabour</f>
        <v>157.58751333333331</v>
      </c>
      <c r="J84" s="109">
        <f>'[1]Material Cost'!J84+'[1]Material Cost'!J84*(RollerMarkUp)+Cut_Length_Charge+RollerLabour</f>
        <v>185.17554333333337</v>
      </c>
      <c r="K84" s="109">
        <f>'[1]Material Cost'!K84+'[1]Material Cost'!K84*(RollerMarkUp)+Cut_Length_Charge+RollerLabour</f>
        <v>209.66757333333337</v>
      </c>
      <c r="L84" s="109">
        <f>'[1]Material Cost'!L84+'[1]Material Cost'!L84*(RollerMarkUp)+Cut_Length_Charge+RollerLabour</f>
        <v>234.15960333333342</v>
      </c>
      <c r="M84" s="109">
        <f>'[1]Material Cost'!M84+'[1]Material Cost'!M84*(RollerMarkUp)+Cut_Length_Charge+RollerLabour</f>
        <v>258.65163333333334</v>
      </c>
      <c r="N84" s="109">
        <f>'[1]Material Cost'!N84+'[1]Material Cost'!N84*(RollerMarkUp)+Cut_Length_Charge+RollerLabour</f>
        <v>283.14366333333339</v>
      </c>
      <c r="O84" s="109">
        <f>'[1]Material Cost'!O84+'[1]Material Cost'!O84*(RollerMarkUp)+Cut_Length_Charge+RollerLabour</f>
        <v>299.47168333333337</v>
      </c>
    </row>
    <row r="85" spans="1:19" ht="15" customHeight="1" x14ac:dyDescent="0.2"/>
    <row r="86" spans="1:19" ht="15" customHeight="1" x14ac:dyDescent="0.2">
      <c r="A86" s="89" t="s">
        <v>247</v>
      </c>
    </row>
    <row r="87" spans="1:19" ht="15" customHeight="1" x14ac:dyDescent="0.2">
      <c r="A87" s="91"/>
      <c r="B87" s="755"/>
      <c r="C87" s="756"/>
      <c r="D87" s="756"/>
      <c r="E87" s="756"/>
      <c r="F87" s="756"/>
      <c r="G87" s="756"/>
      <c r="H87" s="756"/>
      <c r="I87" s="756"/>
      <c r="J87" s="756"/>
      <c r="K87" s="756"/>
      <c r="L87" s="756"/>
      <c r="M87" s="756"/>
      <c r="N87" s="756"/>
      <c r="O87" s="756"/>
    </row>
    <row r="88" spans="1:19" ht="15" customHeight="1" x14ac:dyDescent="0.2">
      <c r="A88" s="753" t="s">
        <v>277</v>
      </c>
      <c r="B88" s="100" t="s">
        <v>278</v>
      </c>
      <c r="C88" s="101"/>
      <c r="D88" s="102">
        <f>[1]Sumary!AS4</f>
        <v>0.3</v>
      </c>
      <c r="E88" s="102">
        <f>[1]Sumary!AT4</f>
        <v>0.6</v>
      </c>
      <c r="F88" s="102">
        <f>[1]Sumary!AU4</f>
        <v>0.9</v>
      </c>
      <c r="G88" s="102">
        <f>[1]Sumary!AV4</f>
        <v>1.2</v>
      </c>
      <c r="H88" s="102">
        <f>[1]Sumary!AW4</f>
        <v>1.5</v>
      </c>
      <c r="I88" s="102">
        <f>[1]Sumary!AX4</f>
        <v>1.8</v>
      </c>
      <c r="J88" s="102">
        <f>[1]Sumary!AY4</f>
        <v>2.1</v>
      </c>
      <c r="K88" s="102">
        <f>[1]Sumary!AZ4</f>
        <v>2.4</v>
      </c>
      <c r="L88" s="102">
        <f>[1]Sumary!BA4</f>
        <v>2.7</v>
      </c>
      <c r="M88" s="102">
        <f>[1]Sumary!BB4</f>
        <v>3</v>
      </c>
      <c r="N88" s="102">
        <f>[1]Sumary!BC4</f>
        <v>3.3</v>
      </c>
      <c r="O88" s="102">
        <f>[1]Sumary!BD4</f>
        <v>3.5</v>
      </c>
    </row>
    <row r="89" spans="1:19" ht="15" customHeight="1" x14ac:dyDescent="0.2">
      <c r="A89" s="754"/>
      <c r="B89" s="103"/>
      <c r="C89" s="104" t="s">
        <v>279</v>
      </c>
      <c r="D89" s="105">
        <f>[1]Sumary!AS5</f>
        <v>11.811023622047244</v>
      </c>
      <c r="E89" s="105">
        <f>[1]Sumary!AT5</f>
        <v>23.622047244094489</v>
      </c>
      <c r="F89" s="105">
        <f>[1]Sumary!AU5</f>
        <v>35.433070866141733</v>
      </c>
      <c r="G89" s="105">
        <f>[1]Sumary!AV5</f>
        <v>47.244094488188978</v>
      </c>
      <c r="H89" s="105">
        <f>[1]Sumary!AW5</f>
        <v>59.055118110236222</v>
      </c>
      <c r="I89" s="105">
        <f>[1]Sumary!AX5</f>
        <v>70.866141732283467</v>
      </c>
      <c r="J89" s="105">
        <f>[1]Sumary!AY5</f>
        <v>82.677165354330711</v>
      </c>
      <c r="K89" s="105">
        <f>[1]Sumary!AZ5</f>
        <v>94.488188976377955</v>
      </c>
      <c r="L89" s="105">
        <f>[1]Sumary!BA5</f>
        <v>106.2992125984252</v>
      </c>
      <c r="M89" s="105">
        <f>[1]Sumary!BB5</f>
        <v>118.11023622047244</v>
      </c>
      <c r="N89" s="105">
        <f>[1]Sumary!BC5</f>
        <v>129.92125984251967</v>
      </c>
      <c r="O89" s="105">
        <f>[1]Sumary!BD5</f>
        <v>137.79527559055117</v>
      </c>
    </row>
    <row r="90" spans="1:19" ht="15" customHeight="1" x14ac:dyDescent="0.2">
      <c r="A90" s="754"/>
      <c r="B90" s="107">
        <f>[1]Sumary!AQ6</f>
        <v>0.61</v>
      </c>
      <c r="C90" s="108">
        <f>[1]Sumary!AR6</f>
        <v>24.015748031496063</v>
      </c>
      <c r="D90" s="109">
        <f>'[1]Material Cost'!D90+'[1]Material Cost'!D90*(RollerMarkUp)+Cut_Length_Charge+RollerLabour</f>
        <v>20.852563333333336</v>
      </c>
      <c r="E90" s="109">
        <f>'[1]Material Cost'!E90+'[1]Material Cost'!E90*(RollerMarkUp)+Cut_Length_Charge+RollerLabour</f>
        <v>29.973793333333333</v>
      </c>
      <c r="F90" s="109">
        <f>'[1]Material Cost'!F90+'[1]Material Cost'!F90*(RollerMarkUp)+Cut_Length_Charge+RollerLabour</f>
        <v>39.095023333333337</v>
      </c>
      <c r="G90" s="109">
        <f>'[1]Material Cost'!G90+'[1]Material Cost'!G90*(RollerMarkUp)+Cut_Length_Charge+RollerLabour</f>
        <v>49.596253333333337</v>
      </c>
      <c r="H90" s="109">
        <f>'[1]Material Cost'!H90+'[1]Material Cost'!H90*(RollerMarkUp)+Cut_Length_Charge+RollerLabour</f>
        <v>60.787483333333348</v>
      </c>
      <c r="I90" s="109">
        <f>'[1]Material Cost'!I90+'[1]Material Cost'!I90*(RollerMarkUp)+Cut_Length_Charge+RollerLabour</f>
        <v>72.598713333333336</v>
      </c>
      <c r="J90" s="109">
        <f>'[1]Material Cost'!J90+'[1]Material Cost'!J90*(RollerMarkUp)+Cut_Length_Charge+RollerLabour</f>
        <v>86.02194333333334</v>
      </c>
      <c r="K90" s="109">
        <f>'[1]Material Cost'!K90+'[1]Material Cost'!K90*(RollerMarkUp)+Cut_Length_Charge+RollerLabour</f>
        <v>96.34917333333334</v>
      </c>
      <c r="L90" s="109">
        <f>'[1]Material Cost'!L90+'[1]Material Cost'!L90*(RollerMarkUp)+Cut_Length_Charge+RollerLabour</f>
        <v>106.67640333333335</v>
      </c>
      <c r="M90" s="109">
        <f>'[1]Material Cost'!M90+'[1]Material Cost'!M90*(RollerMarkUp)+Cut_Length_Charge+RollerLabour</f>
        <v>117.00363333333335</v>
      </c>
      <c r="N90" s="109">
        <f>'[1]Material Cost'!N90+'[1]Material Cost'!N90*(RollerMarkUp)+Cut_Length_Charge+RollerLabour</f>
        <v>127.33086333333333</v>
      </c>
      <c r="O90" s="109">
        <f>'[1]Material Cost'!O90+'[1]Material Cost'!O90*(RollerMarkUp)+Cut_Length_Charge+RollerLabour</f>
        <v>134.21568333333337</v>
      </c>
    </row>
    <row r="91" spans="1:19" ht="15" customHeight="1" x14ac:dyDescent="0.2">
      <c r="A91" s="754"/>
      <c r="B91" s="107">
        <f>[1]Sumary!AQ7</f>
        <v>0.76200000000000001</v>
      </c>
      <c r="C91" s="108">
        <f>[1]Sumary!AR7</f>
        <v>30</v>
      </c>
      <c r="D91" s="109">
        <f>'[1]Material Cost'!D91+'[1]Material Cost'!D91*(RollerMarkUp)+Cut_Length_Charge+RollerLabour</f>
        <v>22.006243333333337</v>
      </c>
      <c r="E91" s="109">
        <f>'[1]Material Cost'!E91+'[1]Material Cost'!E91*(RollerMarkUp)+Cut_Length_Charge+RollerLabour</f>
        <v>32.281153333333336</v>
      </c>
      <c r="F91" s="109">
        <f>'[1]Material Cost'!F91+'[1]Material Cost'!F91*(RollerMarkUp)+Cut_Length_Charge+RollerLabour</f>
        <v>42.556063333333341</v>
      </c>
      <c r="G91" s="109">
        <f>'[1]Material Cost'!G91+'[1]Material Cost'!G91*(RollerMarkUp)+Cut_Length_Charge+RollerLabour</f>
        <v>54.210973333333342</v>
      </c>
      <c r="H91" s="109">
        <f>'[1]Material Cost'!H91+'[1]Material Cost'!H91*(RollerMarkUp)+Cut_Length_Charge+RollerLabour</f>
        <v>66.555883333333341</v>
      </c>
      <c r="I91" s="109">
        <f>'[1]Material Cost'!I91+'[1]Material Cost'!I91*(RollerMarkUp)+Cut_Length_Charge+RollerLabour</f>
        <v>79.520793333333316</v>
      </c>
      <c r="J91" s="109">
        <f>'[1]Material Cost'!J91+'[1]Material Cost'!J91*(RollerMarkUp)+Cut_Length_Charge+RollerLabour</f>
        <v>94.097703333333342</v>
      </c>
      <c r="K91" s="109">
        <f>'[1]Material Cost'!K91+'[1]Material Cost'!K91*(RollerMarkUp)+Cut_Length_Charge+RollerLabour</f>
        <v>105.57861333333334</v>
      </c>
      <c r="L91" s="109">
        <f>'[1]Material Cost'!L91+'[1]Material Cost'!L91*(RollerMarkUp)+Cut_Length_Charge+RollerLabour</f>
        <v>117.05952333333335</v>
      </c>
      <c r="M91" s="109">
        <f>'[1]Material Cost'!M91+'[1]Material Cost'!M91*(RollerMarkUp)+Cut_Length_Charge+RollerLabour</f>
        <v>128.54043333333334</v>
      </c>
      <c r="N91" s="109">
        <f>'[1]Material Cost'!N91+'[1]Material Cost'!N91*(RollerMarkUp)+Cut_Length_Charge+RollerLabour</f>
        <v>140.02134333333333</v>
      </c>
      <c r="O91" s="109">
        <f>'[1]Material Cost'!O91+'[1]Material Cost'!O91*(RollerMarkUp)+Cut_Length_Charge+RollerLabour</f>
        <v>147.67528333333334</v>
      </c>
    </row>
    <row r="92" spans="1:19" ht="15" customHeight="1" x14ac:dyDescent="0.2">
      <c r="A92" s="754"/>
      <c r="B92" s="107">
        <f>[1]Sumary!AQ8</f>
        <v>0.91400000000000003</v>
      </c>
      <c r="C92" s="108">
        <f>[1]Sumary!AR8</f>
        <v>35.984251968503933</v>
      </c>
      <c r="D92" s="109">
        <f>'[1]Material Cost'!D92+'[1]Material Cost'!D92*(RollerMarkUp)+Cut_Length_Charge+RollerLabour</f>
        <v>23.159923333333332</v>
      </c>
      <c r="E92" s="109">
        <f>'[1]Material Cost'!E92+'[1]Material Cost'!E92*(RollerMarkUp)+Cut_Length_Charge+RollerLabour</f>
        <v>34.588513333333331</v>
      </c>
      <c r="F92" s="109">
        <f>'[1]Material Cost'!F92+'[1]Material Cost'!F92*(RollerMarkUp)+Cut_Length_Charge+RollerLabour</f>
        <v>46.017103333333345</v>
      </c>
      <c r="G92" s="109">
        <f>'[1]Material Cost'!G92+'[1]Material Cost'!G92*(RollerMarkUp)+Cut_Length_Charge+RollerLabour</f>
        <v>58.825693333333334</v>
      </c>
      <c r="H92" s="109">
        <f>'[1]Material Cost'!H92+'[1]Material Cost'!H92*(RollerMarkUp)+Cut_Length_Charge+RollerLabour</f>
        <v>72.324283333333327</v>
      </c>
      <c r="I92" s="109">
        <f>'[1]Material Cost'!I92+'[1]Material Cost'!I92*(RollerMarkUp)+Cut_Length_Charge+RollerLabour</f>
        <v>86.442873333333324</v>
      </c>
      <c r="J92" s="109">
        <f>'[1]Material Cost'!J92+'[1]Material Cost'!J92*(RollerMarkUp)+Cut_Length_Charge+RollerLabour</f>
        <v>102.17346333333336</v>
      </c>
      <c r="K92" s="109">
        <f>'[1]Material Cost'!K92+'[1]Material Cost'!K92*(RollerMarkUp)+Cut_Length_Charge+RollerLabour</f>
        <v>114.80805333333335</v>
      </c>
      <c r="L92" s="109">
        <f>'[1]Material Cost'!L92+'[1]Material Cost'!L92*(RollerMarkUp)+Cut_Length_Charge+RollerLabour</f>
        <v>127.44264333333336</v>
      </c>
      <c r="M92" s="109">
        <f>'[1]Material Cost'!M92+'[1]Material Cost'!M92*(RollerMarkUp)+Cut_Length_Charge+RollerLabour</f>
        <v>140.07723333333334</v>
      </c>
      <c r="N92" s="109">
        <f>'[1]Material Cost'!N92+'[1]Material Cost'!N92*(RollerMarkUp)+Cut_Length_Charge+RollerLabour</f>
        <v>152.71182333333331</v>
      </c>
      <c r="O92" s="109">
        <f>'[1]Material Cost'!O92+'[1]Material Cost'!O92*(RollerMarkUp)+Cut_Length_Charge+RollerLabour</f>
        <v>161.13488333333336</v>
      </c>
    </row>
    <row r="93" spans="1:19" ht="15" customHeight="1" x14ac:dyDescent="0.2">
      <c r="A93" s="754"/>
      <c r="B93" s="107">
        <f>[1]Sumary!AQ9</f>
        <v>1.0669999999999999</v>
      </c>
      <c r="C93" s="108">
        <f>[1]Sumary!AR9</f>
        <v>42.00787401574803</v>
      </c>
      <c r="D93" s="109">
        <f>'[1]Material Cost'!D93+'[1]Material Cost'!D93*(RollerMarkUp)+Cut_Length_Charge+RollerLabour</f>
        <v>24.321193333333333</v>
      </c>
      <c r="E93" s="109">
        <f>'[1]Material Cost'!E93+'[1]Material Cost'!E93*(RollerMarkUp)+Cut_Length_Charge+RollerLabour</f>
        <v>36.911053333333335</v>
      </c>
      <c r="F93" s="109">
        <f>'[1]Material Cost'!F93+'[1]Material Cost'!F93*(RollerMarkUp)+Cut_Length_Charge+RollerLabour</f>
        <v>49.500913333333337</v>
      </c>
      <c r="G93" s="109">
        <f>'[1]Material Cost'!G93+'[1]Material Cost'!G93*(RollerMarkUp)+Cut_Length_Charge+RollerLabour</f>
        <v>63.470773333333341</v>
      </c>
      <c r="H93" s="109">
        <f>'[1]Material Cost'!H93+'[1]Material Cost'!H93*(RollerMarkUp)+Cut_Length_Charge+RollerLabour</f>
        <v>78.130633333333321</v>
      </c>
      <c r="I93" s="109">
        <f>'[1]Material Cost'!I93+'[1]Material Cost'!I93*(RollerMarkUp)+Cut_Length_Charge+RollerLabour</f>
        <v>93.410493333333321</v>
      </c>
      <c r="J93" s="109">
        <f>'[1]Material Cost'!J93+'[1]Material Cost'!J93*(RollerMarkUp)+Cut_Length_Charge+RollerLabour</f>
        <v>110.30235333333334</v>
      </c>
      <c r="K93" s="109">
        <f>'[1]Material Cost'!K93+'[1]Material Cost'!K93*(RollerMarkUp)+Cut_Length_Charge+RollerLabour</f>
        <v>124.09821333333333</v>
      </c>
      <c r="L93" s="109">
        <f>'[1]Material Cost'!L93+'[1]Material Cost'!L93*(RollerMarkUp)+Cut_Length_Charge+RollerLabour</f>
        <v>137.89407333333338</v>
      </c>
      <c r="M93" s="109">
        <f>'[1]Material Cost'!M93+'[1]Material Cost'!M93*(RollerMarkUp)+Cut_Length_Charge+RollerLabour</f>
        <v>151.68993333333333</v>
      </c>
      <c r="N93" s="109">
        <f>'[1]Material Cost'!N93+'[1]Material Cost'!N93*(RollerMarkUp)+Cut_Length_Charge+RollerLabour</f>
        <v>165.48579333333333</v>
      </c>
      <c r="O93" s="109">
        <f>'[1]Material Cost'!O93+'[1]Material Cost'!O93*(RollerMarkUp)+Cut_Length_Charge+RollerLabour</f>
        <v>174.68303333333338</v>
      </c>
    </row>
    <row r="94" spans="1:19" ht="15" customHeight="1" x14ac:dyDescent="0.2">
      <c r="A94" s="754"/>
      <c r="B94" s="107">
        <f>[1]Sumary!AQ10</f>
        <v>1.2190000000000001</v>
      </c>
      <c r="C94" s="108">
        <f>[1]Sumary!AR10</f>
        <v>47.99212598425197</v>
      </c>
      <c r="D94" s="109">
        <f>'[1]Material Cost'!D94+'[1]Material Cost'!D94*(RollerMarkUp)+Cut_Length_Charge+RollerLabour</f>
        <v>25.474873333333335</v>
      </c>
      <c r="E94" s="109">
        <f>'[1]Material Cost'!E94+'[1]Material Cost'!E94*(RollerMarkUp)+Cut_Length_Charge+RollerLabour</f>
        <v>39.218413333333338</v>
      </c>
      <c r="F94" s="109">
        <f>'[1]Material Cost'!F94+'[1]Material Cost'!F94*(RollerMarkUp)+Cut_Length_Charge+RollerLabour</f>
        <v>52.961953333333348</v>
      </c>
      <c r="G94" s="109">
        <f>'[1]Material Cost'!G94+'[1]Material Cost'!G94*(RollerMarkUp)+Cut_Length_Charge+RollerLabour</f>
        <v>68.085493333333346</v>
      </c>
      <c r="H94" s="109">
        <f>'[1]Material Cost'!H94+'[1]Material Cost'!H94*(RollerMarkUp)+Cut_Length_Charge+RollerLabour</f>
        <v>83.899033333333335</v>
      </c>
      <c r="I94" s="109">
        <f>'[1]Material Cost'!I94+'[1]Material Cost'!I94*(RollerMarkUp)+Cut_Length_Charge+RollerLabour</f>
        <v>100.33257333333334</v>
      </c>
      <c r="J94" s="109">
        <f>'[1]Material Cost'!J94+'[1]Material Cost'!J94*(RollerMarkUp)+Cut_Length_Charge+RollerLabour</f>
        <v>118.37811333333336</v>
      </c>
      <c r="K94" s="109">
        <f>'[1]Material Cost'!K94+'[1]Material Cost'!K94*(RollerMarkUp)+Cut_Length_Charge+RollerLabour</f>
        <v>133.32765333333336</v>
      </c>
      <c r="L94" s="109">
        <f>'[1]Material Cost'!L94+'[1]Material Cost'!L94*(RollerMarkUp)+Cut_Length_Charge+RollerLabour</f>
        <v>148.27719333333337</v>
      </c>
      <c r="M94" s="109">
        <f>'[1]Material Cost'!M94+'[1]Material Cost'!M94*(RollerMarkUp)+Cut_Length_Charge+RollerLabour</f>
        <v>163.22673333333336</v>
      </c>
      <c r="N94" s="109">
        <f>'[1]Material Cost'!N94+'[1]Material Cost'!N94*(RollerMarkUp)+Cut_Length_Charge+RollerLabour</f>
        <v>178.17627333333334</v>
      </c>
      <c r="O94" s="109">
        <f>'[1]Material Cost'!O94+'[1]Material Cost'!O94*(RollerMarkUp)+Cut_Length_Charge+RollerLabour</f>
        <v>188.14263333333341</v>
      </c>
      <c r="S94" s="93"/>
    </row>
    <row r="95" spans="1:19" ht="15" customHeight="1" x14ac:dyDescent="0.2">
      <c r="A95" s="754"/>
      <c r="B95" s="107">
        <f>[1]Sumary!AQ11</f>
        <v>1.524</v>
      </c>
      <c r="C95" s="108">
        <f>[1]Sumary!AR11</f>
        <v>60</v>
      </c>
      <c r="D95" s="109">
        <f>'[1]Material Cost'!D95+'[1]Material Cost'!D95*(RollerMarkUp)+Cut_Length_Charge+RollerLabour</f>
        <v>27.789823333333338</v>
      </c>
      <c r="E95" s="109">
        <f>'[1]Material Cost'!E95+'[1]Material Cost'!E95*(RollerMarkUp)+Cut_Length_Charge+RollerLabour</f>
        <v>43.848313333333337</v>
      </c>
      <c r="F95" s="109">
        <f>'[1]Material Cost'!F95+'[1]Material Cost'!F95*(RollerMarkUp)+Cut_Length_Charge+RollerLabour</f>
        <v>59.906803333333336</v>
      </c>
      <c r="G95" s="109">
        <f>'[1]Material Cost'!G95+'[1]Material Cost'!G95*(RollerMarkUp)+Cut_Length_Charge+RollerLabour</f>
        <v>77.345293333333331</v>
      </c>
      <c r="H95" s="109">
        <f>'[1]Material Cost'!H95+'[1]Material Cost'!H95*(RollerMarkUp)+Cut_Length_Charge+RollerLabour</f>
        <v>95.47378333333333</v>
      </c>
      <c r="I95" s="109">
        <f>'[1]Material Cost'!I95+'[1]Material Cost'!I95*(RollerMarkUp)+Cut_Length_Charge+RollerLabour</f>
        <v>114.22227333333332</v>
      </c>
      <c r="J95" s="109">
        <f>'[1]Material Cost'!J95+'[1]Material Cost'!J95*(RollerMarkUp)+Cut_Length_Charge+RollerLabour</f>
        <v>134.58276333333336</v>
      </c>
      <c r="K95" s="109">
        <f>'[1]Material Cost'!K95+'[1]Material Cost'!K95*(RollerMarkUp)+Cut_Length_Charge+RollerLabour</f>
        <v>151.84725333333333</v>
      </c>
      <c r="L95" s="109">
        <f>'[1]Material Cost'!L95+'[1]Material Cost'!L95*(RollerMarkUp)+Cut_Length_Charge+RollerLabour</f>
        <v>169.11174333333335</v>
      </c>
      <c r="M95" s="109">
        <f>'[1]Material Cost'!M95+'[1]Material Cost'!M95*(RollerMarkUp)+Cut_Length_Charge+RollerLabour</f>
        <v>186.37623333333335</v>
      </c>
      <c r="N95" s="109">
        <f>'[1]Material Cost'!N95+'[1]Material Cost'!N95*(RollerMarkUp)+Cut_Length_Charge+RollerLabour</f>
        <v>203.64072333333331</v>
      </c>
      <c r="O95" s="109">
        <f>'[1]Material Cost'!O95+'[1]Material Cost'!O95*(RollerMarkUp)+Cut_Length_Charge+RollerLabour</f>
        <v>215.15038333333337</v>
      </c>
    </row>
    <row r="96" spans="1:19" ht="15" customHeight="1" x14ac:dyDescent="0.2">
      <c r="A96" s="754"/>
      <c r="B96" s="107">
        <f>[1]Sumary!AQ12</f>
        <v>1.829</v>
      </c>
      <c r="C96" s="108">
        <f>[1]Sumary!AR12</f>
        <v>72.00787401574803</v>
      </c>
      <c r="D96" s="109">
        <f>'[1]Material Cost'!D96+'[1]Material Cost'!D96*(RollerMarkUp)+Cut_Length_Charge+RollerLabour</f>
        <v>30.104773333333334</v>
      </c>
      <c r="E96" s="109">
        <f>'[1]Material Cost'!E96+'[1]Material Cost'!E96*(RollerMarkUp)+Cut_Length_Charge+RollerLabour</f>
        <v>48.478213333333336</v>
      </c>
      <c r="F96" s="109">
        <f>'[1]Material Cost'!F96+'[1]Material Cost'!F96*(RollerMarkUp)+Cut_Length_Charge+RollerLabour</f>
        <v>66.851653333333331</v>
      </c>
      <c r="G96" s="109">
        <f>'[1]Material Cost'!G96+'[1]Material Cost'!G96*(RollerMarkUp)+Cut_Length_Charge+RollerLabour</f>
        <v>86.605093333333315</v>
      </c>
      <c r="H96" s="109">
        <f>'[1]Material Cost'!H96+'[1]Material Cost'!H96*(RollerMarkUp)+Cut_Length_Charge+RollerLabour</f>
        <v>107.04853333333334</v>
      </c>
      <c r="I96" s="109">
        <f>'[1]Material Cost'!I96+'[1]Material Cost'!I96*(RollerMarkUp)+Cut_Length_Charge+RollerLabour</f>
        <v>128.11197333333334</v>
      </c>
      <c r="J96" s="109">
        <f>'[1]Material Cost'!J96+'[1]Material Cost'!J96*(RollerMarkUp)+Cut_Length_Charge+RollerLabour</f>
        <v>150.78741333333335</v>
      </c>
      <c r="K96" s="109">
        <f>'[1]Material Cost'!K96+'[1]Material Cost'!K96*(RollerMarkUp)+Cut_Length_Charge+RollerLabour</f>
        <v>170.36685333333332</v>
      </c>
      <c r="L96" s="109">
        <f>'[1]Material Cost'!L96+'[1]Material Cost'!L96*(RollerMarkUp)+Cut_Length_Charge+RollerLabour</f>
        <v>189.94629333333336</v>
      </c>
      <c r="M96" s="109">
        <f>'[1]Material Cost'!M96+'[1]Material Cost'!M96*(RollerMarkUp)+Cut_Length_Charge+RollerLabour</f>
        <v>209.52573333333336</v>
      </c>
      <c r="N96" s="109">
        <f>'[1]Material Cost'!N96+'[1]Material Cost'!N96*(RollerMarkUp)+Cut_Length_Charge+RollerLabour</f>
        <v>229.10517333333331</v>
      </c>
      <c r="O96" s="109">
        <f>'[1]Material Cost'!O96+'[1]Material Cost'!O96*(RollerMarkUp)+Cut_Length_Charge+RollerLabour</f>
        <v>242.15813333333338</v>
      </c>
    </row>
    <row r="97" spans="1:15" ht="15" customHeight="1" x14ac:dyDescent="0.2">
      <c r="A97" s="754"/>
      <c r="B97" s="107">
        <f>[1]Sumary!AQ13</f>
        <v>2.1339999999999999</v>
      </c>
      <c r="C97" s="108">
        <f>[1]Sumary!AR13</f>
        <v>84.015748031496059</v>
      </c>
      <c r="D97" s="109">
        <f>'[1]Material Cost'!D97+'[1]Material Cost'!D97*(RollerMarkUp)+Cut_Length_Charge+RollerLabour</f>
        <v>32.41972333333333</v>
      </c>
      <c r="E97" s="109">
        <f>'[1]Material Cost'!E97+'[1]Material Cost'!E97*(RollerMarkUp)+Cut_Length_Charge+RollerLabour</f>
        <v>53.108113333333328</v>
      </c>
      <c r="F97" s="109">
        <f>'[1]Material Cost'!F97+'[1]Material Cost'!F97*(RollerMarkUp)+Cut_Length_Charge+RollerLabour</f>
        <v>73.796503333333334</v>
      </c>
      <c r="G97" s="109">
        <f>'[1]Material Cost'!G97+'[1]Material Cost'!G97*(RollerMarkUp)+Cut_Length_Charge+RollerLabour</f>
        <v>95.864893333333313</v>
      </c>
      <c r="H97" s="109">
        <f>'[1]Material Cost'!H97+'[1]Material Cost'!H97*(RollerMarkUp)+Cut_Length_Charge+RollerLabour</f>
        <v>118.6232833333333</v>
      </c>
      <c r="I97" s="109">
        <f>'[1]Material Cost'!I97+'[1]Material Cost'!I97*(RollerMarkUp)+Cut_Length_Charge+RollerLabour</f>
        <v>142.00167333333331</v>
      </c>
      <c r="J97" s="109">
        <f>'[1]Material Cost'!J97+'[1]Material Cost'!J97*(RollerMarkUp)+Cut_Length_Charge+RollerLabour</f>
        <v>166.99206333333333</v>
      </c>
      <c r="K97" s="109">
        <f>'[1]Material Cost'!K97+'[1]Material Cost'!K97*(RollerMarkUp)+Cut_Length_Charge+RollerLabour</f>
        <v>188.88645333333332</v>
      </c>
      <c r="L97" s="109">
        <f>'[1]Material Cost'!L97+'[1]Material Cost'!L97*(RollerMarkUp)+Cut_Length_Charge+RollerLabour</f>
        <v>210.78084333333334</v>
      </c>
      <c r="M97" s="109">
        <f>'[1]Material Cost'!M97+'[1]Material Cost'!M97*(RollerMarkUp)+Cut_Length_Charge+RollerLabour</f>
        <v>232.6752333333333</v>
      </c>
      <c r="N97" s="109">
        <f>'[1]Material Cost'!N97+'[1]Material Cost'!N97*(RollerMarkUp)+Cut_Length_Charge+RollerLabour</f>
        <v>254.56962333333334</v>
      </c>
      <c r="O97" s="109">
        <f>'[1]Material Cost'!O97+'[1]Material Cost'!O97*(RollerMarkUp)+Cut_Length_Charge+RollerLabour</f>
        <v>269.16588333333328</v>
      </c>
    </row>
    <row r="98" spans="1:15" ht="15" customHeight="1" x14ac:dyDescent="0.2">
      <c r="A98" s="754"/>
      <c r="B98" s="107">
        <f>[1]Sumary!AQ14</f>
        <v>2.4380000000000002</v>
      </c>
      <c r="C98" s="108">
        <f>[1]Sumary!AR14</f>
        <v>95.984251968503941</v>
      </c>
      <c r="D98" s="109">
        <f>'[1]Material Cost'!D98+'[1]Material Cost'!D98*(RollerMarkUp)+Cut_Length_Charge+RollerLabour</f>
        <v>34.727083333333333</v>
      </c>
      <c r="E98" s="109">
        <f>'[1]Material Cost'!E98+'[1]Material Cost'!E98*(RollerMarkUp)+Cut_Length_Charge+RollerLabour</f>
        <v>57.722833333333334</v>
      </c>
      <c r="F98" s="109">
        <f>'[1]Material Cost'!F98+'[1]Material Cost'!F98*(RollerMarkUp)+Cut_Length_Charge+RollerLabour</f>
        <v>80.718583333333356</v>
      </c>
      <c r="G98" s="109">
        <f>'[1]Material Cost'!G98+'[1]Material Cost'!G98*(RollerMarkUp)+Cut_Length_Charge+RollerLabour</f>
        <v>105.09433333333332</v>
      </c>
      <c r="H98" s="109">
        <f>'[1]Material Cost'!H98+'[1]Material Cost'!H98*(RollerMarkUp)+Cut_Length_Charge+RollerLabour</f>
        <v>130.16008333333332</v>
      </c>
      <c r="I98" s="109">
        <f>'[1]Material Cost'!I98+'[1]Material Cost'!I98*(RollerMarkUp)+Cut_Length_Charge+RollerLabour</f>
        <v>155.84583333333336</v>
      </c>
      <c r="J98" s="109">
        <f>'[1]Material Cost'!J98+'[1]Material Cost'!J98*(RollerMarkUp)+Cut_Length_Charge+RollerLabour</f>
        <v>183.14358333333334</v>
      </c>
      <c r="K98" s="109">
        <f>'[1]Material Cost'!K98+'[1]Material Cost'!K98*(RollerMarkUp)+Cut_Length_Charge+RollerLabour</f>
        <v>207.34533333333334</v>
      </c>
      <c r="L98" s="109">
        <f>'[1]Material Cost'!L98+'[1]Material Cost'!L98*(RollerMarkUp)+Cut_Length_Charge+RollerLabour</f>
        <v>231.54708333333335</v>
      </c>
      <c r="M98" s="109">
        <f>'[1]Material Cost'!M98+'[1]Material Cost'!M98*(RollerMarkUp)+Cut_Length_Charge+RollerLabour</f>
        <v>255.74883333333332</v>
      </c>
      <c r="N98" s="109">
        <f>'[1]Material Cost'!N98+'[1]Material Cost'!N98*(RollerMarkUp)+Cut_Length_Charge+RollerLabour</f>
        <v>279.95058333333333</v>
      </c>
      <c r="O98" s="109">
        <f>'[1]Material Cost'!O98+'[1]Material Cost'!O98*(RollerMarkUp)+Cut_Length_Charge+RollerLabour</f>
        <v>296.08508333333333</v>
      </c>
    </row>
    <row r="99" spans="1:15" ht="15" customHeight="1" x14ac:dyDescent="0.2">
      <c r="A99" s="754"/>
      <c r="B99" s="107">
        <f>[1]Sumary!AQ15</f>
        <v>2.9129999999999998</v>
      </c>
      <c r="C99" s="108">
        <f>[1]Sumary!AR15</f>
        <v>114.68503937007874</v>
      </c>
      <c r="D99" s="109">
        <f>'[1]Material Cost'!D99+'[1]Material Cost'!D99*(RollerMarkUp)+Cut_Length_Charge+RollerLabour</f>
        <v>38.332333333333331</v>
      </c>
      <c r="E99" s="109">
        <f>'[1]Material Cost'!E99+'[1]Material Cost'!E99*(RollerMarkUp)+Cut_Length_Charge+RollerLabour</f>
        <v>64.933333333333323</v>
      </c>
      <c r="F99" s="109">
        <f>'[1]Material Cost'!F99+'[1]Material Cost'!F99*(RollerMarkUp)+Cut_Length_Charge+RollerLabour</f>
        <v>91.534333333333336</v>
      </c>
      <c r="G99" s="109">
        <f>'[1]Material Cost'!G99+'[1]Material Cost'!G99*(RollerMarkUp)+Cut_Length_Charge+RollerLabour</f>
        <v>119.51533333333332</v>
      </c>
      <c r="H99" s="109">
        <f>'[1]Material Cost'!H99+'[1]Material Cost'!H99*(RollerMarkUp)+Cut_Length_Charge+RollerLabour</f>
        <v>148.18633333333335</v>
      </c>
      <c r="I99" s="109">
        <f>'[1]Material Cost'!I99+'[1]Material Cost'!I99*(RollerMarkUp)+Cut_Length_Charge+RollerLabour</f>
        <v>177.47733333333332</v>
      </c>
      <c r="J99" s="109">
        <f>'[1]Material Cost'!J99+'[1]Material Cost'!J99*(RollerMarkUp)+Cut_Length_Charge+RollerLabour</f>
        <v>208.38033333333337</v>
      </c>
      <c r="K99" s="109">
        <f>'[1]Material Cost'!K99+'[1]Material Cost'!K99*(RollerMarkUp)+Cut_Length_Charge+RollerLabour</f>
        <v>236.18733333333333</v>
      </c>
      <c r="L99" s="109">
        <f>'[1]Material Cost'!L99+'[1]Material Cost'!L99*(RollerMarkUp)+Cut_Length_Charge+RollerLabour</f>
        <v>263.99433333333332</v>
      </c>
      <c r="M99" s="109">
        <f>'[1]Material Cost'!M99+'[1]Material Cost'!M99*(RollerMarkUp)+Cut_Length_Charge+RollerLabour</f>
        <v>291.80133333333333</v>
      </c>
      <c r="N99" s="109">
        <f>'[1]Material Cost'!N99+'[1]Material Cost'!N99*(RollerMarkUp)+Cut_Length_Charge+RollerLabour</f>
        <v>319.60833333333329</v>
      </c>
      <c r="O99" s="109">
        <f>'[1]Material Cost'!O99+'[1]Material Cost'!O99*(RollerMarkUp)+Cut_Length_Charge+RollerLabour</f>
        <v>338.1463333333333</v>
      </c>
    </row>
    <row r="100" spans="1:15" ht="15" customHeight="1" x14ac:dyDescent="0.2">
      <c r="A100" s="754"/>
      <c r="B100" s="107">
        <f>[1]Sumary!AQ16</f>
        <v>3.25</v>
      </c>
      <c r="C100" s="108">
        <f>[1]Sumary!AR16</f>
        <v>127.95275590551181</v>
      </c>
      <c r="D100" s="109">
        <f>'[1]Material Cost'!D100+'[1]Material Cost'!D100*(RollerMarkUp)+Cut_Length_Charge+RollerLabour</f>
        <v>40.890163333333341</v>
      </c>
      <c r="E100" s="109">
        <f>'[1]Material Cost'!E100+'[1]Material Cost'!E100*(RollerMarkUp)+Cut_Length_Charge+RollerLabour</f>
        <v>70.048993333333328</v>
      </c>
      <c r="F100" s="109">
        <f>'[1]Material Cost'!F100+'[1]Material Cost'!F100*(RollerMarkUp)+Cut_Length_Charge+RollerLabour</f>
        <v>99.207823333333351</v>
      </c>
      <c r="G100" s="109">
        <f>'[1]Material Cost'!G100+'[1]Material Cost'!G100*(RollerMarkUp)+Cut_Length_Charge+RollerLabour</f>
        <v>129.74665333333334</v>
      </c>
      <c r="H100" s="109">
        <f>'[1]Material Cost'!H100+'[1]Material Cost'!H100*(RollerMarkUp)+Cut_Length_Charge+RollerLabour</f>
        <v>160.97548333333336</v>
      </c>
      <c r="I100" s="109">
        <f>'[1]Material Cost'!I100+'[1]Material Cost'!I100*(RollerMarkUp)+Cut_Length_Charge+RollerLabour</f>
        <v>192.82431333333335</v>
      </c>
      <c r="J100" s="109">
        <f>'[1]Material Cost'!J100+'[1]Material Cost'!J100*(RollerMarkUp)+Cut_Length_Charge+RollerLabour</f>
        <v>226.28514333333331</v>
      </c>
      <c r="K100" s="109">
        <f>'[1]Material Cost'!K100+'[1]Material Cost'!K100*(RollerMarkUp)+Cut_Length_Charge+RollerLabour</f>
        <v>256.64997333333332</v>
      </c>
      <c r="L100" s="109">
        <f>'[1]Material Cost'!L100+'[1]Material Cost'!L100*(RollerMarkUp)+Cut_Length_Charge+RollerLabour</f>
        <v>287.01480333333342</v>
      </c>
      <c r="M100" s="109">
        <f>'[1]Material Cost'!M100+'[1]Material Cost'!M100*(RollerMarkUp)+Cut_Length_Charge+RollerLabour</f>
        <v>317.37963333333335</v>
      </c>
      <c r="N100" s="109">
        <f>'[1]Material Cost'!N100+'[1]Material Cost'!N100*(RollerMarkUp)+Cut_Length_Charge+RollerLabour</f>
        <v>347.74446333333339</v>
      </c>
      <c r="O100" s="109">
        <f>'[1]Material Cost'!O100+'[1]Material Cost'!O100*(RollerMarkUp)+Cut_Length_Charge+RollerLabour</f>
        <v>367.98768333333334</v>
      </c>
    </row>
    <row r="101" spans="1:15" ht="15" customHeight="1" x14ac:dyDescent="0.2">
      <c r="A101" s="754"/>
      <c r="B101" s="107">
        <f>[1]Sumary!AQ17</f>
        <v>3.5</v>
      </c>
      <c r="C101" s="108">
        <f>[1]Sumary!AR17</f>
        <v>137.79527559055117</v>
      </c>
      <c r="D101" s="109">
        <f>'[1]Material Cost'!D101+'[1]Material Cost'!D101*(RollerMarkUp)+Cut_Length_Charge+RollerLabour</f>
        <v>42.787663333333334</v>
      </c>
      <c r="E101" s="109">
        <f>'[1]Material Cost'!E101+'[1]Material Cost'!E101*(RollerMarkUp)+Cut_Length_Charge+RollerLabour</f>
        <v>73.84399333333333</v>
      </c>
      <c r="F101" s="109">
        <f>'[1]Material Cost'!F101+'[1]Material Cost'!F101*(RollerMarkUp)+Cut_Length_Charge+RollerLabour</f>
        <v>104.90032333333333</v>
      </c>
      <c r="G101" s="109">
        <f>'[1]Material Cost'!G101+'[1]Material Cost'!G101*(RollerMarkUp)+Cut_Length_Charge+RollerLabour</f>
        <v>137.33665333333335</v>
      </c>
      <c r="H101" s="109">
        <f>'[1]Material Cost'!H101+'[1]Material Cost'!H101*(RollerMarkUp)+Cut_Length_Charge+RollerLabour</f>
        <v>170.46298333333331</v>
      </c>
      <c r="I101" s="109">
        <f>'[1]Material Cost'!I101+'[1]Material Cost'!I101*(RollerMarkUp)+Cut_Length_Charge+RollerLabour</f>
        <v>204.20931333333331</v>
      </c>
      <c r="J101" s="109">
        <f>'[1]Material Cost'!J101+'[1]Material Cost'!J101*(RollerMarkUp)+Cut_Length_Charge+RollerLabour</f>
        <v>239.56764333333334</v>
      </c>
      <c r="K101" s="109">
        <f>'[1]Material Cost'!K101+'[1]Material Cost'!K101*(RollerMarkUp)+Cut_Length_Charge+RollerLabour</f>
        <v>271.82997333333327</v>
      </c>
      <c r="L101" s="109">
        <f>'[1]Material Cost'!L101+'[1]Material Cost'!L101*(RollerMarkUp)+Cut_Length_Charge+RollerLabour</f>
        <v>304.0923033333334</v>
      </c>
      <c r="M101" s="109">
        <f>'[1]Material Cost'!M101+'[1]Material Cost'!M101*(RollerMarkUp)+Cut_Length_Charge+RollerLabour</f>
        <v>336.35463333333331</v>
      </c>
      <c r="N101" s="109">
        <f>'[1]Material Cost'!N101+'[1]Material Cost'!N101*(RollerMarkUp)+Cut_Length_Charge+RollerLabour</f>
        <v>368.61696333333333</v>
      </c>
      <c r="O101" s="109">
        <f>'[1]Material Cost'!O101+'[1]Material Cost'!O101*(RollerMarkUp)+Cut_Length_Charge+RollerLabour</f>
        <v>390.12518333333327</v>
      </c>
    </row>
    <row r="102" spans="1:15" ht="15" customHeight="1" x14ac:dyDescent="0.2"/>
    <row r="126" spans="1:1" x14ac:dyDescent="0.2">
      <c r="A126" s="89" t="s">
        <v>280</v>
      </c>
    </row>
    <row r="128" spans="1:1" x14ac:dyDescent="0.2">
      <c r="A128" s="89" t="s">
        <v>281</v>
      </c>
    </row>
    <row r="129" spans="1:15" x14ac:dyDescent="0.2">
      <c r="A129" s="92" t="s">
        <v>282</v>
      </c>
    </row>
    <row r="130" spans="1:15" x14ac:dyDescent="0.2">
      <c r="A130" s="94" t="s">
        <v>283</v>
      </c>
      <c r="B130" s="448">
        <f>[1]Sumary!AS4</f>
        <v>0.3</v>
      </c>
      <c r="C130" s="448">
        <f>[1]Sumary!AT4</f>
        <v>0.6</v>
      </c>
      <c r="D130" s="448">
        <f>[1]Sumary!AU4</f>
        <v>0.9</v>
      </c>
      <c r="E130" s="448">
        <f>[1]Sumary!AV4</f>
        <v>1.2</v>
      </c>
      <c r="F130" s="448">
        <f>[1]Sumary!AW4</f>
        <v>1.5</v>
      </c>
      <c r="G130" s="448">
        <f>[1]Sumary!AX4</f>
        <v>1.8</v>
      </c>
      <c r="H130" s="448">
        <f>[1]Sumary!AY4</f>
        <v>2.1</v>
      </c>
      <c r="I130" s="448">
        <f>[1]Sumary!AZ4</f>
        <v>2.4</v>
      </c>
      <c r="J130" s="448">
        <f>[1]Sumary!BA4</f>
        <v>2.7</v>
      </c>
      <c r="K130" s="448">
        <f>[1]Sumary!BB4</f>
        <v>3</v>
      </c>
      <c r="L130" s="448">
        <f>[1]Sumary!BC4</f>
        <v>3.3</v>
      </c>
      <c r="M130" s="449">
        <f>[1]Sumary!BD4</f>
        <v>3.5</v>
      </c>
      <c r="N130" s="450"/>
      <c r="O130" s="450"/>
    </row>
    <row r="131" spans="1:15" x14ac:dyDescent="0.2">
      <c r="A131" s="94" t="s">
        <v>279</v>
      </c>
      <c r="B131" s="451">
        <f>[1]Sumary!AS5</f>
        <v>11.811023622047244</v>
      </c>
      <c r="C131" s="451">
        <f>[1]Sumary!AT5</f>
        <v>23.622047244094489</v>
      </c>
      <c r="D131" s="451">
        <f>[1]Sumary!AU5</f>
        <v>35.433070866141733</v>
      </c>
      <c r="E131" s="451">
        <f>[1]Sumary!AV5</f>
        <v>47.244094488188978</v>
      </c>
      <c r="F131" s="451">
        <f>[1]Sumary!AW5</f>
        <v>59.055118110236222</v>
      </c>
      <c r="G131" s="451">
        <f>[1]Sumary!AX5</f>
        <v>70.866141732283467</v>
      </c>
      <c r="H131" s="451">
        <f>[1]Sumary!AY5</f>
        <v>82.677165354330711</v>
      </c>
      <c r="I131" s="451">
        <f>[1]Sumary!AZ5</f>
        <v>94.488188976377955</v>
      </c>
      <c r="J131" s="451">
        <f>[1]Sumary!BA5</f>
        <v>106.2992125984252</v>
      </c>
      <c r="K131" s="451">
        <f>[1]Sumary!BB5</f>
        <v>118.11023622047244</v>
      </c>
      <c r="L131" s="451">
        <f>[1]Sumary!BC5</f>
        <v>129.92125984251967</v>
      </c>
      <c r="M131" s="452">
        <f>[1]Sumary!BD5</f>
        <v>137.79527559055117</v>
      </c>
      <c r="N131" s="453"/>
      <c r="O131" s="453"/>
    </row>
    <row r="132" spans="1:15" x14ac:dyDescent="0.2">
      <c r="A132" s="94" t="s">
        <v>284</v>
      </c>
      <c r="B132" s="162">
        <f>'[1]Material Cost'!B132</f>
        <v>1.4849999999999999</v>
      </c>
      <c r="C132" s="162">
        <f>'[1]Material Cost'!C132</f>
        <v>2.9699999999999998</v>
      </c>
      <c r="D132" s="162">
        <f>'[1]Material Cost'!D132</f>
        <v>4.4550000000000001</v>
      </c>
      <c r="E132" s="162">
        <f>'[1]Material Cost'!E132</f>
        <v>5.9399999999999995</v>
      </c>
      <c r="F132" s="162">
        <f>'[1]Material Cost'!F132</f>
        <v>7.4249999999999998</v>
      </c>
      <c r="G132" s="162">
        <f>'[1]Material Cost'!G132</f>
        <v>8.91</v>
      </c>
      <c r="H132" s="162">
        <f>'[1]Material Cost'!H132</f>
        <v>10.395</v>
      </c>
      <c r="I132" s="162">
        <f>'[1]Material Cost'!I132</f>
        <v>11.879999999999999</v>
      </c>
      <c r="J132" s="162">
        <f>'[1]Material Cost'!J132</f>
        <v>13.365000000000002</v>
      </c>
      <c r="K132" s="162">
        <f>'[1]Material Cost'!K132</f>
        <v>14.85</v>
      </c>
      <c r="L132" s="162">
        <f>'[1]Material Cost'!L132</f>
        <v>16.334999999999997</v>
      </c>
      <c r="M132" s="163">
        <f>'[1]Material Cost'!M132</f>
        <v>17.324999999999999</v>
      </c>
      <c r="N132" s="164"/>
      <c r="O132" s="164"/>
    </row>
    <row r="134" spans="1:15" x14ac:dyDescent="0.2">
      <c r="A134" s="92" t="s">
        <v>285</v>
      </c>
    </row>
    <row r="135" spans="1:15" x14ac:dyDescent="0.2">
      <c r="A135" s="94" t="s">
        <v>283</v>
      </c>
      <c r="B135" s="448">
        <f>[1]Sumary!AS4</f>
        <v>0.3</v>
      </c>
      <c r="C135" s="448">
        <f>[1]Sumary!AT4</f>
        <v>0.6</v>
      </c>
      <c r="D135" s="448">
        <f>[1]Sumary!AU4</f>
        <v>0.9</v>
      </c>
      <c r="E135" s="448">
        <f>[1]Sumary!AV4</f>
        <v>1.2</v>
      </c>
      <c r="F135" s="448">
        <f>[1]Sumary!AW4</f>
        <v>1.5</v>
      </c>
      <c r="G135" s="448">
        <f>[1]Sumary!AX4</f>
        <v>1.8</v>
      </c>
      <c r="H135" s="448">
        <f>[1]Sumary!AY4</f>
        <v>2.1</v>
      </c>
      <c r="I135" s="448">
        <f>[1]Sumary!AZ4</f>
        <v>2.4</v>
      </c>
      <c r="J135" s="448">
        <f>[1]Sumary!BA4</f>
        <v>2.7</v>
      </c>
      <c r="K135" s="448">
        <f>[1]Sumary!BB4</f>
        <v>3</v>
      </c>
      <c r="L135" s="448">
        <f>[1]Sumary!BC4</f>
        <v>3.3</v>
      </c>
      <c r="M135" s="449">
        <f>[1]Sumary!BD4</f>
        <v>3.5</v>
      </c>
      <c r="N135" s="450"/>
      <c r="O135" s="450"/>
    </row>
    <row r="136" spans="1:15" x14ac:dyDescent="0.2">
      <c r="A136" s="94" t="s">
        <v>279</v>
      </c>
      <c r="B136" s="451">
        <f>[1]Sumary!AS5</f>
        <v>11.811023622047244</v>
      </c>
      <c r="C136" s="451">
        <f>[1]Sumary!AT5</f>
        <v>23.622047244094489</v>
      </c>
      <c r="D136" s="451">
        <f>[1]Sumary!AU5</f>
        <v>35.433070866141733</v>
      </c>
      <c r="E136" s="451">
        <f>[1]Sumary!AV5</f>
        <v>47.244094488188978</v>
      </c>
      <c r="F136" s="451">
        <f>[1]Sumary!AW5</f>
        <v>59.055118110236222</v>
      </c>
      <c r="G136" s="451">
        <f>[1]Sumary!AX5</f>
        <v>70.866141732283467</v>
      </c>
      <c r="H136" s="451">
        <f>[1]Sumary!AY5</f>
        <v>82.677165354330711</v>
      </c>
      <c r="I136" s="451">
        <f>[1]Sumary!AZ5</f>
        <v>94.488188976377955</v>
      </c>
      <c r="J136" s="451">
        <f>[1]Sumary!BA5</f>
        <v>106.2992125984252</v>
      </c>
      <c r="K136" s="451">
        <f>[1]Sumary!BB5</f>
        <v>118.11023622047244</v>
      </c>
      <c r="L136" s="451">
        <f>[1]Sumary!BC5</f>
        <v>129.92125984251967</v>
      </c>
      <c r="M136" s="452">
        <f>[1]Sumary!BD5</f>
        <v>137.79527559055117</v>
      </c>
      <c r="N136" s="453"/>
      <c r="O136" s="453"/>
    </row>
    <row r="137" spans="1:15" x14ac:dyDescent="0.2">
      <c r="A137" s="95"/>
      <c r="B137" s="162">
        <f>'[1]Material Cost'!B137</f>
        <v>1.05</v>
      </c>
      <c r="C137" s="162">
        <f>'[1]Material Cost'!C137</f>
        <v>2.1</v>
      </c>
      <c r="D137" s="162">
        <f>'[1]Material Cost'!D137</f>
        <v>3.15</v>
      </c>
      <c r="E137" s="162">
        <f>'[1]Material Cost'!E137</f>
        <v>4.2</v>
      </c>
      <c r="F137" s="162">
        <f>'[1]Material Cost'!F137</f>
        <v>5.25</v>
      </c>
      <c r="G137" s="162">
        <f>'[1]Material Cost'!G137</f>
        <v>6.3</v>
      </c>
      <c r="H137" s="162">
        <f>'[1]Material Cost'!H137</f>
        <v>7.3500000000000005</v>
      </c>
      <c r="I137" s="162">
        <f>'[1]Material Cost'!I137</f>
        <v>8.4</v>
      </c>
      <c r="J137" s="162">
        <f>'[1]Material Cost'!J137</f>
        <v>9.4500000000000011</v>
      </c>
      <c r="K137" s="162">
        <f>'[1]Material Cost'!K137</f>
        <v>10.5</v>
      </c>
      <c r="L137" s="162">
        <f>'[1]Material Cost'!L137</f>
        <v>11.549999999999999</v>
      </c>
      <c r="M137" s="163">
        <f>'[1]Material Cost'!M137</f>
        <v>12.25</v>
      </c>
      <c r="N137" s="164"/>
      <c r="O137" s="164"/>
    </row>
    <row r="139" spans="1:15" x14ac:dyDescent="0.2">
      <c r="A139" s="454" t="s">
        <v>286</v>
      </c>
    </row>
    <row r="140" spans="1:15" x14ac:dyDescent="0.2">
      <c r="A140" s="94" t="s">
        <v>283</v>
      </c>
      <c r="B140" s="448">
        <f>[1]Sumary!AS4</f>
        <v>0.3</v>
      </c>
      <c r="C140" s="448">
        <f>[1]Sumary!AT4</f>
        <v>0.6</v>
      </c>
      <c r="D140" s="448">
        <f>[1]Sumary!AU4</f>
        <v>0.9</v>
      </c>
      <c r="E140" s="448">
        <f>[1]Sumary!AV4</f>
        <v>1.2</v>
      </c>
      <c r="F140" s="448">
        <f>[1]Sumary!AW4</f>
        <v>1.5</v>
      </c>
      <c r="G140" s="448">
        <f>[1]Sumary!AX4</f>
        <v>1.8</v>
      </c>
      <c r="H140" s="448">
        <f>[1]Sumary!AY4</f>
        <v>2.1</v>
      </c>
      <c r="I140" s="448">
        <f>[1]Sumary!AZ4</f>
        <v>2.4</v>
      </c>
      <c r="J140" s="448">
        <f>[1]Sumary!BA4</f>
        <v>2.7</v>
      </c>
      <c r="K140" s="448">
        <f>[1]Sumary!BB4</f>
        <v>3</v>
      </c>
      <c r="L140" s="448">
        <f>[1]Sumary!BC4</f>
        <v>3.3</v>
      </c>
      <c r="M140" s="449">
        <f>[1]Sumary!BD4</f>
        <v>3.5</v>
      </c>
      <c r="N140" s="450"/>
      <c r="O140" s="450"/>
    </row>
    <row r="141" spans="1:15" x14ac:dyDescent="0.2">
      <c r="A141" s="94" t="s">
        <v>279</v>
      </c>
      <c r="B141" s="451">
        <f>[1]Sumary!AS5</f>
        <v>11.811023622047244</v>
      </c>
      <c r="C141" s="451">
        <f>[1]Sumary!AT5</f>
        <v>23.622047244094489</v>
      </c>
      <c r="D141" s="451">
        <f>[1]Sumary!AU5</f>
        <v>35.433070866141733</v>
      </c>
      <c r="E141" s="451">
        <f>[1]Sumary!AV5</f>
        <v>47.244094488188978</v>
      </c>
      <c r="F141" s="451">
        <f>[1]Sumary!AW5</f>
        <v>59.055118110236222</v>
      </c>
      <c r="G141" s="451">
        <f>[1]Sumary!AX5</f>
        <v>70.866141732283467</v>
      </c>
      <c r="H141" s="451">
        <f>[1]Sumary!AY5</f>
        <v>82.677165354330711</v>
      </c>
      <c r="I141" s="451">
        <f>[1]Sumary!AZ5</f>
        <v>94.488188976377955</v>
      </c>
      <c r="J141" s="451">
        <f>[1]Sumary!BA5</f>
        <v>106.2992125984252</v>
      </c>
      <c r="K141" s="451">
        <f>[1]Sumary!BB5</f>
        <v>118.11023622047244</v>
      </c>
      <c r="L141" s="451">
        <f>[1]Sumary!BC5</f>
        <v>129.92125984251967</v>
      </c>
      <c r="M141" s="452">
        <f>[1]Sumary!BD5</f>
        <v>137.79527559055117</v>
      </c>
      <c r="N141" s="453"/>
      <c r="O141" s="453"/>
    </row>
    <row r="142" spans="1:15" x14ac:dyDescent="0.2">
      <c r="A142" s="94" t="s">
        <v>284</v>
      </c>
      <c r="B142" s="162">
        <f>'[1]Material Cost'!B142</f>
        <v>2.1543749999999999</v>
      </c>
      <c r="C142" s="162">
        <f>'[1]Material Cost'!C142</f>
        <v>4.3087499999999999</v>
      </c>
      <c r="D142" s="162">
        <f>'[1]Material Cost'!D142</f>
        <v>6.4631249999999998</v>
      </c>
      <c r="E142" s="162">
        <f>'[1]Material Cost'!E142</f>
        <v>8.6174999999999997</v>
      </c>
      <c r="F142" s="162">
        <f>'[1]Material Cost'!F142</f>
        <v>10.771875</v>
      </c>
      <c r="G142" s="162">
        <f>'[1]Material Cost'!G142</f>
        <v>12.92625</v>
      </c>
      <c r="H142" s="162">
        <f>'[1]Material Cost'!H142</f>
        <v>15.080625000000001</v>
      </c>
      <c r="I142" s="162">
        <f>'[1]Material Cost'!I142</f>
        <v>17.234999999999999</v>
      </c>
      <c r="J142" s="162">
        <f>'[1]Material Cost'!J142</f>
        <v>19.389375000000001</v>
      </c>
      <c r="K142" s="162">
        <f>'[1]Material Cost'!K142</f>
        <v>21.543749999999999</v>
      </c>
      <c r="L142" s="162">
        <f>'[1]Material Cost'!L142</f>
        <v>23.698124999999997</v>
      </c>
      <c r="M142" s="163">
        <f>'[1]Material Cost'!M142</f>
        <v>25.134374999999999</v>
      </c>
      <c r="N142" s="164"/>
      <c r="O142" s="164"/>
    </row>
    <row r="143" spans="1:15" x14ac:dyDescent="0.2">
      <c r="A143" s="95"/>
      <c r="B143" s="165"/>
      <c r="C143" s="165"/>
      <c r="D143" s="165"/>
      <c r="E143" s="165"/>
      <c r="F143" s="165"/>
      <c r="G143" s="165"/>
      <c r="H143" s="165"/>
      <c r="I143" s="165"/>
      <c r="J143" s="165"/>
      <c r="K143" s="165"/>
      <c r="L143" s="165"/>
      <c r="M143" s="165"/>
      <c r="N143" s="165"/>
      <c r="O143" s="165"/>
    </row>
    <row r="144" spans="1:15" x14ac:dyDescent="0.2">
      <c r="A144" s="96" t="s">
        <v>519</v>
      </c>
      <c r="B144" s="95"/>
      <c r="C144" s="95"/>
      <c r="D144" s="95"/>
      <c r="E144" s="95"/>
      <c r="F144" s="95"/>
      <c r="G144" s="95"/>
      <c r="H144" s="95"/>
      <c r="I144" s="95"/>
      <c r="J144" s="95"/>
      <c r="K144" s="95"/>
      <c r="L144" s="95"/>
      <c r="M144" s="95"/>
      <c r="N144" s="95"/>
      <c r="O144" s="165"/>
    </row>
    <row r="145" spans="1:13" x14ac:dyDescent="0.2">
      <c r="A145" s="455" t="s">
        <v>278</v>
      </c>
      <c r="B145" s="448">
        <f>[1]Sumary!AS4</f>
        <v>0.3</v>
      </c>
      <c r="C145" s="448">
        <f>[1]Sumary!AT4</f>
        <v>0.6</v>
      </c>
      <c r="D145" s="448">
        <f>[1]Sumary!AU4</f>
        <v>0.9</v>
      </c>
      <c r="E145" s="448">
        <f>[1]Sumary!AV4</f>
        <v>1.2</v>
      </c>
      <c r="F145" s="448">
        <f>[1]Sumary!AW4</f>
        <v>1.5</v>
      </c>
      <c r="G145" s="448">
        <f>[1]Sumary!AX4</f>
        <v>1.8</v>
      </c>
      <c r="H145" s="448">
        <f>[1]Sumary!AY4</f>
        <v>2.1</v>
      </c>
      <c r="I145" s="448">
        <f>[1]Sumary!AZ4</f>
        <v>2.4</v>
      </c>
      <c r="J145" s="448">
        <f>[1]Sumary!BA4</f>
        <v>2.7</v>
      </c>
      <c r="K145" s="448">
        <f>[1]Sumary!BB4</f>
        <v>3</v>
      </c>
      <c r="L145" s="448">
        <f>[1]Sumary!BC4</f>
        <v>3.3</v>
      </c>
      <c r="M145" s="448">
        <f>[1]Sumary!BD4</f>
        <v>3.5</v>
      </c>
    </row>
    <row r="146" spans="1:13" x14ac:dyDescent="0.2">
      <c r="A146" s="455" t="s">
        <v>279</v>
      </c>
      <c r="B146" s="451">
        <f>[1]Sumary!AS5</f>
        <v>11.811023622047244</v>
      </c>
      <c r="C146" s="451">
        <f>[1]Sumary!AT5</f>
        <v>23.622047244094489</v>
      </c>
      <c r="D146" s="451">
        <f>[1]Sumary!AU5</f>
        <v>35.433070866141733</v>
      </c>
      <c r="E146" s="451">
        <f>[1]Sumary!AV5</f>
        <v>47.244094488188978</v>
      </c>
      <c r="F146" s="451">
        <f>[1]Sumary!AW5</f>
        <v>59.055118110236222</v>
      </c>
      <c r="G146" s="451">
        <f>[1]Sumary!AX5</f>
        <v>70.866141732283467</v>
      </c>
      <c r="H146" s="451">
        <f>[1]Sumary!AY5</f>
        <v>82.677165354330711</v>
      </c>
      <c r="I146" s="451">
        <f>[1]Sumary!AZ5</f>
        <v>94.488188976377955</v>
      </c>
      <c r="J146" s="451">
        <f>[1]Sumary!BA5</f>
        <v>106.2992125984252</v>
      </c>
      <c r="K146" s="451">
        <f>[1]Sumary!BB5</f>
        <v>118.11023622047244</v>
      </c>
      <c r="L146" s="451">
        <f>[1]Sumary!BC5</f>
        <v>129.92125984251967</v>
      </c>
      <c r="M146" s="451">
        <f>[1]Sumary!BD5</f>
        <v>137.79527559055117</v>
      </c>
    </row>
    <row r="147" spans="1:13" x14ac:dyDescent="0.2">
      <c r="B147" s="162">
        <f>'[1]Material Cost'!B147</f>
        <v>9.9845999999999986</v>
      </c>
      <c r="C147" s="162">
        <f>'[1]Material Cost'!C147</f>
        <v>12.793199999999999</v>
      </c>
      <c r="D147" s="162">
        <f>'[1]Material Cost'!D147</f>
        <v>15.601800000000001</v>
      </c>
      <c r="E147" s="162">
        <f>'[1]Material Cost'!E147</f>
        <v>18.410399999999999</v>
      </c>
      <c r="F147" s="162">
        <f>'[1]Material Cost'!F147</f>
        <v>21.219000000000001</v>
      </c>
      <c r="G147" s="162">
        <f>'[1]Material Cost'!G147</f>
        <v>24.0276</v>
      </c>
      <c r="H147" s="162">
        <f>'[1]Material Cost'!H147</f>
        <v>26.836199999999998</v>
      </c>
      <c r="I147" s="162">
        <f>'[1]Material Cost'!I147</f>
        <v>29.644799999999996</v>
      </c>
      <c r="J147" s="162">
        <f>'[1]Material Cost'!J147</f>
        <v>32.453400000000002</v>
      </c>
      <c r="K147" s="162">
        <f>'[1]Material Cost'!K147</f>
        <v>35.262</v>
      </c>
      <c r="L147" s="162">
        <f>'[1]Material Cost'!L147</f>
        <v>38.070599999999999</v>
      </c>
      <c r="M147" s="162">
        <f>'[1]Material Cost'!M147</f>
        <v>39.942999999999998</v>
      </c>
    </row>
    <row r="149" spans="1:13" x14ac:dyDescent="0.2">
      <c r="A149" s="97" t="s">
        <v>287</v>
      </c>
    </row>
    <row r="150" spans="1:13" x14ac:dyDescent="0.2">
      <c r="A150" s="97" t="s">
        <v>288</v>
      </c>
      <c r="B150" s="97" t="s">
        <v>289</v>
      </c>
      <c r="C150" s="97"/>
    </row>
    <row r="151" spans="1:13" x14ac:dyDescent="0.2">
      <c r="A151" s="92" t="s">
        <v>290</v>
      </c>
      <c r="E151" s="456">
        <f>'[1]Material Cost'!E151</f>
        <v>1.04</v>
      </c>
    </row>
    <row r="152" spans="1:13" x14ac:dyDescent="0.2">
      <c r="A152" s="92" t="s">
        <v>291</v>
      </c>
      <c r="E152" s="456">
        <f>MetalPull</f>
        <v>2.0540000000000003</v>
      </c>
    </row>
    <row r="155" spans="1:13" x14ac:dyDescent="0.2">
      <c r="A155" s="89" t="s">
        <v>292</v>
      </c>
      <c r="J155" s="89" t="s">
        <v>293</v>
      </c>
    </row>
    <row r="157" spans="1:13" x14ac:dyDescent="0.2">
      <c r="A157" s="92" t="s">
        <v>294</v>
      </c>
      <c r="E157" s="456">
        <f>SteepOpChain</f>
        <v>2.2999999999999998</v>
      </c>
      <c r="F157" s="92" t="s">
        <v>295</v>
      </c>
      <c r="J157" s="92" t="s">
        <v>296</v>
      </c>
      <c r="L157" s="457">
        <f>ElectricMotor</f>
        <v>41.288000000000004</v>
      </c>
    </row>
    <row r="158" spans="1:13" x14ac:dyDescent="0.2">
      <c r="A158" s="92" t="s">
        <v>297</v>
      </c>
      <c r="E158" s="457">
        <f>SpringMech</f>
        <v>6.3000000000000007</v>
      </c>
      <c r="F158" s="92" t="s">
        <v>298</v>
      </c>
      <c r="G158" s="92" t="s">
        <v>276</v>
      </c>
      <c r="J158" s="92" t="s">
        <v>299</v>
      </c>
      <c r="L158" s="457">
        <f>Motor40mm</f>
        <v>62.789999999999992</v>
      </c>
    </row>
    <row r="159" spans="1:13" x14ac:dyDescent="0.2">
      <c r="A159" s="92" t="s">
        <v>300</v>
      </c>
      <c r="E159" s="456">
        <f>Brk_Covers32mm_White</f>
        <v>0.56400000000000006</v>
      </c>
      <c r="F159" s="92" t="s">
        <v>301</v>
      </c>
      <c r="J159" s="92" t="s">
        <v>1266</v>
      </c>
      <c r="L159" s="457">
        <f>HardwireMotor</f>
        <v>92.325999999999993</v>
      </c>
    </row>
    <row r="160" spans="1:13" x14ac:dyDescent="0.2">
      <c r="A160" s="92" t="s">
        <v>303</v>
      </c>
      <c r="E160" s="456">
        <f>Bracket_Covers40mm</f>
        <v>0.98550000000000004</v>
      </c>
      <c r="F160" s="92" t="s">
        <v>301</v>
      </c>
      <c r="J160" s="92" t="s">
        <v>302</v>
      </c>
      <c r="L160" s="457">
        <f>SingleRemote</f>
        <v>15.015000000000001</v>
      </c>
    </row>
    <row r="161" spans="1:15" x14ac:dyDescent="0.2">
      <c r="J161" s="92" t="s">
        <v>304</v>
      </c>
      <c r="L161" s="457">
        <f>MultiRemote</f>
        <v>20.475000000000001</v>
      </c>
    </row>
    <row r="162" spans="1:15" x14ac:dyDescent="0.2">
      <c r="J162" s="92" t="s">
        <v>305</v>
      </c>
      <c r="L162" s="457">
        <f>RemoteWallMount</f>
        <v>28.664999999999999</v>
      </c>
    </row>
    <row r="163" spans="1:15" x14ac:dyDescent="0.2">
      <c r="J163" s="92" t="s">
        <v>264</v>
      </c>
      <c r="L163" s="457">
        <f>Charger</f>
        <v>4.2249999999999996</v>
      </c>
    </row>
    <row r="164" spans="1:15" x14ac:dyDescent="0.2">
      <c r="J164" s="92" t="s">
        <v>306</v>
      </c>
      <c r="L164" s="457">
        <f>ChargingCable</f>
        <v>6.5</v>
      </c>
    </row>
    <row r="165" spans="1:15" x14ac:dyDescent="0.2">
      <c r="J165" s="92" t="s">
        <v>307</v>
      </c>
      <c r="L165" s="458">
        <f>MiniHub</f>
        <v>80.534999999999997</v>
      </c>
    </row>
    <row r="166" spans="1:15" x14ac:dyDescent="0.2">
      <c r="J166" s="92" t="s">
        <v>308</v>
      </c>
      <c r="L166" s="457">
        <f>WirelessHub</f>
        <v>110.565</v>
      </c>
    </row>
    <row r="167" spans="1:15" x14ac:dyDescent="0.2">
      <c r="A167" s="89" t="s">
        <v>1267</v>
      </c>
      <c r="E167" s="456"/>
    </row>
    <row r="168" spans="1:15" x14ac:dyDescent="0.2">
      <c r="A168" s="459" t="s">
        <v>278</v>
      </c>
      <c r="B168" s="460"/>
      <c r="C168" s="461">
        <v>0.3</v>
      </c>
      <c r="D168" s="461">
        <v>0.6</v>
      </c>
      <c r="E168" s="461">
        <v>0.9</v>
      </c>
      <c r="F168" s="461">
        <v>1.2</v>
      </c>
      <c r="G168" s="461">
        <v>1.5</v>
      </c>
      <c r="H168" s="461">
        <v>1.8</v>
      </c>
      <c r="I168" s="461">
        <v>2.1</v>
      </c>
      <c r="J168" s="461">
        <v>2.4</v>
      </c>
      <c r="K168" s="461">
        <v>2.7</v>
      </c>
      <c r="L168" s="461">
        <v>3</v>
      </c>
      <c r="M168" s="461">
        <v>3.3</v>
      </c>
      <c r="N168" s="461">
        <v>3.5</v>
      </c>
      <c r="O168" s="461">
        <v>3.9</v>
      </c>
    </row>
    <row r="169" spans="1:15" x14ac:dyDescent="0.2">
      <c r="B169" s="462" t="s">
        <v>279</v>
      </c>
      <c r="C169" s="463">
        <f>CONVERT(C168,"m","in")</f>
        <v>11.811023622047244</v>
      </c>
      <c r="D169" s="463">
        <f t="shared" ref="D169:O169" si="0">CONVERT(D168,"m","in")</f>
        <v>23.622047244094489</v>
      </c>
      <c r="E169" s="463">
        <f t="shared" si="0"/>
        <v>35.433070866141733</v>
      </c>
      <c r="F169" s="463">
        <f t="shared" si="0"/>
        <v>47.244094488188978</v>
      </c>
      <c r="G169" s="463">
        <f t="shared" si="0"/>
        <v>59.055118110236222</v>
      </c>
      <c r="H169" s="463">
        <f t="shared" si="0"/>
        <v>70.866141732283467</v>
      </c>
      <c r="I169" s="463">
        <f t="shared" si="0"/>
        <v>82.677165354330711</v>
      </c>
      <c r="J169" s="463">
        <f t="shared" si="0"/>
        <v>94.488188976377955</v>
      </c>
      <c r="K169" s="463">
        <f t="shared" si="0"/>
        <v>106.2992125984252</v>
      </c>
      <c r="L169" s="463">
        <f t="shared" si="0"/>
        <v>118.11023622047244</v>
      </c>
      <c r="M169" s="463">
        <f t="shared" si="0"/>
        <v>129.92125984251967</v>
      </c>
      <c r="N169" s="463">
        <f t="shared" si="0"/>
        <v>137.79527559055117</v>
      </c>
      <c r="O169" s="463">
        <f t="shared" si="0"/>
        <v>153.54330708661416</v>
      </c>
    </row>
    <row r="170" spans="1:15" x14ac:dyDescent="0.2">
      <c r="C170" s="464">
        <f>'[1]Material Cost'!C170</f>
        <v>2.4855</v>
      </c>
      <c r="D170" s="464">
        <f>'[1]Material Cost'!D170</f>
        <v>3.8760000000000003</v>
      </c>
      <c r="E170" s="464">
        <f>'[1]Material Cost'!E170</f>
        <v>5.2665000000000006</v>
      </c>
      <c r="F170" s="464">
        <f>'[1]Material Cost'!F170</f>
        <v>6.657</v>
      </c>
      <c r="G170" s="464">
        <f>'[1]Material Cost'!G170</f>
        <v>8.0475000000000012</v>
      </c>
      <c r="H170" s="464">
        <f>'[1]Material Cost'!H170</f>
        <v>9.4380000000000024</v>
      </c>
      <c r="I170" s="464">
        <f>'[1]Material Cost'!I170</f>
        <v>10.828500000000002</v>
      </c>
      <c r="J170" s="464">
        <f>'[1]Material Cost'!J170</f>
        <v>12.219000000000001</v>
      </c>
      <c r="K170" s="464">
        <f>'[1]Material Cost'!K170</f>
        <v>13.609500000000004</v>
      </c>
      <c r="L170" s="464">
        <f>'[1]Material Cost'!L170</f>
        <v>15.000000000000002</v>
      </c>
      <c r="M170" s="464">
        <f>'[1]Material Cost'!M170</f>
        <v>16.390499999999999</v>
      </c>
      <c r="N170" s="464">
        <f>'[1]Material Cost'!N170</f>
        <v>17.317500000000003</v>
      </c>
      <c r="O170" s="464">
        <f>'[1]Material Cost'!O170</f>
        <v>19.171500000000002</v>
      </c>
    </row>
    <row r="173" spans="1:15" x14ac:dyDescent="0.2">
      <c r="A173" s="89" t="s">
        <v>496</v>
      </c>
    </row>
    <row r="174" spans="1:15" x14ac:dyDescent="0.2">
      <c r="A174" s="459" t="str">
        <f>[1]Sumary!AQ4</f>
        <v>Mtrs</v>
      </c>
      <c r="B174" s="460"/>
      <c r="C174" s="461">
        <v>0.3</v>
      </c>
      <c r="D174" s="461">
        <v>0.6</v>
      </c>
      <c r="E174" s="461">
        <v>0.9</v>
      </c>
      <c r="F174" s="461">
        <v>1.2</v>
      </c>
      <c r="G174" s="461">
        <v>1.5</v>
      </c>
      <c r="H174" s="461">
        <v>1.8</v>
      </c>
      <c r="I174" s="461">
        <v>2.1</v>
      </c>
      <c r="J174" s="461">
        <v>2.4</v>
      </c>
      <c r="K174" s="461">
        <v>2.7</v>
      </c>
      <c r="L174" s="461">
        <v>3</v>
      </c>
      <c r="M174" s="461">
        <v>3.3</v>
      </c>
      <c r="N174" s="461">
        <v>3.5</v>
      </c>
      <c r="O174" s="461">
        <v>3.9</v>
      </c>
    </row>
    <row r="175" spans="1:15" x14ac:dyDescent="0.2">
      <c r="B175" s="462" t="str">
        <f>[1]Sumary!AR5</f>
        <v>(ins)</v>
      </c>
      <c r="C175" s="463">
        <f>CONVERT(C174,"m","in")</f>
        <v>11.811023622047244</v>
      </c>
      <c r="D175" s="463">
        <f t="shared" ref="D175:O175" si="1">CONVERT(D174,"m","in")</f>
        <v>23.622047244094489</v>
      </c>
      <c r="E175" s="463">
        <f t="shared" si="1"/>
        <v>35.433070866141733</v>
      </c>
      <c r="F175" s="463">
        <f t="shared" si="1"/>
        <v>47.244094488188978</v>
      </c>
      <c r="G175" s="463">
        <f t="shared" si="1"/>
        <v>59.055118110236222</v>
      </c>
      <c r="H175" s="463">
        <f t="shared" si="1"/>
        <v>70.866141732283467</v>
      </c>
      <c r="I175" s="463">
        <f t="shared" si="1"/>
        <v>82.677165354330711</v>
      </c>
      <c r="J175" s="463">
        <f t="shared" si="1"/>
        <v>94.488188976377955</v>
      </c>
      <c r="K175" s="463">
        <f t="shared" si="1"/>
        <v>106.2992125984252</v>
      </c>
      <c r="L175" s="463">
        <f t="shared" si="1"/>
        <v>118.11023622047244</v>
      </c>
      <c r="M175" s="463">
        <f t="shared" si="1"/>
        <v>129.92125984251967</v>
      </c>
      <c r="N175" s="463">
        <f t="shared" si="1"/>
        <v>137.79527559055117</v>
      </c>
      <c r="O175" s="463">
        <f t="shared" si="1"/>
        <v>153.54330708661416</v>
      </c>
    </row>
    <row r="176" spans="1:15" x14ac:dyDescent="0.2">
      <c r="C176" s="464">
        <f>'[1]Material Cost'!C176</f>
        <v>7.6577999999999999</v>
      </c>
      <c r="D176" s="464">
        <f>'[1]Material Cost'!D176</f>
        <v>10.132800000000001</v>
      </c>
      <c r="E176" s="464">
        <f>'[1]Material Cost'!E176</f>
        <v>12.607800000000001</v>
      </c>
      <c r="F176" s="464">
        <f>'[1]Material Cost'!F176</f>
        <v>15.082800000000001</v>
      </c>
      <c r="G176" s="464">
        <f>'[1]Material Cost'!G176</f>
        <v>17.5578</v>
      </c>
      <c r="H176" s="464">
        <f>'[1]Material Cost'!H176</f>
        <v>20.659200000000002</v>
      </c>
      <c r="I176" s="464">
        <f>'[1]Material Cost'!I176</f>
        <v>23.1342</v>
      </c>
      <c r="J176" s="464">
        <f>'[1]Material Cost'!J176</f>
        <v>25.609200000000001</v>
      </c>
      <c r="K176" s="464">
        <f>'[1]Material Cost'!K176</f>
        <v>28.084200000000003</v>
      </c>
      <c r="L176" s="464">
        <f>'[1]Material Cost'!L176</f>
        <v>30.559200000000001</v>
      </c>
      <c r="M176" s="464">
        <f>'[1]Material Cost'!M176</f>
        <v>33.034199999999998</v>
      </c>
      <c r="N176" s="464">
        <f>'[1]Material Cost'!N176</f>
        <v>34.684199999999997</v>
      </c>
      <c r="O176" s="464">
        <f>'[1]Material Cost'!O176</f>
        <v>37.984199999999994</v>
      </c>
    </row>
    <row r="178" spans="1:15" x14ac:dyDescent="0.2">
      <c r="A178" s="92" t="s">
        <v>310</v>
      </c>
      <c r="C178" s="456">
        <f>SensesFaceFix</f>
        <v>2.0100000000000002</v>
      </c>
      <c r="D178" s="92" t="s">
        <v>311</v>
      </c>
    </row>
    <row r="179" spans="1:15" x14ac:dyDescent="0.2">
      <c r="A179" s="92" t="s">
        <v>312</v>
      </c>
      <c r="C179" s="456">
        <f>[1]Sumary!D93</f>
        <v>0.58200000000000007</v>
      </c>
      <c r="D179" s="92" t="s">
        <v>311</v>
      </c>
    </row>
    <row r="182" spans="1:15" x14ac:dyDescent="0.2">
      <c r="A182" s="89" t="s">
        <v>518</v>
      </c>
      <c r="E182" s="456"/>
    </row>
    <row r="183" spans="1:15" x14ac:dyDescent="0.2">
      <c r="A183" s="459" t="s">
        <v>278</v>
      </c>
      <c r="B183" s="460"/>
      <c r="C183" s="461">
        <v>0.3</v>
      </c>
      <c r="D183" s="461">
        <v>0.6</v>
      </c>
      <c r="E183" s="461">
        <v>0.9</v>
      </c>
      <c r="F183" s="461">
        <v>1.2</v>
      </c>
      <c r="G183" s="461">
        <v>1.5</v>
      </c>
      <c r="H183" s="461">
        <v>1.8</v>
      </c>
      <c r="I183" s="461">
        <v>2.1</v>
      </c>
      <c r="J183" s="461">
        <v>2.4</v>
      </c>
      <c r="K183" s="461">
        <v>2.7</v>
      </c>
      <c r="L183" s="461">
        <v>3</v>
      </c>
      <c r="M183" s="461">
        <v>3.3</v>
      </c>
      <c r="N183" s="461">
        <v>3.5</v>
      </c>
      <c r="O183" s="461">
        <v>3.9</v>
      </c>
    </row>
    <row r="184" spans="1:15" x14ac:dyDescent="0.2">
      <c r="B184" s="462" t="s">
        <v>279</v>
      </c>
      <c r="C184" s="463">
        <v>11.811023622047244</v>
      </c>
      <c r="D184" s="463">
        <v>23.622047244094489</v>
      </c>
      <c r="E184" s="463">
        <v>35.433070866141733</v>
      </c>
      <c r="F184" s="463">
        <v>47.244094488188978</v>
      </c>
      <c r="G184" s="463">
        <v>59.055118110236222</v>
      </c>
      <c r="H184" s="463">
        <v>70.866141732283467</v>
      </c>
      <c r="I184" s="463">
        <v>82.677165354330711</v>
      </c>
      <c r="J184" s="463">
        <v>94.488188976377955</v>
      </c>
      <c r="K184" s="463">
        <v>106.2992125984252</v>
      </c>
      <c r="L184" s="463">
        <v>118.11023622047244</v>
      </c>
      <c r="M184" s="463">
        <v>129.92125984251967</v>
      </c>
      <c r="N184" s="463">
        <v>141.73228346456693</v>
      </c>
      <c r="O184" s="463">
        <v>153.54330708661416</v>
      </c>
    </row>
    <row r="185" spans="1:15" x14ac:dyDescent="0.2">
      <c r="C185" s="464">
        <f>'[1]Material Cost'!C185</f>
        <v>0.98085000000000011</v>
      </c>
      <c r="D185" s="464">
        <f>'[1]Material Cost'!D185</f>
        <v>1.6617000000000002</v>
      </c>
      <c r="E185" s="464">
        <f>'[1]Material Cost'!E185</f>
        <v>2.3425500000000001</v>
      </c>
      <c r="F185" s="464">
        <f>'[1]Material Cost'!F185</f>
        <v>3.0234000000000005</v>
      </c>
      <c r="G185" s="464">
        <f>'[1]Material Cost'!G185</f>
        <v>3.70425</v>
      </c>
      <c r="H185" s="464">
        <f>'[1]Material Cost'!H185</f>
        <v>4.3851000000000004</v>
      </c>
      <c r="I185" s="464">
        <f>'[1]Material Cost'!I185</f>
        <v>5.0659500000000008</v>
      </c>
      <c r="J185" s="464">
        <f>'[1]Material Cost'!J185</f>
        <v>5.7468000000000004</v>
      </c>
      <c r="K185" s="464">
        <f>'[1]Material Cost'!K185</f>
        <v>6.4276500000000008</v>
      </c>
      <c r="L185" s="464">
        <f>'[1]Material Cost'!L185</f>
        <v>7.1085000000000003</v>
      </c>
      <c r="M185" s="464">
        <f>'[1]Material Cost'!M185</f>
        <v>7.7893500000000007</v>
      </c>
      <c r="N185" s="464">
        <f>'[1]Material Cost'!N185</f>
        <v>8.2432500000000015</v>
      </c>
      <c r="O185" s="464">
        <f>'[1]Material Cost'!O185</f>
        <v>9.1510500000000015</v>
      </c>
    </row>
    <row r="187" spans="1:15" x14ac:dyDescent="0.2">
      <c r="A187" s="89" t="s">
        <v>497</v>
      </c>
    </row>
    <row r="188" spans="1:15" x14ac:dyDescent="0.2">
      <c r="A188" s="459" t="s">
        <v>278</v>
      </c>
      <c r="B188" s="460"/>
      <c r="C188" s="461">
        <v>0.3</v>
      </c>
      <c r="D188" s="461">
        <v>0.6</v>
      </c>
      <c r="E188" s="461">
        <v>0.9</v>
      </c>
      <c r="F188" s="461">
        <v>1.2</v>
      </c>
      <c r="G188" s="461">
        <v>1.5</v>
      </c>
      <c r="H188" s="461">
        <v>1.8</v>
      </c>
      <c r="I188" s="461">
        <v>2.1</v>
      </c>
      <c r="J188" s="461">
        <v>2.4</v>
      </c>
      <c r="K188" s="461">
        <v>2.7</v>
      </c>
      <c r="L188" s="461">
        <v>3</v>
      </c>
      <c r="M188" s="461">
        <v>3.3</v>
      </c>
      <c r="N188" s="461">
        <v>3.5</v>
      </c>
      <c r="O188" s="461">
        <v>3.9</v>
      </c>
    </row>
    <row r="189" spans="1:15" x14ac:dyDescent="0.2">
      <c r="B189" s="462" t="s">
        <v>279</v>
      </c>
      <c r="C189" s="463">
        <f>CONVERT(C188,"m","in")</f>
        <v>11.811023622047244</v>
      </c>
      <c r="D189" s="463">
        <f t="shared" ref="D189:O189" si="2">CONVERT(D188,"m","in")</f>
        <v>23.622047244094489</v>
      </c>
      <c r="E189" s="463">
        <f t="shared" si="2"/>
        <v>35.433070866141733</v>
      </c>
      <c r="F189" s="463">
        <f t="shared" si="2"/>
        <v>47.244094488188978</v>
      </c>
      <c r="G189" s="463">
        <f t="shared" si="2"/>
        <v>59.055118110236222</v>
      </c>
      <c r="H189" s="463">
        <f t="shared" si="2"/>
        <v>70.866141732283467</v>
      </c>
      <c r="I189" s="463">
        <f t="shared" si="2"/>
        <v>82.677165354330711</v>
      </c>
      <c r="J189" s="463">
        <f t="shared" si="2"/>
        <v>94.488188976377955</v>
      </c>
      <c r="K189" s="463">
        <f t="shared" si="2"/>
        <v>106.2992125984252</v>
      </c>
      <c r="L189" s="463">
        <f t="shared" si="2"/>
        <v>118.11023622047244</v>
      </c>
      <c r="M189" s="463">
        <f t="shared" si="2"/>
        <v>129.92125984251967</v>
      </c>
      <c r="N189" s="463">
        <f t="shared" si="2"/>
        <v>137.79527559055117</v>
      </c>
      <c r="O189" s="463">
        <f t="shared" si="2"/>
        <v>153.54330708661416</v>
      </c>
    </row>
    <row r="190" spans="1:15" x14ac:dyDescent="0.2">
      <c r="C190" s="464">
        <f>'[1]Material Cost'!C190</f>
        <v>4.1400000000000006</v>
      </c>
      <c r="D190" s="464">
        <f>'[1]Material Cost'!D190</f>
        <v>6.48</v>
      </c>
      <c r="E190" s="464">
        <f>'[1]Material Cost'!E190</f>
        <v>8.82</v>
      </c>
      <c r="F190" s="464">
        <f>'[1]Material Cost'!F190</f>
        <v>11.16</v>
      </c>
      <c r="G190" s="464">
        <f>'[1]Material Cost'!G190</f>
        <v>13.5</v>
      </c>
      <c r="H190" s="464">
        <f>'[1]Material Cost'!H190</f>
        <v>16.260000000000002</v>
      </c>
      <c r="I190" s="464">
        <f>'[1]Material Cost'!I190</f>
        <v>18.600000000000005</v>
      </c>
      <c r="J190" s="464">
        <f>'[1]Material Cost'!J190</f>
        <v>20.940000000000005</v>
      </c>
      <c r="K190" s="464">
        <f>'[1]Material Cost'!K190</f>
        <v>23.280000000000005</v>
      </c>
      <c r="L190" s="464">
        <f>'[1]Material Cost'!L190</f>
        <v>25.620000000000005</v>
      </c>
      <c r="M190" s="464">
        <f>'[1]Material Cost'!M190</f>
        <v>27.960000000000004</v>
      </c>
      <c r="N190" s="464">
        <f>'[1]Material Cost'!N190</f>
        <v>29.520000000000007</v>
      </c>
      <c r="O190" s="464">
        <f>'[1]Material Cost'!O190</f>
        <v>32.64</v>
      </c>
    </row>
    <row r="192" spans="1:15" x14ac:dyDescent="0.2">
      <c r="A192" s="465" t="s">
        <v>313</v>
      </c>
      <c r="D192" s="457">
        <f>'[1]Material Cost'!D192</f>
        <v>3</v>
      </c>
      <c r="E192" s="92" t="s">
        <v>314</v>
      </c>
    </row>
    <row r="193" spans="1:15" x14ac:dyDescent="0.2">
      <c r="A193" s="92" t="s">
        <v>315</v>
      </c>
      <c r="D193" s="457">
        <f>'[1]Material Cost'!D193</f>
        <v>8.25</v>
      </c>
      <c r="E193" s="92" t="s">
        <v>314</v>
      </c>
    </row>
    <row r="194" spans="1:15" x14ac:dyDescent="0.2">
      <c r="A194" s="98" t="s">
        <v>310</v>
      </c>
      <c r="D194" s="457">
        <f>'[1]Material Cost'!D194</f>
        <v>0.97500000000000009</v>
      </c>
      <c r="E194" s="92" t="s">
        <v>311</v>
      </c>
    </row>
    <row r="195" spans="1:15" x14ac:dyDescent="0.2">
      <c r="A195" s="98" t="s">
        <v>316</v>
      </c>
      <c r="D195" s="457">
        <f>'[1]Material Cost'!D195</f>
        <v>1.125</v>
      </c>
      <c r="E195" s="92" t="s">
        <v>311</v>
      </c>
    </row>
    <row r="197" spans="1:15" x14ac:dyDescent="0.2">
      <c r="D197" s="457"/>
    </row>
    <row r="198" spans="1:15" x14ac:dyDescent="0.2">
      <c r="A198" s="89" t="s">
        <v>1262</v>
      </c>
    </row>
    <row r="199" spans="1:15" x14ac:dyDescent="0.2">
      <c r="A199" s="459" t="s">
        <v>278</v>
      </c>
      <c r="B199" s="460"/>
      <c r="C199" s="461">
        <v>0.3</v>
      </c>
      <c r="D199" s="461">
        <v>0.6</v>
      </c>
      <c r="E199" s="461">
        <v>0.9</v>
      </c>
      <c r="F199" s="461">
        <v>1.2</v>
      </c>
      <c r="G199" s="461">
        <v>1.5</v>
      </c>
      <c r="H199" s="461">
        <v>1.8</v>
      </c>
      <c r="I199" s="461">
        <v>2.1</v>
      </c>
      <c r="J199" s="461">
        <v>2.4</v>
      </c>
      <c r="K199" s="461">
        <v>2.7</v>
      </c>
      <c r="L199" s="461">
        <v>3</v>
      </c>
      <c r="M199" s="461">
        <v>3.3</v>
      </c>
      <c r="N199" s="461">
        <v>3.5</v>
      </c>
      <c r="O199" s="461">
        <v>3.9</v>
      </c>
    </row>
    <row r="200" spans="1:15" x14ac:dyDescent="0.2">
      <c r="B200" s="462" t="s">
        <v>279</v>
      </c>
      <c r="C200" s="463">
        <f>CONVERT(C199,"m","in")</f>
        <v>11.811023622047244</v>
      </c>
      <c r="D200" s="463">
        <f t="shared" ref="D200:O200" si="3">CONVERT(D199,"m","in")</f>
        <v>23.622047244094489</v>
      </c>
      <c r="E200" s="463">
        <f t="shared" si="3"/>
        <v>35.433070866141733</v>
      </c>
      <c r="F200" s="463">
        <f t="shared" si="3"/>
        <v>47.244094488188978</v>
      </c>
      <c r="G200" s="463">
        <f t="shared" si="3"/>
        <v>59.055118110236222</v>
      </c>
      <c r="H200" s="463">
        <f t="shared" si="3"/>
        <v>70.866141732283467</v>
      </c>
      <c r="I200" s="463">
        <f t="shared" si="3"/>
        <v>82.677165354330711</v>
      </c>
      <c r="J200" s="463">
        <f t="shared" si="3"/>
        <v>94.488188976377955</v>
      </c>
      <c r="K200" s="463">
        <f t="shared" si="3"/>
        <v>106.2992125984252</v>
      </c>
      <c r="L200" s="463">
        <f t="shared" si="3"/>
        <v>118.11023622047244</v>
      </c>
      <c r="M200" s="463">
        <f t="shared" si="3"/>
        <v>129.92125984251967</v>
      </c>
      <c r="N200" s="463">
        <f t="shared" si="3"/>
        <v>137.79527559055117</v>
      </c>
      <c r="O200" s="463">
        <f t="shared" si="3"/>
        <v>153.54330708661416</v>
      </c>
    </row>
    <row r="201" spans="1:15" x14ac:dyDescent="0.2">
      <c r="C201" s="464">
        <f>'[1]Material Cost'!C201</f>
        <v>2.6025</v>
      </c>
      <c r="D201" s="464">
        <f>'[1]Material Cost'!D201</f>
        <v>3.84</v>
      </c>
      <c r="E201" s="464">
        <f>'[1]Material Cost'!E201</f>
        <v>5.0774999999999997</v>
      </c>
      <c r="F201" s="464">
        <f>'[1]Material Cost'!F201</f>
        <v>6.3149999999999995</v>
      </c>
      <c r="G201" s="464">
        <f>'[1]Material Cost'!G201</f>
        <v>7.5525000000000002</v>
      </c>
      <c r="H201" s="464">
        <f>'[1]Material Cost'!H201</f>
        <v>9.2099999999999991</v>
      </c>
      <c r="I201" s="464">
        <f>'[1]Material Cost'!I201</f>
        <v>10.4475</v>
      </c>
      <c r="J201" s="464">
        <f>'[1]Material Cost'!J201</f>
        <v>11.685</v>
      </c>
      <c r="K201" s="464">
        <f>'[1]Material Cost'!K201</f>
        <v>12.922500000000001</v>
      </c>
      <c r="L201" s="464">
        <f>'[1]Material Cost'!L201</f>
        <v>14.16</v>
      </c>
      <c r="M201" s="464">
        <f>'[1]Material Cost'!M201</f>
        <v>15.397499999999999</v>
      </c>
      <c r="N201" s="464">
        <f>'[1]Material Cost'!N201</f>
        <v>16.2225</v>
      </c>
      <c r="O201" s="464">
        <f>'[1]Material Cost'!O201</f>
        <v>17.872499999999999</v>
      </c>
    </row>
    <row r="202" spans="1:15" x14ac:dyDescent="0.2">
      <c r="J202" s="457"/>
      <c r="K202" s="457"/>
      <c r="L202" s="457"/>
      <c r="M202" s="457"/>
      <c r="N202" s="457"/>
      <c r="O202" s="457"/>
    </row>
    <row r="204" spans="1:15" x14ac:dyDescent="0.2">
      <c r="A204" s="89" t="s">
        <v>318</v>
      </c>
    </row>
    <row r="205" spans="1:15" x14ac:dyDescent="0.2">
      <c r="A205" s="459" t="s">
        <v>278</v>
      </c>
      <c r="B205" s="460"/>
      <c r="C205" s="461">
        <v>0.3</v>
      </c>
      <c r="D205" s="461">
        <v>0.6</v>
      </c>
      <c r="E205" s="461">
        <v>0.9</v>
      </c>
      <c r="F205" s="461">
        <v>1.2</v>
      </c>
      <c r="G205" s="461">
        <v>1.5</v>
      </c>
      <c r="H205" s="461">
        <v>1.8</v>
      </c>
      <c r="I205" s="461">
        <v>2.1</v>
      </c>
    </row>
    <row r="206" spans="1:15" x14ac:dyDescent="0.2">
      <c r="B206" s="462" t="s">
        <v>279</v>
      </c>
      <c r="C206" s="463">
        <f>CONVERT(C205,"m","in")</f>
        <v>11.811023622047244</v>
      </c>
      <c r="D206" s="463">
        <f t="shared" ref="D206:I206" si="4">CONVERT(D205,"m","in")</f>
        <v>23.622047244094489</v>
      </c>
      <c r="E206" s="463">
        <f t="shared" si="4"/>
        <v>35.433070866141733</v>
      </c>
      <c r="F206" s="463">
        <f t="shared" si="4"/>
        <v>47.244094488188978</v>
      </c>
      <c r="G206" s="463">
        <f t="shared" si="4"/>
        <v>59.055118110236222</v>
      </c>
      <c r="H206" s="463">
        <f t="shared" si="4"/>
        <v>70.866141732283467</v>
      </c>
      <c r="I206" s="463">
        <f t="shared" si="4"/>
        <v>82.677165354330711</v>
      </c>
    </row>
    <row r="207" spans="1:15" x14ac:dyDescent="0.2">
      <c r="C207" s="464">
        <f>'[1]Material Cost'!C207</f>
        <v>15.654999999999999</v>
      </c>
      <c r="D207" s="464">
        <f>'[1]Material Cost'!D207</f>
        <v>18.759999999999998</v>
      </c>
      <c r="E207" s="464">
        <f>'[1]Material Cost'!E207</f>
        <v>21.864999999999998</v>
      </c>
      <c r="F207" s="464">
        <f>'[1]Material Cost'!F207</f>
        <v>24.97</v>
      </c>
      <c r="G207" s="464">
        <f>'[1]Material Cost'!G207</f>
        <v>28.074999999999999</v>
      </c>
      <c r="H207" s="464">
        <f>'[1]Material Cost'!H207</f>
        <v>31.18</v>
      </c>
      <c r="I207" s="464">
        <f>'[1]Material Cost'!I207</f>
        <v>34.285000000000004</v>
      </c>
    </row>
    <row r="209" spans="1:3" x14ac:dyDescent="0.2">
      <c r="A209" s="92" t="s">
        <v>317</v>
      </c>
      <c r="C209" s="457">
        <f>LLGripFixChromeCovers</f>
        <v>3</v>
      </c>
    </row>
  </sheetData>
  <mergeCells count="12">
    <mergeCell ref="A88:A101"/>
    <mergeCell ref="B2:O2"/>
    <mergeCell ref="A3:A16"/>
    <mergeCell ref="B19:O19"/>
    <mergeCell ref="A20:A33"/>
    <mergeCell ref="B36:O36"/>
    <mergeCell ref="A37:A50"/>
    <mergeCell ref="B53:O53"/>
    <mergeCell ref="A54:A67"/>
    <mergeCell ref="B70:O70"/>
    <mergeCell ref="A71:A84"/>
    <mergeCell ref="B87:O87"/>
  </mergeCells>
  <pageMargins left="0.59055118110236227" right="0.23622047244094491" top="0.74803149606299213" bottom="0.74803149606299213" header="0.31496062992125984" footer="0.31496062992125984"/>
  <pageSetup paperSize="9" scale="70" orientation="portrait" r:id="rId1"/>
  <headerFooter>
    <oddHeader>&amp;C&amp;14Roller Blinds Trade Price</oddHeader>
    <oddFooter>&amp;LEclipse no sew bottom bar as standard.
All blinds over 2mtr will be made with 40mm barrel
Metal Bottom Bar is advised over 1.8mtr width
&amp;RAlways check the fabric roll width to ensure pattern is correct</oddFooter>
  </headerFooter>
  <rowBreaks count="3" manualBreakCount="3">
    <brk id="50" max="14" man="1"/>
    <brk id="101" max="14" man="1"/>
    <brk id="15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FC7AF-5DA7-49DC-8067-3B4CE6190DDC}">
  <dimension ref="A1:O210"/>
  <sheetViews>
    <sheetView view="pageBreakPreview" topLeftCell="A142" zoomScaleNormal="100" zoomScaleSheetLayoutView="100" workbookViewId="0">
      <selection activeCell="A167" sqref="A167:XFD167"/>
    </sheetView>
  </sheetViews>
  <sheetFormatPr defaultColWidth="8.7109375" defaultRowHeight="12.75" x14ac:dyDescent="0.2"/>
  <cols>
    <col min="1" max="15" width="8.5703125" style="194" customWidth="1"/>
    <col min="16" max="16384" width="8.7109375" style="90"/>
  </cols>
  <sheetData>
    <row r="1" spans="1:15" ht="15" customHeight="1" x14ac:dyDescent="0.2">
      <c r="A1" s="193" t="s">
        <v>242</v>
      </c>
    </row>
    <row r="2" spans="1:15" ht="15" customHeight="1" x14ac:dyDescent="0.2">
      <c r="A2" s="247"/>
      <c r="B2" s="761"/>
      <c r="C2" s="762"/>
      <c r="D2" s="762"/>
      <c r="E2" s="762"/>
      <c r="F2" s="762"/>
      <c r="G2" s="762"/>
      <c r="H2" s="762"/>
      <c r="I2" s="762"/>
      <c r="J2" s="762"/>
      <c r="K2" s="762"/>
      <c r="L2" s="762"/>
      <c r="M2" s="762"/>
      <c r="N2" s="762"/>
      <c r="O2" s="762"/>
    </row>
    <row r="3" spans="1:15" ht="15" customHeight="1" x14ac:dyDescent="0.2">
      <c r="A3" s="763" t="s">
        <v>277</v>
      </c>
      <c r="B3" s="248" t="s">
        <v>278</v>
      </c>
      <c r="C3" s="249"/>
      <c r="D3" s="250">
        <f>[1]Sumary!AS4</f>
        <v>0.3</v>
      </c>
      <c r="E3" s="250">
        <f>[1]Sumary!AT4</f>
        <v>0.6</v>
      </c>
      <c r="F3" s="250">
        <f>[1]Sumary!AU4</f>
        <v>0.9</v>
      </c>
      <c r="G3" s="250">
        <f>[1]Sumary!AV4</f>
        <v>1.2</v>
      </c>
      <c r="H3" s="250">
        <f>[1]Sumary!AW4</f>
        <v>1.5</v>
      </c>
      <c r="I3" s="250">
        <f>[1]Sumary!AX4</f>
        <v>1.8</v>
      </c>
      <c r="J3" s="250">
        <f>[1]Sumary!AY4</f>
        <v>2.1</v>
      </c>
      <c r="K3" s="250">
        <f>[1]Sumary!AZ4</f>
        <v>2.4</v>
      </c>
      <c r="L3" s="250">
        <f>[1]Sumary!BA4</f>
        <v>2.7</v>
      </c>
      <c r="M3" s="250">
        <f>[1]Sumary!BB4</f>
        <v>3</v>
      </c>
      <c r="N3" s="250">
        <f>[1]Sumary!BC4</f>
        <v>3.3</v>
      </c>
      <c r="O3" s="250">
        <f>[1]Sumary!BD4</f>
        <v>3.5</v>
      </c>
    </row>
    <row r="4" spans="1:15" ht="15" customHeight="1" x14ac:dyDescent="0.2">
      <c r="A4" s="764"/>
      <c r="B4" s="251"/>
      <c r="C4" s="252" t="s">
        <v>279</v>
      </c>
      <c r="D4" s="253">
        <f>[1]Sumary!AS5</f>
        <v>11.811023622047244</v>
      </c>
      <c r="E4" s="253">
        <f>[1]Sumary!AT5</f>
        <v>23.622047244094489</v>
      </c>
      <c r="F4" s="253">
        <f>[1]Sumary!AU5</f>
        <v>35.433070866141733</v>
      </c>
      <c r="G4" s="253">
        <f>[1]Sumary!AV5</f>
        <v>47.244094488188978</v>
      </c>
      <c r="H4" s="253">
        <f>[1]Sumary!AW5</f>
        <v>59.055118110236222</v>
      </c>
      <c r="I4" s="253">
        <f>[1]Sumary!AX5</f>
        <v>70.866141732283467</v>
      </c>
      <c r="J4" s="253">
        <f>[1]Sumary!AY5</f>
        <v>82.677165354330711</v>
      </c>
      <c r="K4" s="253">
        <f>[1]Sumary!AZ5</f>
        <v>94.488188976377955</v>
      </c>
      <c r="L4" s="253">
        <f>[1]Sumary!BA5</f>
        <v>106.2992125984252</v>
      </c>
      <c r="M4" s="253">
        <f>[1]Sumary!BB5</f>
        <v>118.11023622047244</v>
      </c>
      <c r="N4" s="253">
        <f>[1]Sumary!BC5</f>
        <v>129.92125984251967</v>
      </c>
      <c r="O4" s="253">
        <f>[1]Sumary!BD5</f>
        <v>137.79527559055117</v>
      </c>
    </row>
    <row r="5" spans="1:15" ht="15" customHeight="1" x14ac:dyDescent="0.2">
      <c r="A5" s="764"/>
      <c r="B5" s="254">
        <f>[1]Sumary!AQ6</f>
        <v>0.61</v>
      </c>
      <c r="C5" s="255">
        <f>[1]Sumary!AR6</f>
        <v>24.015748031496063</v>
      </c>
      <c r="D5" s="256">
        <f>'C Roller'!D5+'C Roller'!D5*(-RollerDiscounts)</f>
        <v>14.613187333333334</v>
      </c>
      <c r="E5" s="256">
        <f>'C Roller'!E5+'C Roller'!E5*(-RollerDiscounts)</f>
        <v>17.495041333333333</v>
      </c>
      <c r="F5" s="256">
        <f>'C Roller'!F5+'C Roller'!F5*(-RollerDiscounts)</f>
        <v>20.376895333333337</v>
      </c>
      <c r="G5" s="256">
        <f>'C Roller'!G5+'C Roller'!G5*(-RollerDiscounts)</f>
        <v>23.515549333333333</v>
      </c>
      <c r="H5" s="256">
        <f>'C Roller'!H5+'C Roller'!H5*(-RollerDiscounts)</f>
        <v>26.782603333333341</v>
      </c>
      <c r="I5" s="256">
        <f>'C Roller'!I5+'C Roller'!I5*(-RollerDiscounts)</f>
        <v>31.792857333333338</v>
      </c>
      <c r="J5" s="256">
        <f>'C Roller'!J5+'C Roller'!J5*(-RollerDiscounts)</f>
        <v>38.415111333333336</v>
      </c>
      <c r="K5" s="256">
        <f>'C Roller'!K5+'C Roller'!K5*(-RollerDiscounts)</f>
        <v>41.94136533333333</v>
      </c>
      <c r="L5" s="256">
        <f>'C Roller'!L5+'C Roller'!L5*(-RollerDiscounts)</f>
        <v>45.467619333333353</v>
      </c>
      <c r="M5" s="256">
        <f>'C Roller'!M5+'C Roller'!M5*(-RollerDiscounts)</f>
        <v>48.993873333333347</v>
      </c>
      <c r="N5" s="256">
        <f>'C Roller'!N5+'C Roller'!N5*(-RollerDiscounts)</f>
        <v>52.520127333333342</v>
      </c>
      <c r="O5" s="256">
        <f>'C Roller'!O5+'C Roller'!O5*(-RollerDiscounts)</f>
        <v>54.870963333333343</v>
      </c>
    </row>
    <row r="6" spans="1:15" ht="15" customHeight="1" x14ac:dyDescent="0.2">
      <c r="A6" s="764"/>
      <c r="B6" s="254">
        <f>[1]Sumary!AQ7</f>
        <v>0.76200000000000001</v>
      </c>
      <c r="C6" s="255">
        <f>[1]Sumary!AR7</f>
        <v>30</v>
      </c>
      <c r="D6" s="256">
        <f>'C Roller'!D6+'C Roller'!D6*(-RollerDiscounts)</f>
        <v>14.827872133333335</v>
      </c>
      <c r="E6" s="256">
        <f>'C Roller'!E6+'C Roller'!E6*(-RollerDiscounts)</f>
        <v>17.924410933333334</v>
      </c>
      <c r="F6" s="256">
        <f>'C Roller'!F6+'C Roller'!F6*(-RollerDiscounts)</f>
        <v>21.020949733333335</v>
      </c>
      <c r="G6" s="256">
        <f>'C Roller'!G6+'C Roller'!G6*(-RollerDiscounts)</f>
        <v>24.374288533333335</v>
      </c>
      <c r="H6" s="256">
        <f>'C Roller'!H6+'C Roller'!H6*(-RollerDiscounts)</f>
        <v>27.856027333333337</v>
      </c>
      <c r="I6" s="256">
        <f>'C Roller'!I6+'C Roller'!I6*(-RollerDiscounts)</f>
        <v>33.080966133333341</v>
      </c>
      <c r="J6" s="256">
        <f>'C Roller'!J6+'C Roller'!J6*(-RollerDiscounts)</f>
        <v>39.91790493333334</v>
      </c>
      <c r="K6" s="256">
        <f>'C Roller'!K6+'C Roller'!K6*(-RollerDiscounts)</f>
        <v>43.658843733333335</v>
      </c>
      <c r="L6" s="256">
        <f>'C Roller'!L6+'C Roller'!L6*(-RollerDiscounts)</f>
        <v>47.399782533333351</v>
      </c>
      <c r="M6" s="256">
        <f>'C Roller'!M6+'C Roller'!M6*(-RollerDiscounts)</f>
        <v>51.140721333333346</v>
      </c>
      <c r="N6" s="256">
        <f>'C Roller'!N6+'C Roller'!N6*(-RollerDiscounts)</f>
        <v>54.881660133333341</v>
      </c>
      <c r="O6" s="256">
        <f>'C Roller'!O6+'C Roller'!O6*(-RollerDiscounts)</f>
        <v>57.37561933333334</v>
      </c>
    </row>
    <row r="7" spans="1:15" ht="15" customHeight="1" x14ac:dyDescent="0.2">
      <c r="A7" s="764"/>
      <c r="B7" s="254">
        <f>[1]Sumary!AQ8</f>
        <v>0.91400000000000003</v>
      </c>
      <c r="C7" s="255">
        <f>[1]Sumary!AR8</f>
        <v>35.984251968503933</v>
      </c>
      <c r="D7" s="256">
        <f>'C Roller'!D7+'C Roller'!D7*(-RollerDiscounts)</f>
        <v>15.042556933333334</v>
      </c>
      <c r="E7" s="256">
        <f>'C Roller'!E7+'C Roller'!E7*(-RollerDiscounts)</f>
        <v>18.353780533333335</v>
      </c>
      <c r="F7" s="256">
        <f>'C Roller'!F7+'C Roller'!F7*(-RollerDiscounts)</f>
        <v>21.665004133333333</v>
      </c>
      <c r="G7" s="256">
        <f>'C Roller'!G7+'C Roller'!G7*(-RollerDiscounts)</f>
        <v>25.23302773333333</v>
      </c>
      <c r="H7" s="256">
        <f>'C Roller'!H7+'C Roller'!H7*(-RollerDiscounts)</f>
        <v>28.92945133333334</v>
      </c>
      <c r="I7" s="256">
        <f>'C Roller'!I7+'C Roller'!I7*(-RollerDiscounts)</f>
        <v>34.369074933333344</v>
      </c>
      <c r="J7" s="256">
        <f>'C Roller'!J7+'C Roller'!J7*(-RollerDiscounts)</f>
        <v>41.420698533333336</v>
      </c>
      <c r="K7" s="256">
        <f>'C Roller'!K7+'C Roller'!K7*(-RollerDiscounts)</f>
        <v>45.376322133333332</v>
      </c>
      <c r="L7" s="256">
        <f>'C Roller'!L7+'C Roller'!L7*(-RollerDiscounts)</f>
        <v>49.331945733333349</v>
      </c>
      <c r="M7" s="256">
        <f>'C Roller'!M7+'C Roller'!M7*(-RollerDiscounts)</f>
        <v>53.287569333333344</v>
      </c>
      <c r="N7" s="256">
        <f>'C Roller'!N7+'C Roller'!N7*(-RollerDiscounts)</f>
        <v>57.24319293333334</v>
      </c>
      <c r="O7" s="256">
        <f>'C Roller'!O7+'C Roller'!O7*(-RollerDiscounts)</f>
        <v>59.880275333333344</v>
      </c>
    </row>
    <row r="8" spans="1:15" ht="15" customHeight="1" x14ac:dyDescent="0.2">
      <c r="A8" s="764"/>
      <c r="B8" s="254">
        <f>[1]Sumary!AQ9</f>
        <v>1.0669999999999999</v>
      </c>
      <c r="C8" s="255">
        <f>[1]Sumary!AR9</f>
        <v>42.00787401574803</v>
      </c>
      <c r="D8" s="256">
        <f>'C Roller'!D8+'C Roller'!D8*(-RollerDiscounts)</f>
        <v>15.258654133333334</v>
      </c>
      <c r="E8" s="256">
        <f>'C Roller'!E8+'C Roller'!E8*(-RollerDiscounts)</f>
        <v>18.785974933333335</v>
      </c>
      <c r="F8" s="256">
        <f>'C Roller'!F8+'C Roller'!F8*(-RollerDiscounts)</f>
        <v>22.313295733333334</v>
      </c>
      <c r="G8" s="256">
        <f>'C Roller'!G8+'C Roller'!G8*(-RollerDiscounts)</f>
        <v>26.097416533333337</v>
      </c>
      <c r="H8" s="256">
        <f>'C Roller'!H8+'C Roller'!H8*(-RollerDiscounts)</f>
        <v>30.00993733333334</v>
      </c>
      <c r="I8" s="256">
        <f>'C Roller'!I8+'C Roller'!I8*(-RollerDiscounts)</f>
        <v>35.665658133333338</v>
      </c>
      <c r="J8" s="256">
        <f>'C Roller'!J8+'C Roller'!J8*(-RollerDiscounts)</f>
        <v>42.933378933333337</v>
      </c>
      <c r="K8" s="256">
        <f>'C Roller'!K8+'C Roller'!K8*(-RollerDiscounts)</f>
        <v>47.10509973333334</v>
      </c>
      <c r="L8" s="256">
        <f>'C Roller'!L8+'C Roller'!L8*(-RollerDiscounts)</f>
        <v>51.276820533333357</v>
      </c>
      <c r="M8" s="256">
        <f>'C Roller'!M8+'C Roller'!M8*(-RollerDiscounts)</f>
        <v>55.448541333333345</v>
      </c>
      <c r="N8" s="256">
        <f>'C Roller'!N8+'C Roller'!N8*(-RollerDiscounts)</f>
        <v>59.620262133333341</v>
      </c>
      <c r="O8" s="256">
        <f>'C Roller'!O8+'C Roller'!O8*(-RollerDiscounts)</f>
        <v>62.401409333333341</v>
      </c>
    </row>
    <row r="9" spans="1:15" ht="15" customHeight="1" x14ac:dyDescent="0.2">
      <c r="A9" s="764"/>
      <c r="B9" s="254">
        <f>[1]Sumary!AQ10</f>
        <v>1.2190000000000001</v>
      </c>
      <c r="C9" s="255">
        <f>[1]Sumary!AR10</f>
        <v>47.99212598425197</v>
      </c>
      <c r="D9" s="256">
        <f>'C Roller'!D9+'C Roller'!D9*(-RollerDiscounts)</f>
        <v>15.473338933333334</v>
      </c>
      <c r="E9" s="256">
        <f>'C Roller'!E9+'C Roller'!E9*(-RollerDiscounts)</f>
        <v>19.215344533333337</v>
      </c>
      <c r="F9" s="256">
        <f>'C Roller'!F9+'C Roller'!F9*(-RollerDiscounts)</f>
        <v>22.957350133333335</v>
      </c>
      <c r="G9" s="256">
        <f>'C Roller'!G9+'C Roller'!G9*(-RollerDiscounts)</f>
        <v>26.956155733333333</v>
      </c>
      <c r="H9" s="256">
        <f>'C Roller'!H9+'C Roller'!H9*(-RollerDiscounts)</f>
        <v>31.083361333333343</v>
      </c>
      <c r="I9" s="256">
        <f>'C Roller'!I9+'C Roller'!I9*(-RollerDiscounts)</f>
        <v>36.953766933333341</v>
      </c>
      <c r="J9" s="256">
        <f>'C Roller'!J9+'C Roller'!J9*(-RollerDiscounts)</f>
        <v>44.436172533333341</v>
      </c>
      <c r="K9" s="256">
        <f>'C Roller'!K9+'C Roller'!K9*(-RollerDiscounts)</f>
        <v>48.82257813333333</v>
      </c>
      <c r="L9" s="256">
        <f>'C Roller'!L9+'C Roller'!L9*(-RollerDiscounts)</f>
        <v>53.208983733333355</v>
      </c>
      <c r="M9" s="256">
        <f>'C Roller'!M9+'C Roller'!M9*(-RollerDiscounts)</f>
        <v>57.595389333333351</v>
      </c>
      <c r="N9" s="256">
        <f>'C Roller'!N9+'C Roller'!N9*(-RollerDiscounts)</f>
        <v>61.981794933333347</v>
      </c>
      <c r="O9" s="256">
        <f>'C Roller'!O9+'C Roller'!O9*(-RollerDiscounts)</f>
        <v>64.906065333333345</v>
      </c>
    </row>
    <row r="10" spans="1:15" ht="15" customHeight="1" x14ac:dyDescent="0.2">
      <c r="A10" s="764"/>
      <c r="B10" s="254">
        <f>[1]Sumary!AQ11</f>
        <v>1.524</v>
      </c>
      <c r="C10" s="255">
        <f>[1]Sumary!AR11</f>
        <v>60</v>
      </c>
      <c r="D10" s="256">
        <f>'C Roller'!D10+'C Roller'!D10*(-RollerDiscounts)</f>
        <v>15.904120933333333</v>
      </c>
      <c r="E10" s="256">
        <f>'C Roller'!E10+'C Roller'!E10*(-RollerDiscounts)</f>
        <v>20.076908533333331</v>
      </c>
      <c r="F10" s="256">
        <f>'C Roller'!F10+'C Roller'!F10*(-RollerDiscounts)</f>
        <v>24.249696133333337</v>
      </c>
      <c r="G10" s="256">
        <f>'C Roller'!G10+'C Roller'!G10*(-RollerDiscounts)</f>
        <v>28.679283733333335</v>
      </c>
      <c r="H10" s="256">
        <f>'C Roller'!H10+'C Roller'!H10*(-RollerDiscounts)</f>
        <v>33.237271333333339</v>
      </c>
      <c r="I10" s="256">
        <f>'C Roller'!I10+'C Roller'!I10*(-RollerDiscounts)</f>
        <v>39.538458933333345</v>
      </c>
      <c r="J10" s="256">
        <f>'C Roller'!J10+'C Roller'!J10*(-RollerDiscounts)</f>
        <v>47.451646533333339</v>
      </c>
      <c r="K10" s="256">
        <f>'C Roller'!K10+'C Roller'!K10*(-RollerDiscounts)</f>
        <v>52.268834133333336</v>
      </c>
      <c r="L10" s="256">
        <f>'C Roller'!L10+'C Roller'!L10*(-RollerDiscounts)</f>
        <v>57.086021733333347</v>
      </c>
      <c r="M10" s="256">
        <f>'C Roller'!M10+'C Roller'!M10*(-RollerDiscounts)</f>
        <v>61.903209333333351</v>
      </c>
      <c r="N10" s="256">
        <f>'C Roller'!N10+'C Roller'!N10*(-RollerDiscounts)</f>
        <v>66.720396933333333</v>
      </c>
      <c r="O10" s="256">
        <f>'C Roller'!O10+'C Roller'!O10*(-RollerDiscounts)</f>
        <v>69.931855333333331</v>
      </c>
    </row>
    <row r="11" spans="1:15" ht="15" customHeight="1" x14ac:dyDescent="0.2">
      <c r="A11" s="764"/>
      <c r="B11" s="254">
        <f>[1]Sumary!AQ12</f>
        <v>1.829</v>
      </c>
      <c r="C11" s="255">
        <f>[1]Sumary!AR12</f>
        <v>72.00787401574803</v>
      </c>
      <c r="D11" s="256">
        <f>'C Roller'!D11+'C Roller'!D11*(-RollerDiscounts)</f>
        <v>16.334902933333332</v>
      </c>
      <c r="E11" s="256">
        <f>'C Roller'!E11+'C Roller'!E11*(-RollerDiscounts)</f>
        <v>20.938472533333332</v>
      </c>
      <c r="F11" s="256">
        <f>'C Roller'!F11+'C Roller'!F11*(-RollerDiscounts)</f>
        <v>25.542042133333339</v>
      </c>
      <c r="G11" s="256">
        <f>'C Roller'!G11+'C Roller'!G11*(-RollerDiscounts)</f>
        <v>30.402411733333331</v>
      </c>
      <c r="H11" s="256">
        <f>'C Roller'!H11+'C Roller'!H11*(-RollerDiscounts)</f>
        <v>35.391181333333343</v>
      </c>
      <c r="I11" s="256">
        <f>'C Roller'!I11+'C Roller'!I11*(-RollerDiscounts)</f>
        <v>42.123150933333335</v>
      </c>
      <c r="J11" s="256">
        <f>'C Roller'!J11+'C Roller'!J11*(-RollerDiscounts)</f>
        <v>50.467120533333336</v>
      </c>
      <c r="K11" s="256">
        <f>'C Roller'!K11+'C Roller'!K11*(-RollerDiscounts)</f>
        <v>55.715090133333334</v>
      </c>
      <c r="L11" s="256">
        <f>'C Roller'!L11+'C Roller'!L11*(-RollerDiscounts)</f>
        <v>60.96305973333336</v>
      </c>
      <c r="M11" s="256">
        <f>'C Roller'!M11+'C Roller'!M11*(-RollerDiscounts)</f>
        <v>66.211029333333343</v>
      </c>
      <c r="N11" s="256">
        <f>'C Roller'!N11+'C Roller'!N11*(-RollerDiscounts)</f>
        <v>71.458998933333334</v>
      </c>
      <c r="O11" s="256">
        <f>'C Roller'!O11+'C Roller'!O11*(-RollerDiscounts)</f>
        <v>74.957645333333332</v>
      </c>
    </row>
    <row r="12" spans="1:15" ht="15" customHeight="1" x14ac:dyDescent="0.2">
      <c r="A12" s="764"/>
      <c r="B12" s="254">
        <f>[1]Sumary!AQ13</f>
        <v>2.1339999999999999</v>
      </c>
      <c r="C12" s="255">
        <f>[1]Sumary!AR13</f>
        <v>84.015748031496059</v>
      </c>
      <c r="D12" s="256">
        <f>'C Roller'!D12+'C Roller'!D12*(-RollerDiscounts)</f>
        <v>16.765684933333333</v>
      </c>
      <c r="E12" s="256">
        <f>'C Roller'!E12+'C Roller'!E12*(-RollerDiscounts)</f>
        <v>21.800036533333333</v>
      </c>
      <c r="F12" s="256">
        <f>'C Roller'!F12+'C Roller'!F12*(-RollerDiscounts)</f>
        <v>26.834388133333334</v>
      </c>
      <c r="G12" s="256">
        <f>'C Roller'!G12+'C Roller'!G12*(-RollerDiscounts)</f>
        <v>32.125539733333333</v>
      </c>
      <c r="H12" s="256">
        <f>'C Roller'!H12+'C Roller'!H12*(-RollerDiscounts)</f>
        <v>37.545091333333339</v>
      </c>
      <c r="I12" s="256">
        <f>'C Roller'!I12+'C Roller'!I12*(-RollerDiscounts)</f>
        <v>44.707842933333332</v>
      </c>
      <c r="J12" s="256">
        <f>'C Roller'!J12+'C Roller'!J12*(-RollerDiscounts)</f>
        <v>53.482594533333334</v>
      </c>
      <c r="K12" s="256">
        <f>'C Roller'!K12+'C Roller'!K12*(-RollerDiscounts)</f>
        <v>59.161346133333332</v>
      </c>
      <c r="L12" s="256">
        <f>'C Roller'!L12+'C Roller'!L12*(-RollerDiscounts)</f>
        <v>64.840097733333351</v>
      </c>
      <c r="M12" s="256">
        <f>'C Roller'!M12+'C Roller'!M12*(-RollerDiscounts)</f>
        <v>70.51884933333335</v>
      </c>
      <c r="N12" s="256">
        <f>'C Roller'!N12+'C Roller'!N12*(-RollerDiscounts)</f>
        <v>76.19760093333332</v>
      </c>
      <c r="O12" s="256">
        <f>'C Roller'!O12+'C Roller'!O12*(-RollerDiscounts)</f>
        <v>79.983435333333318</v>
      </c>
    </row>
    <row r="13" spans="1:15" ht="15" customHeight="1" x14ac:dyDescent="0.2">
      <c r="A13" s="764"/>
      <c r="B13" s="254">
        <f>[1]Sumary!AQ14</f>
        <v>2.4380000000000002</v>
      </c>
      <c r="C13" s="255">
        <f>[1]Sumary!AR14</f>
        <v>95.984251968503941</v>
      </c>
      <c r="D13" s="256">
        <f>'C Roller'!D13+'C Roller'!D13*(-RollerDiscounts)</f>
        <v>17.195054533333334</v>
      </c>
      <c r="E13" s="256">
        <f>'C Roller'!E13+'C Roller'!E13*(-RollerDiscounts)</f>
        <v>22.658775733333336</v>
      </c>
      <c r="F13" s="256">
        <f>'C Roller'!F13+'C Roller'!F13*(-RollerDiscounts)</f>
        <v>28.122496933333338</v>
      </c>
      <c r="G13" s="256">
        <f>'C Roller'!G13+'C Roller'!G13*(-RollerDiscounts)</f>
        <v>33.843018133333338</v>
      </c>
      <c r="H13" s="256">
        <f>'C Roller'!H13+'C Roller'!H13*(-RollerDiscounts)</f>
        <v>39.691939333333345</v>
      </c>
      <c r="I13" s="256">
        <f>'C Roller'!I13+'C Roller'!I13*(-RollerDiscounts)</f>
        <v>47.284060533333339</v>
      </c>
      <c r="J13" s="256">
        <f>'C Roller'!J13+'C Roller'!J13*(-RollerDiscounts)</f>
        <v>56.488181733333334</v>
      </c>
      <c r="K13" s="256">
        <f>'C Roller'!K13+'C Roller'!K13*(-RollerDiscounts)</f>
        <v>62.596302933333341</v>
      </c>
      <c r="L13" s="256">
        <f>'C Roller'!L13+'C Roller'!L13*(-RollerDiscounts)</f>
        <v>68.704424133333347</v>
      </c>
      <c r="M13" s="256">
        <f>'C Roller'!M13+'C Roller'!M13*(-RollerDiscounts)</f>
        <v>74.812545333333333</v>
      </c>
      <c r="N13" s="256">
        <f>'C Roller'!N13+'C Roller'!N13*(-RollerDiscounts)</f>
        <v>80.920666533333318</v>
      </c>
      <c r="O13" s="256">
        <f>'C Roller'!O13+'C Roller'!O13*(-RollerDiscounts)</f>
        <v>84.992747333333327</v>
      </c>
    </row>
    <row r="14" spans="1:15" ht="15" customHeight="1" x14ac:dyDescent="0.2">
      <c r="A14" s="764"/>
      <c r="B14" s="254">
        <f>[1]Sumary!AQ15</f>
        <v>2.9129999999999998</v>
      </c>
      <c r="C14" s="255">
        <f>[1]Sumary!AR15</f>
        <v>114.68503937007874</v>
      </c>
      <c r="D14" s="256">
        <f>'C Roller'!D14+'C Roller'!D14*(-RollerDiscounts)</f>
        <v>17.865944533333334</v>
      </c>
      <c r="E14" s="256">
        <f>'C Roller'!E14+'C Roller'!E14*(-RollerDiscounts)</f>
        <v>24.000555733333336</v>
      </c>
      <c r="F14" s="256">
        <f>'C Roller'!F14+'C Roller'!F14*(-RollerDiscounts)</f>
        <v>30.135166933333338</v>
      </c>
      <c r="G14" s="256">
        <f>'C Roller'!G14+'C Roller'!G14*(-RollerDiscounts)</f>
        <v>36.526578133333331</v>
      </c>
      <c r="H14" s="256">
        <f>'C Roller'!H14+'C Roller'!H14*(-RollerDiscounts)</f>
        <v>43.046389333333337</v>
      </c>
      <c r="I14" s="256">
        <f>'C Roller'!I14+'C Roller'!I14*(-RollerDiscounts)</f>
        <v>51.309400533333339</v>
      </c>
      <c r="J14" s="256">
        <f>'C Roller'!J14+'C Roller'!J14*(-RollerDiscounts)</f>
        <v>61.184411733333334</v>
      </c>
      <c r="K14" s="256">
        <f>'C Roller'!K14+'C Roller'!K14*(-RollerDiscounts)</f>
        <v>67.963422933333334</v>
      </c>
      <c r="L14" s="256">
        <f>'C Roller'!L14+'C Roller'!L14*(-RollerDiscounts)</f>
        <v>74.742434133333333</v>
      </c>
      <c r="M14" s="256">
        <f>'C Roller'!M14+'C Roller'!M14*(-RollerDiscounts)</f>
        <v>81.521445333333332</v>
      </c>
      <c r="N14" s="256">
        <f>'C Roller'!N14+'C Roller'!N14*(-RollerDiscounts)</f>
        <v>88.300456533333318</v>
      </c>
      <c r="O14" s="256">
        <f>'C Roller'!O14+'C Roller'!O14*(-RollerDiscounts)</f>
        <v>92.819797333333327</v>
      </c>
    </row>
    <row r="15" spans="1:15" ht="15" customHeight="1" x14ac:dyDescent="0.2">
      <c r="A15" s="764"/>
      <c r="B15" s="254">
        <f>[1]Sumary!AQ16</f>
        <v>3.25</v>
      </c>
      <c r="C15" s="255">
        <f>[1]Sumary!AR16</f>
        <v>127.95275590551181</v>
      </c>
      <c r="D15" s="256">
        <f>'C Roller'!D15+'C Roller'!D15*(-RollerDiscounts)</f>
        <v>18.341923333333334</v>
      </c>
      <c r="E15" s="256">
        <f>'C Roller'!E15+'C Roller'!E15*(-RollerDiscounts)</f>
        <v>24.952513333333336</v>
      </c>
      <c r="F15" s="256">
        <f>'C Roller'!F15+'C Roller'!F15*(-RollerDiscounts)</f>
        <v>31.563103333333338</v>
      </c>
      <c r="G15" s="256">
        <f>'C Roller'!G15+'C Roller'!G15*(-RollerDiscounts)</f>
        <v>38.430493333333338</v>
      </c>
      <c r="H15" s="256">
        <f>'C Roller'!H15+'C Roller'!H15*(-RollerDiscounts)</f>
        <v>45.426283333333338</v>
      </c>
      <c r="I15" s="256">
        <f>'C Roller'!I15+'C Roller'!I15*(-RollerDiscounts)</f>
        <v>54.165273333333339</v>
      </c>
      <c r="J15" s="256">
        <f>'C Roller'!J15+'C Roller'!J15*(-RollerDiscounts)</f>
        <v>64.516263333333342</v>
      </c>
      <c r="K15" s="256">
        <f>'C Roller'!K15+'C Roller'!K15*(-RollerDiscounts)</f>
        <v>71.771253333333334</v>
      </c>
      <c r="L15" s="256">
        <f>'C Roller'!L15+'C Roller'!L15*(-RollerDiscounts)</f>
        <v>79.026243333333341</v>
      </c>
      <c r="M15" s="256">
        <f>'C Roller'!M15+'C Roller'!M15*(-RollerDiscounts)</f>
        <v>86.281233333333333</v>
      </c>
      <c r="N15" s="256">
        <f>'C Roller'!N15+'C Roller'!N15*(-RollerDiscounts)</f>
        <v>93.536223333333325</v>
      </c>
      <c r="O15" s="256">
        <f>'C Roller'!O15+'C Roller'!O15*(-RollerDiscounts)</f>
        <v>98.372883333333334</v>
      </c>
    </row>
    <row r="16" spans="1:15" ht="15" customHeight="1" x14ac:dyDescent="0.2">
      <c r="A16" s="764"/>
      <c r="B16" s="254">
        <f>[1]Sumary!AQ17</f>
        <v>3.5</v>
      </c>
      <c r="C16" s="255">
        <f>[1]Sumary!AR17</f>
        <v>137.79527559055117</v>
      </c>
      <c r="D16" s="256">
        <f>'C Roller'!D16+'C Roller'!D16*(-RollerDiscounts)</f>
        <v>18.695023333333332</v>
      </c>
      <c r="E16" s="256">
        <f>'C Roller'!E16+'C Roller'!E16*(-RollerDiscounts)</f>
        <v>25.658713333333338</v>
      </c>
      <c r="F16" s="256">
        <f>'C Roller'!F16+'C Roller'!F16*(-RollerDiscounts)</f>
        <v>32.622403333333338</v>
      </c>
      <c r="G16" s="256">
        <f>'C Roller'!G16+'C Roller'!G16*(-RollerDiscounts)</f>
        <v>39.842893333333336</v>
      </c>
      <c r="H16" s="256">
        <f>'C Roller'!H16+'C Roller'!H16*(-RollerDiscounts)</f>
        <v>47.191783333333333</v>
      </c>
      <c r="I16" s="256">
        <f>'C Roller'!I16+'C Roller'!I16*(-RollerDiscounts)</f>
        <v>56.283873333333339</v>
      </c>
      <c r="J16" s="256">
        <f>'C Roller'!J16+'C Roller'!J16*(-RollerDiscounts)</f>
        <v>66.987963333333326</v>
      </c>
      <c r="K16" s="256">
        <f>'C Roller'!K16+'C Roller'!K16*(-RollerDiscounts)</f>
        <v>74.59605333333333</v>
      </c>
      <c r="L16" s="256">
        <f>'C Roller'!L16+'C Roller'!L16*(-RollerDiscounts)</f>
        <v>82.204143333333334</v>
      </c>
      <c r="M16" s="256">
        <f>'C Roller'!M16+'C Roller'!M16*(-RollerDiscounts)</f>
        <v>89.812233333333324</v>
      </c>
      <c r="N16" s="256">
        <f>'C Roller'!N16+'C Roller'!N16*(-RollerDiscounts)</f>
        <v>97.420323333333315</v>
      </c>
      <c r="O16" s="256">
        <f>'C Roller'!O16+'C Roller'!O16*(-RollerDiscounts)</f>
        <v>102.49238333333334</v>
      </c>
    </row>
    <row r="17" spans="1:15" ht="15" customHeight="1" x14ac:dyDescent="0.2">
      <c r="B17" s="257"/>
      <c r="C17" s="258"/>
      <c r="D17" s="259"/>
      <c r="E17" s="259"/>
      <c r="F17" s="259"/>
      <c r="G17" s="259"/>
      <c r="H17" s="259"/>
      <c r="I17" s="259"/>
      <c r="J17" s="259"/>
      <c r="K17" s="259"/>
      <c r="L17" s="259"/>
      <c r="M17" s="259"/>
      <c r="N17" s="259"/>
      <c r="O17" s="259"/>
    </row>
    <row r="18" spans="1:15" ht="15" customHeight="1" x14ac:dyDescent="0.2">
      <c r="A18" s="193" t="s">
        <v>254</v>
      </c>
    </row>
    <row r="19" spans="1:15" ht="15" customHeight="1" x14ac:dyDescent="0.2">
      <c r="A19" s="247"/>
      <c r="B19" s="761"/>
      <c r="C19" s="762"/>
      <c r="D19" s="762"/>
      <c r="E19" s="762"/>
      <c r="F19" s="762"/>
      <c r="G19" s="762"/>
      <c r="H19" s="762"/>
      <c r="I19" s="762"/>
      <c r="J19" s="762"/>
      <c r="K19" s="762"/>
      <c r="L19" s="762"/>
      <c r="M19" s="762"/>
      <c r="N19" s="762"/>
      <c r="O19" s="762"/>
    </row>
    <row r="20" spans="1:15" ht="15" customHeight="1" x14ac:dyDescent="0.2">
      <c r="A20" s="759" t="s">
        <v>277</v>
      </c>
      <c r="B20" s="248" t="s">
        <v>278</v>
      </c>
      <c r="C20" s="249"/>
      <c r="D20" s="250">
        <f>[1]Sumary!AS4</f>
        <v>0.3</v>
      </c>
      <c r="E20" s="250">
        <f>[1]Sumary!AT4</f>
        <v>0.6</v>
      </c>
      <c r="F20" s="250">
        <f>[1]Sumary!AU4</f>
        <v>0.9</v>
      </c>
      <c r="G20" s="250">
        <f>[1]Sumary!AV4</f>
        <v>1.2</v>
      </c>
      <c r="H20" s="250">
        <f>[1]Sumary!AW4</f>
        <v>1.5</v>
      </c>
      <c r="I20" s="250">
        <f>[1]Sumary!AX4</f>
        <v>1.8</v>
      </c>
      <c r="J20" s="250">
        <f>[1]Sumary!AY4</f>
        <v>2.1</v>
      </c>
      <c r="K20" s="250">
        <f>[1]Sumary!AZ4</f>
        <v>2.4</v>
      </c>
      <c r="L20" s="250">
        <f>[1]Sumary!BA4</f>
        <v>2.7</v>
      </c>
      <c r="M20" s="250">
        <f>[1]Sumary!BB4</f>
        <v>3</v>
      </c>
      <c r="N20" s="250">
        <f>[1]Sumary!BC4</f>
        <v>3.3</v>
      </c>
      <c r="O20" s="250">
        <f>[1]Sumary!BD4</f>
        <v>3.5</v>
      </c>
    </row>
    <row r="21" spans="1:15" ht="15" customHeight="1" x14ac:dyDescent="0.2">
      <c r="A21" s="760"/>
      <c r="B21" s="260"/>
      <c r="C21" s="261" t="s">
        <v>279</v>
      </c>
      <c r="D21" s="253">
        <f>[1]Sumary!AS5</f>
        <v>11.811023622047244</v>
      </c>
      <c r="E21" s="253">
        <f>[1]Sumary!AT5</f>
        <v>23.622047244094489</v>
      </c>
      <c r="F21" s="253">
        <f>[1]Sumary!AU5</f>
        <v>35.433070866141733</v>
      </c>
      <c r="G21" s="253">
        <f>[1]Sumary!AV5</f>
        <v>47.244094488188978</v>
      </c>
      <c r="H21" s="253">
        <f>[1]Sumary!AW5</f>
        <v>59.055118110236222</v>
      </c>
      <c r="I21" s="253">
        <f>[1]Sumary!AX5</f>
        <v>70.866141732283467</v>
      </c>
      <c r="J21" s="253">
        <f>[1]Sumary!AY5</f>
        <v>82.677165354330711</v>
      </c>
      <c r="K21" s="253">
        <f>[1]Sumary!AZ5</f>
        <v>94.488188976377955</v>
      </c>
      <c r="L21" s="253">
        <f>[1]Sumary!BA5</f>
        <v>106.2992125984252</v>
      </c>
      <c r="M21" s="253">
        <f>[1]Sumary!BB5</f>
        <v>118.11023622047244</v>
      </c>
      <c r="N21" s="253">
        <f>[1]Sumary!BC5</f>
        <v>129.92125984251967</v>
      </c>
      <c r="O21" s="253">
        <f>[1]Sumary!BD5</f>
        <v>137.79527559055117</v>
      </c>
    </row>
    <row r="22" spans="1:15" ht="15" customHeight="1" x14ac:dyDescent="0.2">
      <c r="A22" s="760"/>
      <c r="B22" s="254">
        <f>[1]Sumary!AQ6</f>
        <v>0.61</v>
      </c>
      <c r="C22" s="255">
        <f>[1]Sumary!AR6</f>
        <v>24.015748031496063</v>
      </c>
      <c r="D22" s="256">
        <f>'C Roller'!D22+'C Roller'!D22*(-RollerDiscounts)</f>
        <v>15.599755333333334</v>
      </c>
      <c r="E22" s="256">
        <f>'C Roller'!E22+'C Roller'!E22*(-RollerDiscounts)</f>
        <v>19.468177333333337</v>
      </c>
      <c r="F22" s="256">
        <f>'C Roller'!F22+'C Roller'!F22*(-RollerDiscounts)</f>
        <v>23.336599333333339</v>
      </c>
      <c r="G22" s="256">
        <f>'C Roller'!G22+'C Roller'!G22*(-RollerDiscounts)</f>
        <v>27.639421333333331</v>
      </c>
      <c r="H22" s="256">
        <f>'C Roller'!H22+'C Roller'!H22*(-RollerDiscounts)</f>
        <v>32.159443333333336</v>
      </c>
      <c r="I22" s="256">
        <f>'C Roller'!I22+'C Roller'!I22*(-RollerDiscounts)</f>
        <v>38.245065333333336</v>
      </c>
      <c r="J22" s="256">
        <f>'C Roller'!J22+'C Roller'!J22*(-RollerDiscounts)</f>
        <v>45.942687333333332</v>
      </c>
      <c r="K22" s="256">
        <f>'C Roller'!K22+'C Roller'!K22*(-RollerDiscounts)</f>
        <v>50.544309333333338</v>
      </c>
      <c r="L22" s="256">
        <f>'C Roller'!L22+'C Roller'!L22*(-RollerDiscounts)</f>
        <v>55.145931333333351</v>
      </c>
      <c r="M22" s="256">
        <f>'C Roller'!M22+'C Roller'!M22*(-RollerDiscounts)</f>
        <v>59.747553333333336</v>
      </c>
      <c r="N22" s="256">
        <f>'C Roller'!N22+'C Roller'!N22*(-RollerDiscounts)</f>
        <v>64.349175333333335</v>
      </c>
      <c r="O22" s="256">
        <f>'C Roller'!O22+'C Roller'!O22*(-RollerDiscounts)</f>
        <v>67.416923333333344</v>
      </c>
    </row>
    <row r="23" spans="1:15" ht="15" customHeight="1" x14ac:dyDescent="0.2">
      <c r="A23" s="760"/>
      <c r="B23" s="254">
        <f>[1]Sumary!AQ7</f>
        <v>0.76200000000000001</v>
      </c>
      <c r="C23" s="255">
        <f>[1]Sumary!AR7</f>
        <v>30</v>
      </c>
      <c r="D23" s="256">
        <f>'C Roller'!D23+'C Roller'!D23*(-RollerDiscounts)</f>
        <v>15.962913733333334</v>
      </c>
      <c r="E23" s="256">
        <f>'C Roller'!E23+'C Roller'!E23*(-RollerDiscounts)</f>
        <v>20.194494133333336</v>
      </c>
      <c r="F23" s="256">
        <f>'C Roller'!F23+'C Roller'!F23*(-RollerDiscounts)</f>
        <v>24.426074533333335</v>
      </c>
      <c r="G23" s="256">
        <f>'C Roller'!G23+'C Roller'!G23*(-RollerDiscounts)</f>
        <v>29.09205493333333</v>
      </c>
      <c r="H23" s="256">
        <f>'C Roller'!H23+'C Roller'!H23*(-RollerDiscounts)</f>
        <v>33.975235333333337</v>
      </c>
      <c r="I23" s="256">
        <f>'C Roller'!I23+'C Roller'!I23*(-RollerDiscounts)</f>
        <v>40.424015733333334</v>
      </c>
      <c r="J23" s="256">
        <f>'C Roller'!J23+'C Roller'!J23*(-RollerDiscounts)</f>
        <v>48.48479613333334</v>
      </c>
      <c r="K23" s="256">
        <f>'C Roller'!K23+'C Roller'!K23*(-RollerDiscounts)</f>
        <v>53.449576533333335</v>
      </c>
      <c r="L23" s="256">
        <f>'C Roller'!L23+'C Roller'!L23*(-RollerDiscounts)</f>
        <v>58.414356933333345</v>
      </c>
      <c r="M23" s="256">
        <f>'C Roller'!M23+'C Roller'!M23*(-RollerDiscounts)</f>
        <v>63.37913733333334</v>
      </c>
      <c r="N23" s="256">
        <f>'C Roller'!N23+'C Roller'!N23*(-RollerDiscounts)</f>
        <v>68.343917733333328</v>
      </c>
      <c r="O23" s="256">
        <f>'C Roller'!O23+'C Roller'!O23*(-RollerDiscounts)</f>
        <v>71.653771333333339</v>
      </c>
    </row>
    <row r="24" spans="1:15" ht="15" customHeight="1" x14ac:dyDescent="0.2">
      <c r="A24" s="760"/>
      <c r="B24" s="254">
        <f>[1]Sumary!AQ8</f>
        <v>0.91400000000000003</v>
      </c>
      <c r="C24" s="255">
        <f>[1]Sumary!AR8</f>
        <v>35.984251968503933</v>
      </c>
      <c r="D24" s="256">
        <f>'C Roller'!D24+'C Roller'!D24*(-RollerDiscounts)</f>
        <v>16.326072133333334</v>
      </c>
      <c r="E24" s="256">
        <f>'C Roller'!E24+'C Roller'!E24*(-RollerDiscounts)</f>
        <v>20.920810933333335</v>
      </c>
      <c r="F24" s="256">
        <f>'C Roller'!F24+'C Roller'!F24*(-RollerDiscounts)</f>
        <v>25.515549733333337</v>
      </c>
      <c r="G24" s="256">
        <f>'C Roller'!G24+'C Roller'!G24*(-RollerDiscounts)</f>
        <v>30.544688533333336</v>
      </c>
      <c r="H24" s="256">
        <f>'C Roller'!H24+'C Roller'!H24*(-RollerDiscounts)</f>
        <v>35.791027333333339</v>
      </c>
      <c r="I24" s="256">
        <f>'C Roller'!I24+'C Roller'!I24*(-RollerDiscounts)</f>
        <v>42.602966133333346</v>
      </c>
      <c r="J24" s="256">
        <f>'C Roller'!J24+'C Roller'!J24*(-RollerDiscounts)</f>
        <v>51.026904933333334</v>
      </c>
      <c r="K24" s="256">
        <f>'C Roller'!K24+'C Roller'!K24*(-RollerDiscounts)</f>
        <v>56.35484373333334</v>
      </c>
      <c r="L24" s="256">
        <f>'C Roller'!L24+'C Roller'!L24*(-RollerDiscounts)</f>
        <v>61.682782533333352</v>
      </c>
      <c r="M24" s="256">
        <f>'C Roller'!M24+'C Roller'!M24*(-RollerDiscounts)</f>
        <v>67.010721333333336</v>
      </c>
      <c r="N24" s="256">
        <f>'C Roller'!N24+'C Roller'!N24*(-RollerDiscounts)</f>
        <v>72.338660133333335</v>
      </c>
      <c r="O24" s="256">
        <f>'C Roller'!O24+'C Roller'!O24*(-RollerDiscounts)</f>
        <v>75.890619333333333</v>
      </c>
    </row>
    <row r="25" spans="1:15" ht="15" customHeight="1" x14ac:dyDescent="0.2">
      <c r="A25" s="760"/>
      <c r="B25" s="254">
        <f>[1]Sumary!AQ9</f>
        <v>1.0669999999999999</v>
      </c>
      <c r="C25" s="255">
        <f>[1]Sumary!AR9</f>
        <v>42.00787401574803</v>
      </c>
      <c r="D25" s="256">
        <f>'C Roller'!D25+'C Roller'!D25*(-RollerDiscounts)</f>
        <v>16.691619733333333</v>
      </c>
      <c r="E25" s="256">
        <f>'C Roller'!E25+'C Roller'!E25*(-RollerDiscounts)</f>
        <v>21.651906133333334</v>
      </c>
      <c r="F25" s="256">
        <f>'C Roller'!F25+'C Roller'!F25*(-RollerDiscounts)</f>
        <v>26.612192533333335</v>
      </c>
      <c r="G25" s="256">
        <f>'C Roller'!G25+'C Roller'!G25*(-RollerDiscounts)</f>
        <v>32.006878933333333</v>
      </c>
      <c r="H25" s="256">
        <f>'C Roller'!H25+'C Roller'!H25*(-RollerDiscounts)</f>
        <v>37.618765333333336</v>
      </c>
      <c r="I25" s="256">
        <f>'C Roller'!I25+'C Roller'!I25*(-RollerDiscounts)</f>
        <v>44.796251733333342</v>
      </c>
      <c r="J25" s="256">
        <f>'C Roller'!J25+'C Roller'!J25*(-RollerDiscounts)</f>
        <v>53.585738133333344</v>
      </c>
      <c r="K25" s="256">
        <f>'C Roller'!K25+'C Roller'!K25*(-RollerDiscounts)</f>
        <v>59.279224533333341</v>
      </c>
      <c r="L25" s="256">
        <f>'C Roller'!L25+'C Roller'!L25*(-RollerDiscounts)</f>
        <v>64.972710933333346</v>
      </c>
      <c r="M25" s="256">
        <f>'C Roller'!M25+'C Roller'!M25*(-RollerDiscounts)</f>
        <v>70.666197333333329</v>
      </c>
      <c r="N25" s="256">
        <f>'C Roller'!N25+'C Roller'!N25*(-RollerDiscounts)</f>
        <v>76.359683733333327</v>
      </c>
      <c r="O25" s="256">
        <f>'C Roller'!O25+'C Roller'!O25*(-RollerDiscounts)</f>
        <v>80.155341333333325</v>
      </c>
    </row>
    <row r="26" spans="1:15" ht="15" customHeight="1" x14ac:dyDescent="0.2">
      <c r="A26" s="760"/>
      <c r="B26" s="254">
        <f>[1]Sumary!AQ10</f>
        <v>1.2190000000000001</v>
      </c>
      <c r="C26" s="255">
        <f>[1]Sumary!AR10</f>
        <v>47.99212598425197</v>
      </c>
      <c r="D26" s="256">
        <f>'C Roller'!D26+'C Roller'!D26*(-RollerDiscounts)</f>
        <v>17.054778133333336</v>
      </c>
      <c r="E26" s="256">
        <f>'C Roller'!E26+'C Roller'!E26*(-RollerDiscounts)</f>
        <v>22.378222933333333</v>
      </c>
      <c r="F26" s="256">
        <f>'C Roller'!F26+'C Roller'!F26*(-RollerDiscounts)</f>
        <v>27.701667733333338</v>
      </c>
      <c r="G26" s="256">
        <f>'C Roller'!G26+'C Roller'!G26*(-RollerDiscounts)</f>
        <v>33.459512533333331</v>
      </c>
      <c r="H26" s="256">
        <f>'C Roller'!H26+'C Roller'!H26*(-RollerDiscounts)</f>
        <v>39.434557333333338</v>
      </c>
      <c r="I26" s="256">
        <f>'C Roller'!I26+'C Roller'!I26*(-RollerDiscounts)</f>
        <v>46.975202133333347</v>
      </c>
      <c r="J26" s="256">
        <f>'C Roller'!J26+'C Roller'!J26*(-RollerDiscounts)</f>
        <v>56.127846933333338</v>
      </c>
      <c r="K26" s="256">
        <f>'C Roller'!K26+'C Roller'!K26*(-RollerDiscounts)</f>
        <v>62.184491733333338</v>
      </c>
      <c r="L26" s="256">
        <f>'C Roller'!L26+'C Roller'!L26*(-RollerDiscounts)</f>
        <v>68.241136533333346</v>
      </c>
      <c r="M26" s="256">
        <f>'C Roller'!M26+'C Roller'!M26*(-RollerDiscounts)</f>
        <v>74.297781333333347</v>
      </c>
      <c r="N26" s="256">
        <f>'C Roller'!N26+'C Roller'!N26*(-RollerDiscounts)</f>
        <v>80.35442613333332</v>
      </c>
      <c r="O26" s="256">
        <f>'C Roller'!O26+'C Roller'!O26*(-RollerDiscounts)</f>
        <v>84.392189333333334</v>
      </c>
    </row>
    <row r="27" spans="1:15" ht="15" customHeight="1" x14ac:dyDescent="0.2">
      <c r="A27" s="760"/>
      <c r="B27" s="254">
        <f>[1]Sumary!AQ11</f>
        <v>1.524</v>
      </c>
      <c r="C27" s="255">
        <f>[1]Sumary!AR11</f>
        <v>60</v>
      </c>
      <c r="D27" s="256">
        <f>'C Roller'!D27+'C Roller'!D27*(-RollerDiscounts)</f>
        <v>17.783484133333332</v>
      </c>
      <c r="E27" s="256">
        <f>'C Roller'!E27+'C Roller'!E27*(-RollerDiscounts)</f>
        <v>23.835634933333338</v>
      </c>
      <c r="F27" s="256">
        <f>'C Roller'!F27+'C Roller'!F27*(-RollerDiscounts)</f>
        <v>29.887785733333338</v>
      </c>
      <c r="G27" s="256">
        <f>'C Roller'!G27+'C Roller'!G27*(-RollerDiscounts)</f>
        <v>36.374336533333334</v>
      </c>
      <c r="H27" s="256">
        <f>'C Roller'!H27+'C Roller'!H27*(-RollerDiscounts)</f>
        <v>43.078087333333336</v>
      </c>
      <c r="I27" s="256">
        <f>'C Roller'!I27+'C Roller'!I27*(-RollerDiscounts)</f>
        <v>51.347438133333348</v>
      </c>
      <c r="J27" s="256">
        <f>'C Roller'!J27+'C Roller'!J27*(-RollerDiscounts)</f>
        <v>61.228788933333334</v>
      </c>
      <c r="K27" s="256">
        <f>'C Roller'!K27+'C Roller'!K27*(-RollerDiscounts)</f>
        <v>68.014139733333337</v>
      </c>
      <c r="L27" s="256">
        <f>'C Roller'!L27+'C Roller'!L27*(-RollerDiscounts)</f>
        <v>74.799490533333341</v>
      </c>
      <c r="M27" s="256">
        <f>'C Roller'!M27+'C Roller'!M27*(-RollerDiscounts)</f>
        <v>81.584841333333344</v>
      </c>
      <c r="N27" s="256">
        <f>'C Roller'!N27+'C Roller'!N27*(-RollerDiscounts)</f>
        <v>88.370192133333319</v>
      </c>
      <c r="O27" s="256">
        <f>'C Roller'!O27+'C Roller'!O27*(-RollerDiscounts)</f>
        <v>92.893759333333321</v>
      </c>
    </row>
    <row r="28" spans="1:15" ht="15" customHeight="1" x14ac:dyDescent="0.2">
      <c r="A28" s="760"/>
      <c r="B28" s="254">
        <f>[1]Sumary!AQ12</f>
        <v>1.829</v>
      </c>
      <c r="C28" s="255">
        <f>[1]Sumary!AR12</f>
        <v>72.00787401574803</v>
      </c>
      <c r="D28" s="256">
        <f>'C Roller'!D28+'C Roller'!D28*(-RollerDiscounts)</f>
        <v>18.512190133333334</v>
      </c>
      <c r="E28" s="256">
        <f>'C Roller'!E28+'C Roller'!E28*(-RollerDiscounts)</f>
        <v>25.293046933333336</v>
      </c>
      <c r="F28" s="256">
        <f>'C Roller'!F28+'C Roller'!F28*(-RollerDiscounts)</f>
        <v>32.073903733333339</v>
      </c>
      <c r="G28" s="256">
        <f>'C Roller'!G28+'C Roller'!G28*(-RollerDiscounts)</f>
        <v>39.289160533333337</v>
      </c>
      <c r="H28" s="256">
        <f>'C Roller'!H28+'C Roller'!H28*(-RollerDiscounts)</f>
        <v>46.721617333333334</v>
      </c>
      <c r="I28" s="256">
        <f>'C Roller'!I28+'C Roller'!I28*(-RollerDiscounts)</f>
        <v>55.719674133333342</v>
      </c>
      <c r="J28" s="256">
        <f>'C Roller'!J28+'C Roller'!J28*(-RollerDiscounts)</f>
        <v>66.329730933333337</v>
      </c>
      <c r="K28" s="256">
        <f>'C Roller'!K28+'C Roller'!K28*(-RollerDiscounts)</f>
        <v>73.843787733333329</v>
      </c>
      <c r="L28" s="256">
        <f>'C Roller'!L28+'C Roller'!L28*(-RollerDiscounts)</f>
        <v>81.357844533333363</v>
      </c>
      <c r="M28" s="256">
        <f>'C Roller'!M28+'C Roller'!M28*(-RollerDiscounts)</f>
        <v>88.871901333333341</v>
      </c>
      <c r="N28" s="256">
        <f>'C Roller'!N28+'C Roller'!N28*(-RollerDiscounts)</f>
        <v>96.385958133333318</v>
      </c>
      <c r="O28" s="256">
        <f>'C Roller'!O28+'C Roller'!O28*(-RollerDiscounts)</f>
        <v>101.39532933333334</v>
      </c>
    </row>
    <row r="29" spans="1:15" ht="15" customHeight="1" x14ac:dyDescent="0.2">
      <c r="A29" s="760"/>
      <c r="B29" s="254">
        <f>[1]Sumary!AQ13</f>
        <v>2.1339999999999999</v>
      </c>
      <c r="C29" s="255">
        <f>[1]Sumary!AR13</f>
        <v>84.015748031496059</v>
      </c>
      <c r="D29" s="256">
        <f>'C Roller'!D29+'C Roller'!D29*(-RollerDiscounts)</f>
        <v>19.240896133333337</v>
      </c>
      <c r="E29" s="256">
        <f>'C Roller'!E29+'C Roller'!E29*(-RollerDiscounts)</f>
        <v>26.750458933333334</v>
      </c>
      <c r="F29" s="256">
        <f>'C Roller'!F29+'C Roller'!F29*(-RollerDiscounts)</f>
        <v>34.260021733333332</v>
      </c>
      <c r="G29" s="256">
        <f>'C Roller'!G29+'C Roller'!G29*(-RollerDiscounts)</f>
        <v>42.203984533333333</v>
      </c>
      <c r="H29" s="256">
        <f>'C Roller'!H29+'C Roller'!H29*(-RollerDiscounts)</f>
        <v>50.365147333333333</v>
      </c>
      <c r="I29" s="256">
        <f>'C Roller'!I29+'C Roller'!I29*(-RollerDiscounts)</f>
        <v>60.091910133333343</v>
      </c>
      <c r="J29" s="256">
        <f>'C Roller'!J29+'C Roller'!J29*(-RollerDiscounts)</f>
        <v>71.430672933333327</v>
      </c>
      <c r="K29" s="256">
        <f>'C Roller'!K29+'C Roller'!K29*(-RollerDiscounts)</f>
        <v>79.673435733333321</v>
      </c>
      <c r="L29" s="256">
        <f>'C Roller'!L29+'C Roller'!L29*(-RollerDiscounts)</f>
        <v>87.916198533333343</v>
      </c>
      <c r="M29" s="256">
        <f>'C Roller'!M29+'C Roller'!M29*(-RollerDiscounts)</f>
        <v>96.158961333333338</v>
      </c>
      <c r="N29" s="256">
        <f>'C Roller'!N29+'C Roller'!N29*(-RollerDiscounts)</f>
        <v>104.40172413333332</v>
      </c>
      <c r="O29" s="256">
        <f>'C Roller'!O29+'C Roller'!O29*(-RollerDiscounts)</f>
        <v>109.89689933333334</v>
      </c>
    </row>
    <row r="30" spans="1:15" ht="15" customHeight="1" x14ac:dyDescent="0.2">
      <c r="A30" s="760"/>
      <c r="B30" s="254">
        <f>[1]Sumary!AQ14</f>
        <v>2.4380000000000002</v>
      </c>
      <c r="C30" s="255">
        <f>[1]Sumary!AR14</f>
        <v>95.984251968503941</v>
      </c>
      <c r="D30" s="256">
        <f>'C Roller'!D30+'C Roller'!D30*(-RollerDiscounts)</f>
        <v>19.967212933333336</v>
      </c>
      <c r="E30" s="256">
        <f>'C Roller'!E30+'C Roller'!E30*(-RollerDiscounts)</f>
        <v>28.20309253333334</v>
      </c>
      <c r="F30" s="256">
        <f>'C Roller'!F30+'C Roller'!F30*(-RollerDiscounts)</f>
        <v>36.438972133333337</v>
      </c>
      <c r="G30" s="256">
        <f>'C Roller'!G30+'C Roller'!G30*(-RollerDiscounts)</f>
        <v>45.109251733333338</v>
      </c>
      <c r="H30" s="256">
        <f>'C Roller'!H30+'C Roller'!H30*(-RollerDiscounts)</f>
        <v>53.996731333333337</v>
      </c>
      <c r="I30" s="256">
        <f>'C Roller'!I30+'C Roller'!I30*(-RollerDiscounts)</f>
        <v>64.449810933333339</v>
      </c>
      <c r="J30" s="256">
        <f>'C Roller'!J30+'C Roller'!J30*(-RollerDiscounts)</f>
        <v>76.514890533333329</v>
      </c>
      <c r="K30" s="256">
        <f>'C Roller'!K30+'C Roller'!K30*(-RollerDiscounts)</f>
        <v>85.483970133333329</v>
      </c>
      <c r="L30" s="256">
        <f>'C Roller'!L30+'C Roller'!L30*(-RollerDiscounts)</f>
        <v>94.453049733333344</v>
      </c>
      <c r="M30" s="256">
        <f>'C Roller'!M30+'C Roller'!M30*(-RollerDiscounts)</f>
        <v>103.42212933333333</v>
      </c>
      <c r="N30" s="256">
        <f>'C Roller'!N30+'C Roller'!N30*(-RollerDiscounts)</f>
        <v>112.3912089333333</v>
      </c>
      <c r="O30" s="256">
        <f>'C Roller'!O30+'C Roller'!O30*(-RollerDiscounts)</f>
        <v>118.37059533333333</v>
      </c>
    </row>
    <row r="31" spans="1:15" ht="15" customHeight="1" x14ac:dyDescent="0.2">
      <c r="A31" s="760"/>
      <c r="B31" s="254">
        <f>[1]Sumary!AQ15</f>
        <v>2.9129999999999998</v>
      </c>
      <c r="C31" s="255">
        <f>[1]Sumary!AR15</f>
        <v>114.68503937007874</v>
      </c>
      <c r="D31" s="256">
        <f>'C Roller'!D31+'C Roller'!D31*(-RollerDiscounts)</f>
        <v>21.102082933333335</v>
      </c>
      <c r="E31" s="256">
        <f>'C Roller'!E31+'C Roller'!E31*(-RollerDiscounts)</f>
        <v>30.472832533333332</v>
      </c>
      <c r="F31" s="256">
        <f>'C Roller'!F31+'C Roller'!F31*(-RollerDiscounts)</f>
        <v>39.843582133333335</v>
      </c>
      <c r="G31" s="256">
        <f>'C Roller'!G31+'C Roller'!G31*(-RollerDiscounts)</f>
        <v>49.648731733333328</v>
      </c>
      <c r="H31" s="256">
        <f>'C Roller'!H31+'C Roller'!H31*(-RollerDiscounts)</f>
        <v>59.671081333333333</v>
      </c>
      <c r="I31" s="256">
        <f>'C Roller'!I31+'C Roller'!I31*(-RollerDiscounts)</f>
        <v>71.259030933333335</v>
      </c>
      <c r="J31" s="256">
        <f>'C Roller'!J31+'C Roller'!J31*(-RollerDiscounts)</f>
        <v>84.458980533333332</v>
      </c>
      <c r="K31" s="256">
        <f>'C Roller'!K31+'C Roller'!K31*(-RollerDiscounts)</f>
        <v>94.562930133333325</v>
      </c>
      <c r="L31" s="256">
        <f>'C Roller'!L31+'C Roller'!L31*(-RollerDiscounts)</f>
        <v>104.66687973333335</v>
      </c>
      <c r="M31" s="256">
        <f>'C Roller'!M31+'C Roller'!M31*(-RollerDiscounts)</f>
        <v>114.77082933333332</v>
      </c>
      <c r="N31" s="256">
        <f>'C Roller'!N31+'C Roller'!N31*(-RollerDiscounts)</f>
        <v>124.8747789333333</v>
      </c>
      <c r="O31" s="256">
        <f>'C Roller'!O31+'C Roller'!O31*(-RollerDiscounts)</f>
        <v>131.61074533333334</v>
      </c>
    </row>
    <row r="32" spans="1:15" ht="15" customHeight="1" x14ac:dyDescent="0.2">
      <c r="A32" s="760"/>
      <c r="B32" s="254">
        <f>[1]Sumary!AQ16</f>
        <v>3.25</v>
      </c>
      <c r="C32" s="255">
        <f>[1]Sumary!AR16</f>
        <v>127.95275590551181</v>
      </c>
      <c r="D32" s="256">
        <f>'C Roller'!D32+'C Roller'!D32*(-RollerDiscounts)</f>
        <v>21.907243333333334</v>
      </c>
      <c r="E32" s="256">
        <f>'C Roller'!E32+'C Roller'!E32*(-RollerDiscounts)</f>
        <v>32.083153333333335</v>
      </c>
      <c r="F32" s="256">
        <f>'C Roller'!F32+'C Roller'!F32*(-RollerDiscounts)</f>
        <v>42.259063333333337</v>
      </c>
      <c r="G32" s="256">
        <f>'C Roller'!G32+'C Roller'!G32*(-RollerDiscounts)</f>
        <v>52.869373333333336</v>
      </c>
      <c r="H32" s="256">
        <f>'C Roller'!H32+'C Roller'!H32*(-RollerDiscounts)</f>
        <v>63.696883333333332</v>
      </c>
      <c r="I32" s="256">
        <f>'C Roller'!I32+'C Roller'!I32*(-RollerDiscounts)</f>
        <v>76.089993333333339</v>
      </c>
      <c r="J32" s="256">
        <f>'C Roller'!J32+'C Roller'!J32*(-RollerDiscounts)</f>
        <v>90.095103333333327</v>
      </c>
      <c r="K32" s="256">
        <f>'C Roller'!K32+'C Roller'!K32*(-RollerDiscounts)</f>
        <v>101.00421333333334</v>
      </c>
      <c r="L32" s="256">
        <f>'C Roller'!L32+'C Roller'!L32*(-RollerDiscounts)</f>
        <v>111.91332333333335</v>
      </c>
      <c r="M32" s="256">
        <f>'C Roller'!M32+'C Roller'!M32*(-RollerDiscounts)</f>
        <v>122.82243333333332</v>
      </c>
      <c r="N32" s="256">
        <f>'C Roller'!N32+'C Roller'!N32*(-RollerDiscounts)</f>
        <v>133.73154333333335</v>
      </c>
      <c r="O32" s="256">
        <f>'C Roller'!O32+'C Roller'!O32*(-RollerDiscounts)</f>
        <v>141.00428333333335</v>
      </c>
    </row>
    <row r="33" spans="1:15" ht="15" customHeight="1" x14ac:dyDescent="0.2">
      <c r="A33" s="760"/>
      <c r="B33" s="254">
        <f>[1]Sumary!AQ17</f>
        <v>3.5</v>
      </c>
      <c r="C33" s="255">
        <f>[1]Sumary!AR17</f>
        <v>137.79527559055117</v>
      </c>
      <c r="D33" s="256">
        <f>'C Roller'!D33+'C Roller'!D33*(-RollerDiscounts)</f>
        <v>22.504543333333338</v>
      </c>
      <c r="E33" s="256">
        <f>'C Roller'!E33+'C Roller'!E33*(-RollerDiscounts)</f>
        <v>33.277753333333337</v>
      </c>
      <c r="F33" s="256">
        <f>'C Roller'!F33+'C Roller'!F33*(-RollerDiscounts)</f>
        <v>44.050963333333335</v>
      </c>
      <c r="G33" s="256">
        <f>'C Roller'!G33+'C Roller'!G33*(-RollerDiscounts)</f>
        <v>55.258573333333338</v>
      </c>
      <c r="H33" s="256">
        <f>'C Roller'!H33+'C Roller'!H33*(-RollerDiscounts)</f>
        <v>66.683383333333339</v>
      </c>
      <c r="I33" s="256">
        <f>'C Roller'!I33+'C Roller'!I33*(-RollerDiscounts)</f>
        <v>79.673793333333336</v>
      </c>
      <c r="J33" s="256">
        <f>'C Roller'!J33+'C Roller'!J33*(-RollerDiscounts)</f>
        <v>94.276203333333328</v>
      </c>
      <c r="K33" s="256">
        <f>'C Roller'!K33+'C Roller'!K33*(-RollerDiscounts)</f>
        <v>105.78261333333332</v>
      </c>
      <c r="L33" s="256">
        <f>'C Roller'!L33+'C Roller'!L33*(-RollerDiscounts)</f>
        <v>117.28902333333336</v>
      </c>
      <c r="M33" s="256">
        <f>'C Roller'!M33+'C Roller'!M33*(-RollerDiscounts)</f>
        <v>128.79543333333334</v>
      </c>
      <c r="N33" s="256">
        <f>'C Roller'!N33+'C Roller'!N33*(-RollerDiscounts)</f>
        <v>140.30184333333335</v>
      </c>
      <c r="O33" s="256">
        <f>'C Roller'!O33+'C Roller'!O33*(-RollerDiscounts)</f>
        <v>147.97278333333335</v>
      </c>
    </row>
    <row r="34" spans="1:15" ht="15" customHeight="1" x14ac:dyDescent="0.2">
      <c r="B34" s="257"/>
      <c r="C34" s="258"/>
    </row>
    <row r="35" spans="1:15" ht="15" customHeight="1" x14ac:dyDescent="0.2">
      <c r="A35" s="193" t="s">
        <v>244</v>
      </c>
    </row>
    <row r="36" spans="1:15" ht="15" customHeight="1" x14ac:dyDescent="0.2">
      <c r="A36" s="247"/>
      <c r="B36" s="761"/>
      <c r="C36" s="762"/>
      <c r="D36" s="762"/>
      <c r="E36" s="762"/>
      <c r="F36" s="762"/>
      <c r="G36" s="762"/>
      <c r="H36" s="762"/>
      <c r="I36" s="762"/>
      <c r="J36" s="762"/>
      <c r="K36" s="762"/>
      <c r="L36" s="762"/>
      <c r="M36" s="762"/>
      <c r="N36" s="762"/>
      <c r="O36" s="762"/>
    </row>
    <row r="37" spans="1:15" ht="15" customHeight="1" x14ac:dyDescent="0.2">
      <c r="A37" s="759" t="s">
        <v>277</v>
      </c>
      <c r="B37" s="248" t="s">
        <v>278</v>
      </c>
      <c r="C37" s="249"/>
      <c r="D37" s="250">
        <f>[1]Sumary!AS4</f>
        <v>0.3</v>
      </c>
      <c r="E37" s="250">
        <f>[1]Sumary!AT4</f>
        <v>0.6</v>
      </c>
      <c r="F37" s="250">
        <f>[1]Sumary!AU4</f>
        <v>0.9</v>
      </c>
      <c r="G37" s="250">
        <f>[1]Sumary!AV4</f>
        <v>1.2</v>
      </c>
      <c r="H37" s="250">
        <f>[1]Sumary!AW4</f>
        <v>1.5</v>
      </c>
      <c r="I37" s="250">
        <f>[1]Sumary!AX4</f>
        <v>1.8</v>
      </c>
      <c r="J37" s="250">
        <f>[1]Sumary!AY4</f>
        <v>2.1</v>
      </c>
      <c r="K37" s="250">
        <f>[1]Sumary!AZ4</f>
        <v>2.4</v>
      </c>
      <c r="L37" s="250">
        <f>[1]Sumary!BA4</f>
        <v>2.7</v>
      </c>
      <c r="M37" s="250">
        <f>[1]Sumary!BB4</f>
        <v>3</v>
      </c>
      <c r="N37" s="250">
        <f>[1]Sumary!BC4</f>
        <v>3.3</v>
      </c>
      <c r="O37" s="250">
        <f>[1]Sumary!BD4</f>
        <v>3.5</v>
      </c>
    </row>
    <row r="38" spans="1:15" ht="15" customHeight="1" x14ac:dyDescent="0.2">
      <c r="A38" s="760"/>
      <c r="B38" s="260"/>
      <c r="C38" s="261" t="s">
        <v>279</v>
      </c>
      <c r="D38" s="253">
        <f>[1]Sumary!AS5</f>
        <v>11.811023622047244</v>
      </c>
      <c r="E38" s="253">
        <f>[1]Sumary!AT5</f>
        <v>23.622047244094489</v>
      </c>
      <c r="F38" s="253">
        <f>[1]Sumary!AU5</f>
        <v>35.433070866141733</v>
      </c>
      <c r="G38" s="253">
        <f>[1]Sumary!AV5</f>
        <v>47.244094488188978</v>
      </c>
      <c r="H38" s="253">
        <f>[1]Sumary!AW5</f>
        <v>59.055118110236222</v>
      </c>
      <c r="I38" s="253">
        <f>[1]Sumary!AX5</f>
        <v>70.866141732283467</v>
      </c>
      <c r="J38" s="253">
        <f>[1]Sumary!AY5</f>
        <v>82.677165354330711</v>
      </c>
      <c r="K38" s="253">
        <f>[1]Sumary!AZ5</f>
        <v>94.488188976377955</v>
      </c>
      <c r="L38" s="253">
        <f>[1]Sumary!BA5</f>
        <v>106.2992125984252</v>
      </c>
      <c r="M38" s="253">
        <f>[1]Sumary!BB5</f>
        <v>118.11023622047244</v>
      </c>
      <c r="N38" s="253">
        <f>[1]Sumary!BC5</f>
        <v>129.92125984251967</v>
      </c>
      <c r="O38" s="253">
        <f>[1]Sumary!BD5</f>
        <v>137.79527559055117</v>
      </c>
    </row>
    <row r="39" spans="1:15" ht="15" customHeight="1" x14ac:dyDescent="0.2">
      <c r="A39" s="760"/>
      <c r="B39" s="254">
        <f>[1]Sumary!AQ6</f>
        <v>0.61</v>
      </c>
      <c r="C39" s="255">
        <f>[1]Sumary!AR6</f>
        <v>24.015748031496063</v>
      </c>
      <c r="D39" s="256">
        <f>'C Roller'!D39+'C Roller'!D39*(-RollerDiscounts)</f>
        <v>16.706311333333332</v>
      </c>
      <c r="E39" s="256">
        <f>'C Roller'!E39+'C Roller'!E39*(-RollerDiscounts)</f>
        <v>21.681289333333332</v>
      </c>
      <c r="F39" s="256">
        <f>'C Roller'!F39+'C Roller'!F39*(-RollerDiscounts)</f>
        <v>26.656267333333339</v>
      </c>
      <c r="G39" s="256">
        <f>'C Roller'!G39+'C Roller'!G39*(-RollerDiscounts)</f>
        <v>32.264845333333334</v>
      </c>
      <c r="H39" s="256">
        <f>'C Roller'!H39+'C Roller'!H39*(-RollerDiscounts)</f>
        <v>38.190223333333343</v>
      </c>
      <c r="I39" s="256">
        <f>'C Roller'!I39+'C Roller'!I39*(-RollerDiscounts)</f>
        <v>45.482001333333343</v>
      </c>
      <c r="J39" s="256">
        <f>'C Roller'!J39+'C Roller'!J39*(-RollerDiscounts)</f>
        <v>54.385779333333346</v>
      </c>
      <c r="K39" s="256">
        <f>'C Roller'!K39+'C Roller'!K39*(-RollerDiscounts)</f>
        <v>60.193557333333345</v>
      </c>
      <c r="L39" s="256">
        <f>'C Roller'!L39+'C Roller'!L39*(-RollerDiscounts)</f>
        <v>66.001335333333344</v>
      </c>
      <c r="M39" s="256">
        <f>'C Roller'!M39+'C Roller'!M39*(-RollerDiscounts)</f>
        <v>71.809113333333343</v>
      </c>
      <c r="N39" s="256">
        <f>'C Roller'!N39+'C Roller'!N39*(-RollerDiscounts)</f>
        <v>77.616891333333342</v>
      </c>
      <c r="O39" s="256">
        <f>'C Roller'!O39+'C Roller'!O39*(-RollerDiscounts)</f>
        <v>81.488743333333346</v>
      </c>
    </row>
    <row r="40" spans="1:15" ht="15" customHeight="1" x14ac:dyDescent="0.2">
      <c r="A40" s="760"/>
      <c r="B40" s="254">
        <f>[1]Sumary!AQ7</f>
        <v>0.76200000000000001</v>
      </c>
      <c r="C40" s="255">
        <f>[1]Sumary!AR7</f>
        <v>30</v>
      </c>
      <c r="D40" s="256">
        <f>'C Roller'!D40+'C Roller'!D40*(-RollerDiscounts)</f>
        <v>17.236000933333337</v>
      </c>
      <c r="E40" s="256">
        <f>'C Roller'!E40+'C Roller'!E40*(-RollerDiscounts)</f>
        <v>22.740668533333334</v>
      </c>
      <c r="F40" s="256">
        <f>'C Roller'!F40+'C Roller'!F40*(-RollerDiscounts)</f>
        <v>28.245336133333339</v>
      </c>
      <c r="G40" s="256">
        <f>'C Roller'!G40+'C Roller'!G40*(-RollerDiscounts)</f>
        <v>34.383603733333338</v>
      </c>
      <c r="H40" s="256">
        <f>'C Roller'!H40+'C Roller'!H40*(-RollerDiscounts)</f>
        <v>40.838671333333338</v>
      </c>
      <c r="I40" s="256">
        <f>'C Roller'!I40+'C Roller'!I40*(-RollerDiscounts)</f>
        <v>48.660138933333343</v>
      </c>
      <c r="J40" s="256">
        <f>'C Roller'!J40+'C Roller'!J40*(-RollerDiscounts)</f>
        <v>58.09360653333335</v>
      </c>
      <c r="K40" s="256">
        <f>'C Roller'!K40+'C Roller'!K40*(-RollerDiscounts)</f>
        <v>64.43107413333334</v>
      </c>
      <c r="L40" s="256">
        <f>'C Roller'!L40+'C Roller'!L40*(-RollerDiscounts)</f>
        <v>70.76854173333335</v>
      </c>
      <c r="M40" s="256">
        <f>'C Roller'!M40+'C Roller'!M40*(-RollerDiscounts)</f>
        <v>77.106009333333347</v>
      </c>
      <c r="N40" s="256">
        <f>'C Roller'!N40+'C Roller'!N40*(-RollerDiscounts)</f>
        <v>83.443476933333329</v>
      </c>
      <c r="O40" s="256">
        <f>'C Roller'!O40+'C Roller'!O40*(-RollerDiscounts)</f>
        <v>87.668455333333341</v>
      </c>
    </row>
    <row r="41" spans="1:15" ht="15" customHeight="1" x14ac:dyDescent="0.2">
      <c r="A41" s="760"/>
      <c r="B41" s="254">
        <f>[1]Sumary!AQ8</f>
        <v>0.91400000000000003</v>
      </c>
      <c r="C41" s="255">
        <f>[1]Sumary!AR8</f>
        <v>35.984251968503933</v>
      </c>
      <c r="D41" s="256">
        <f>'C Roller'!D41+'C Roller'!D41*(-RollerDiscounts)</f>
        <v>17.765690533333334</v>
      </c>
      <c r="E41" s="256">
        <f>'C Roller'!E41+'C Roller'!E41*(-RollerDiscounts)</f>
        <v>23.800047733333336</v>
      </c>
      <c r="F41" s="256">
        <f>'C Roller'!F41+'C Roller'!F41*(-RollerDiscounts)</f>
        <v>29.834404933333339</v>
      </c>
      <c r="G41" s="256">
        <f>'C Roller'!G41+'C Roller'!G41*(-RollerDiscounts)</f>
        <v>36.502362133333335</v>
      </c>
      <c r="H41" s="256">
        <f>'C Roller'!H41+'C Roller'!H41*(-RollerDiscounts)</f>
        <v>43.487119333333347</v>
      </c>
      <c r="I41" s="256">
        <f>'C Roller'!I41+'C Roller'!I41*(-RollerDiscounts)</f>
        <v>51.83827653333335</v>
      </c>
      <c r="J41" s="256">
        <f>'C Roller'!J41+'C Roller'!J41*(-RollerDiscounts)</f>
        <v>61.801433733333347</v>
      </c>
      <c r="K41" s="256">
        <f>'C Roller'!K41+'C Roller'!K41*(-RollerDiscounts)</f>
        <v>68.668590933333348</v>
      </c>
      <c r="L41" s="256">
        <f>'C Roller'!L41+'C Roller'!L41*(-RollerDiscounts)</f>
        <v>75.535748133333342</v>
      </c>
      <c r="M41" s="256">
        <f>'C Roller'!M41+'C Roller'!M41*(-RollerDiscounts)</f>
        <v>82.402905333333351</v>
      </c>
      <c r="N41" s="256">
        <f>'C Roller'!N41+'C Roller'!N41*(-RollerDiscounts)</f>
        <v>89.270062533333345</v>
      </c>
      <c r="O41" s="256">
        <f>'C Roller'!O41+'C Roller'!O41*(-RollerDiscounts)</f>
        <v>93.848167333333336</v>
      </c>
    </row>
    <row r="42" spans="1:15" ht="15" customHeight="1" x14ac:dyDescent="0.2">
      <c r="A42" s="760"/>
      <c r="B42" s="254">
        <f>[1]Sumary!AQ9</f>
        <v>1.0669999999999999</v>
      </c>
      <c r="C42" s="255">
        <f>[1]Sumary!AR9</f>
        <v>42.00787401574803</v>
      </c>
      <c r="D42" s="256">
        <f>'C Roller'!D42+'C Roller'!D42*(-RollerDiscounts)</f>
        <v>18.298864933333334</v>
      </c>
      <c r="E42" s="256">
        <f>'C Roller'!E42+'C Roller'!E42*(-RollerDiscounts)</f>
        <v>24.866396533333337</v>
      </c>
      <c r="F42" s="256">
        <f>'C Roller'!F42+'C Roller'!F42*(-RollerDiscounts)</f>
        <v>31.433928133333339</v>
      </c>
      <c r="G42" s="256">
        <f>'C Roller'!G42+'C Roller'!G42*(-RollerDiscounts)</f>
        <v>38.635059733333343</v>
      </c>
      <c r="H42" s="256">
        <f>'C Roller'!H42+'C Roller'!H42*(-RollerDiscounts)</f>
        <v>46.15299133333334</v>
      </c>
      <c r="I42" s="256">
        <f>'C Roller'!I42+'C Roller'!I42*(-RollerDiscounts)</f>
        <v>55.037322933333343</v>
      </c>
      <c r="J42" s="256">
        <f>'C Roller'!J42+'C Roller'!J42*(-RollerDiscounts)</f>
        <v>65.533654533333348</v>
      </c>
      <c r="K42" s="256">
        <f>'C Roller'!K42+'C Roller'!K42*(-RollerDiscounts)</f>
        <v>72.933986133333335</v>
      </c>
      <c r="L42" s="256">
        <f>'C Roller'!L42+'C Roller'!L42*(-RollerDiscounts)</f>
        <v>80.33431773333335</v>
      </c>
      <c r="M42" s="256">
        <f>'C Roller'!M42+'C Roller'!M42*(-RollerDiscounts)</f>
        <v>87.734649333333337</v>
      </c>
      <c r="N42" s="256">
        <f>'C Roller'!N42+'C Roller'!N42*(-RollerDiscounts)</f>
        <v>95.134980933333338</v>
      </c>
      <c r="O42" s="256">
        <f>'C Roller'!O42+'C Roller'!O42*(-RollerDiscounts)</f>
        <v>100.06853533333333</v>
      </c>
    </row>
    <row r="43" spans="1:15" ht="15" customHeight="1" x14ac:dyDescent="0.2">
      <c r="A43" s="760"/>
      <c r="B43" s="254">
        <f>[1]Sumary!AQ10</f>
        <v>1.2190000000000001</v>
      </c>
      <c r="C43" s="255">
        <f>[1]Sumary!AR10</f>
        <v>47.99212598425197</v>
      </c>
      <c r="D43" s="256">
        <f>'C Roller'!D43+'C Roller'!D43*(-RollerDiscounts)</f>
        <v>18.828554533333332</v>
      </c>
      <c r="E43" s="256">
        <f>'C Roller'!E43+'C Roller'!E43*(-RollerDiscounts)</f>
        <v>25.925775733333339</v>
      </c>
      <c r="F43" s="256">
        <f>'C Roller'!F43+'C Roller'!F43*(-RollerDiscounts)</f>
        <v>33.022996933333339</v>
      </c>
      <c r="G43" s="256">
        <f>'C Roller'!G43+'C Roller'!G43*(-RollerDiscounts)</f>
        <v>40.75381813333334</v>
      </c>
      <c r="H43" s="256">
        <f>'C Roller'!H43+'C Roller'!H43*(-RollerDiscounts)</f>
        <v>48.801439333333349</v>
      </c>
      <c r="I43" s="256">
        <f>'C Roller'!I43+'C Roller'!I43*(-RollerDiscounts)</f>
        <v>58.215460533333356</v>
      </c>
      <c r="J43" s="256">
        <f>'C Roller'!J43+'C Roller'!J43*(-RollerDiscounts)</f>
        <v>69.241481733333345</v>
      </c>
      <c r="K43" s="256">
        <f>'C Roller'!K43+'C Roller'!K43*(-RollerDiscounts)</f>
        <v>77.171502933333343</v>
      </c>
      <c r="L43" s="256">
        <f>'C Roller'!L43+'C Roller'!L43*(-RollerDiscounts)</f>
        <v>85.101524133333342</v>
      </c>
      <c r="M43" s="256">
        <f>'C Roller'!M43+'C Roller'!M43*(-RollerDiscounts)</f>
        <v>93.031545333333355</v>
      </c>
      <c r="N43" s="256">
        <f>'C Roller'!N43+'C Roller'!N43*(-RollerDiscounts)</f>
        <v>100.96156653333335</v>
      </c>
      <c r="O43" s="256">
        <f>'C Roller'!O43+'C Roller'!O43*(-RollerDiscounts)</f>
        <v>106.24824733333335</v>
      </c>
    </row>
    <row r="44" spans="1:15" ht="15" customHeight="1" x14ac:dyDescent="0.2">
      <c r="A44" s="760"/>
      <c r="B44" s="254">
        <f>[1]Sumary!AQ11</f>
        <v>1.524</v>
      </c>
      <c r="C44" s="255">
        <f>[1]Sumary!AR11</f>
        <v>60</v>
      </c>
      <c r="D44" s="256">
        <f>'C Roller'!D44+'C Roller'!D44*(-RollerDiscounts)</f>
        <v>19.891418533333336</v>
      </c>
      <c r="E44" s="256">
        <f>'C Roller'!E44+'C Roller'!E44*(-RollerDiscounts)</f>
        <v>28.051503733333334</v>
      </c>
      <c r="F44" s="256">
        <f>'C Roller'!F44+'C Roller'!F44*(-RollerDiscounts)</f>
        <v>36.211588933333339</v>
      </c>
      <c r="G44" s="256">
        <f>'C Roller'!G44+'C Roller'!G44*(-RollerDiscounts)</f>
        <v>45.005274133333337</v>
      </c>
      <c r="H44" s="256">
        <f>'C Roller'!H44+'C Roller'!H44*(-RollerDiscounts)</f>
        <v>54.115759333333344</v>
      </c>
      <c r="I44" s="256">
        <f>'C Roller'!I44+'C Roller'!I44*(-RollerDiscounts)</f>
        <v>64.592644533333342</v>
      </c>
      <c r="J44" s="256">
        <f>'C Roller'!J44+'C Roller'!J44*(-RollerDiscounts)</f>
        <v>76.681529733333335</v>
      </c>
      <c r="K44" s="256">
        <f>'C Roller'!K44+'C Roller'!K44*(-RollerDiscounts)</f>
        <v>85.674414933333338</v>
      </c>
      <c r="L44" s="256">
        <f>'C Roller'!L44+'C Roller'!L44*(-RollerDiscounts)</f>
        <v>94.667300133333342</v>
      </c>
      <c r="M44" s="256">
        <f>'C Roller'!M44+'C Roller'!M44*(-RollerDiscounts)</f>
        <v>103.66018533333335</v>
      </c>
      <c r="N44" s="256">
        <f>'C Roller'!N44+'C Roller'!N44*(-RollerDiscounts)</f>
        <v>112.65307053333333</v>
      </c>
      <c r="O44" s="256">
        <f>'C Roller'!O44+'C Roller'!O44*(-RollerDiscounts)</f>
        <v>118.64832733333334</v>
      </c>
    </row>
    <row r="45" spans="1:15" ht="15" customHeight="1" x14ac:dyDescent="0.2">
      <c r="A45" s="760"/>
      <c r="B45" s="254">
        <f>[1]Sumary!AQ12</f>
        <v>1.829</v>
      </c>
      <c r="C45" s="255">
        <f>[1]Sumary!AR12</f>
        <v>72.00787401574803</v>
      </c>
      <c r="D45" s="256">
        <f>'C Roller'!D45+'C Roller'!D45*(-RollerDiscounts)</f>
        <v>20.954282533333334</v>
      </c>
      <c r="E45" s="256">
        <f>'C Roller'!E45+'C Roller'!E45*(-RollerDiscounts)</f>
        <v>30.177231733333336</v>
      </c>
      <c r="F45" s="256">
        <f>'C Roller'!F45+'C Roller'!F45*(-RollerDiscounts)</f>
        <v>39.400180933333338</v>
      </c>
      <c r="G45" s="256">
        <f>'C Roller'!G45+'C Roller'!G45*(-RollerDiscounts)</f>
        <v>49.256730133333342</v>
      </c>
      <c r="H45" s="256">
        <f>'C Roller'!H45+'C Roller'!H45*(-RollerDiscounts)</f>
        <v>59.430079333333346</v>
      </c>
      <c r="I45" s="256">
        <f>'C Roller'!I45+'C Roller'!I45*(-RollerDiscounts)</f>
        <v>70.969828533333342</v>
      </c>
      <c r="J45" s="256">
        <f>'C Roller'!J45+'C Roller'!J45*(-RollerDiscounts)</f>
        <v>84.121577733333353</v>
      </c>
      <c r="K45" s="256">
        <f>'C Roller'!K45+'C Roller'!K45*(-RollerDiscounts)</f>
        <v>94.177326933333347</v>
      </c>
      <c r="L45" s="256">
        <f>'C Roller'!L45+'C Roller'!L45*(-RollerDiscounts)</f>
        <v>104.23307613333336</v>
      </c>
      <c r="M45" s="256">
        <f>'C Roller'!M45+'C Roller'!M45*(-RollerDiscounts)</f>
        <v>114.28882533333335</v>
      </c>
      <c r="N45" s="256">
        <f>'C Roller'!N45+'C Roller'!N45*(-RollerDiscounts)</f>
        <v>124.34457453333334</v>
      </c>
      <c r="O45" s="256">
        <f>'C Roller'!O45+'C Roller'!O45*(-RollerDiscounts)</f>
        <v>131.04840733333336</v>
      </c>
    </row>
    <row r="46" spans="1:15" ht="15" customHeight="1" x14ac:dyDescent="0.2">
      <c r="A46" s="760"/>
      <c r="B46" s="254">
        <f>[1]Sumary!AQ13</f>
        <v>2.1339999999999999</v>
      </c>
      <c r="C46" s="255">
        <f>[1]Sumary!AR13</f>
        <v>84.015748031496059</v>
      </c>
      <c r="D46" s="256">
        <f>'C Roller'!D46+'C Roller'!D46*(-RollerDiscounts)</f>
        <v>22.017146533333332</v>
      </c>
      <c r="E46" s="256">
        <f>'C Roller'!E46+'C Roller'!E46*(-RollerDiscounts)</f>
        <v>32.302959733333331</v>
      </c>
      <c r="F46" s="256">
        <f>'C Roller'!F46+'C Roller'!F46*(-RollerDiscounts)</f>
        <v>42.588772933333338</v>
      </c>
      <c r="G46" s="256">
        <f>'C Roller'!G46+'C Roller'!G46*(-RollerDiscounts)</f>
        <v>53.508186133333332</v>
      </c>
      <c r="H46" s="256">
        <f>'C Roller'!H46+'C Roller'!H46*(-RollerDiscounts)</f>
        <v>64.744399333333334</v>
      </c>
      <c r="I46" s="256">
        <f>'C Roller'!I46+'C Roller'!I46*(-RollerDiscounts)</f>
        <v>77.347012533333341</v>
      </c>
      <c r="J46" s="256">
        <f>'C Roller'!J46+'C Roller'!J46*(-RollerDiscounts)</f>
        <v>91.561625733333344</v>
      </c>
      <c r="K46" s="256">
        <f>'C Roller'!K46+'C Roller'!K46*(-RollerDiscounts)</f>
        <v>102.68023893333334</v>
      </c>
      <c r="L46" s="256">
        <f>'C Roller'!L46+'C Roller'!L46*(-RollerDiscounts)</f>
        <v>113.79885213333336</v>
      </c>
      <c r="M46" s="256">
        <f>'C Roller'!M46+'C Roller'!M46*(-RollerDiscounts)</f>
        <v>124.91746533333334</v>
      </c>
      <c r="N46" s="256">
        <f>'C Roller'!N46+'C Roller'!N46*(-RollerDiscounts)</f>
        <v>136.03607853333335</v>
      </c>
      <c r="O46" s="256">
        <f>'C Roller'!O46+'C Roller'!O46*(-RollerDiscounts)</f>
        <v>143.44848733333336</v>
      </c>
    </row>
    <row r="47" spans="1:15" ht="15" customHeight="1" x14ac:dyDescent="0.2">
      <c r="A47" s="760"/>
      <c r="B47" s="254">
        <f>[1]Sumary!AQ14</f>
        <v>2.4380000000000002</v>
      </c>
      <c r="C47" s="255">
        <f>[1]Sumary!AR14</f>
        <v>95.984251968503941</v>
      </c>
      <c r="D47" s="256">
        <f>'C Roller'!D47+'C Roller'!D47*(-RollerDiscounts)</f>
        <v>23.076525733333334</v>
      </c>
      <c r="E47" s="256">
        <f>'C Roller'!E47+'C Roller'!E47*(-RollerDiscounts)</f>
        <v>34.421718133333336</v>
      </c>
      <c r="F47" s="256">
        <f>'C Roller'!F47+'C Roller'!F47*(-RollerDiscounts)</f>
        <v>45.766910533333345</v>
      </c>
      <c r="G47" s="256">
        <f>'C Roller'!G47+'C Roller'!G47*(-RollerDiscounts)</f>
        <v>57.745702933333341</v>
      </c>
      <c r="H47" s="256">
        <f>'C Roller'!H47+'C Roller'!H47*(-RollerDiscounts)</f>
        <v>70.041295333333338</v>
      </c>
      <c r="I47" s="256">
        <f>'C Roller'!I47+'C Roller'!I47*(-RollerDiscounts)</f>
        <v>83.70328773333334</v>
      </c>
      <c r="J47" s="256">
        <f>'C Roller'!J47+'C Roller'!J47*(-RollerDiscounts)</f>
        <v>98.977280133333352</v>
      </c>
      <c r="K47" s="256">
        <f>'C Roller'!K47+'C Roller'!K47*(-RollerDiscounts)</f>
        <v>111.15527253333336</v>
      </c>
      <c r="L47" s="256">
        <f>'C Roller'!L47+'C Roller'!L47*(-RollerDiscounts)</f>
        <v>123.33326493333335</v>
      </c>
      <c r="M47" s="256">
        <f>'C Roller'!M47+'C Roller'!M47*(-RollerDiscounts)</f>
        <v>135.51125733333336</v>
      </c>
      <c r="N47" s="256">
        <f>'C Roller'!N47+'C Roller'!N47*(-RollerDiscounts)</f>
        <v>147.68924973333336</v>
      </c>
      <c r="O47" s="256">
        <f>'C Roller'!O47+'C Roller'!O47*(-RollerDiscounts)</f>
        <v>155.80791133333338</v>
      </c>
    </row>
    <row r="48" spans="1:15" ht="15" customHeight="1" x14ac:dyDescent="0.2">
      <c r="A48" s="760"/>
      <c r="B48" s="254">
        <f>[1]Sumary!AQ15</f>
        <v>2.9129999999999998</v>
      </c>
      <c r="C48" s="255">
        <f>[1]Sumary!AR15</f>
        <v>114.68503937007874</v>
      </c>
      <c r="D48" s="256">
        <f>'C Roller'!D48+'C Roller'!D48*(-RollerDiscounts)</f>
        <v>24.731805733333331</v>
      </c>
      <c r="E48" s="256">
        <f>'C Roller'!E48+'C Roller'!E48*(-RollerDiscounts)</f>
        <v>37.732278133333331</v>
      </c>
      <c r="F48" s="256">
        <f>'C Roller'!F48+'C Roller'!F48*(-RollerDiscounts)</f>
        <v>50.732750533333338</v>
      </c>
      <c r="G48" s="256">
        <f>'C Roller'!G48+'C Roller'!G48*(-RollerDiscounts)</f>
        <v>64.366822933333324</v>
      </c>
      <c r="H48" s="256">
        <f>'C Roller'!H48+'C Roller'!H48*(-RollerDiscounts)</f>
        <v>78.317695333333333</v>
      </c>
      <c r="I48" s="256">
        <f>'C Roller'!I48+'C Roller'!I48*(-RollerDiscounts)</f>
        <v>93.63496773333334</v>
      </c>
      <c r="J48" s="256">
        <f>'C Roller'!J48+'C Roller'!J48*(-RollerDiscounts)</f>
        <v>110.56424013333334</v>
      </c>
      <c r="K48" s="256">
        <f>'C Roller'!K48+'C Roller'!K48*(-RollerDiscounts)</f>
        <v>124.39751253333334</v>
      </c>
      <c r="L48" s="256">
        <f>'C Roller'!L48+'C Roller'!L48*(-RollerDiscounts)</f>
        <v>138.23078493333335</v>
      </c>
      <c r="M48" s="256">
        <f>'C Roller'!M48+'C Roller'!M48*(-RollerDiscounts)</f>
        <v>152.06405733333338</v>
      </c>
      <c r="N48" s="256">
        <f>'C Roller'!N48+'C Roller'!N48*(-RollerDiscounts)</f>
        <v>165.89732973333335</v>
      </c>
      <c r="O48" s="256">
        <f>'C Roller'!O48+'C Roller'!O48*(-RollerDiscounts)</f>
        <v>175.11951133333338</v>
      </c>
    </row>
    <row r="49" spans="1:15" ht="15" customHeight="1" x14ac:dyDescent="0.2">
      <c r="A49" s="760"/>
      <c r="B49" s="254">
        <f>[1]Sumary!AQ16</f>
        <v>3.25</v>
      </c>
      <c r="C49" s="255">
        <f>[1]Sumary!AR16</f>
        <v>127.95275590551181</v>
      </c>
      <c r="D49" s="256">
        <f>'C Roller'!D49+'C Roller'!D49*(-RollerDiscounts)</f>
        <v>25.906183333333338</v>
      </c>
      <c r="E49" s="256">
        <f>'C Roller'!E49+'C Roller'!E49*(-RollerDiscounts)</f>
        <v>40.081033333333338</v>
      </c>
      <c r="F49" s="256">
        <f>'C Roller'!F49+'C Roller'!F49*(-RollerDiscounts)</f>
        <v>54.255883333333344</v>
      </c>
      <c r="G49" s="256">
        <f>'C Roller'!G49+'C Roller'!G49*(-RollerDiscounts)</f>
        <v>69.064333333333337</v>
      </c>
      <c r="H49" s="256">
        <f>'C Roller'!H49+'C Roller'!H49*(-RollerDiscounts)</f>
        <v>84.189583333333346</v>
      </c>
      <c r="I49" s="256">
        <f>'C Roller'!I49+'C Roller'!I49*(-RollerDiscounts)</f>
        <v>100.68123333333335</v>
      </c>
      <c r="J49" s="256">
        <f>'C Roller'!J49+'C Roller'!J49*(-RollerDiscounts)</f>
        <v>118.78488333333335</v>
      </c>
      <c r="K49" s="256">
        <f>'C Roller'!K49+'C Roller'!K49*(-RollerDiscounts)</f>
        <v>133.79253333333335</v>
      </c>
      <c r="L49" s="256">
        <f>'C Roller'!L49+'C Roller'!L49*(-RollerDiscounts)</f>
        <v>148.80018333333336</v>
      </c>
      <c r="M49" s="256">
        <f>'C Roller'!M49+'C Roller'!M49*(-RollerDiscounts)</f>
        <v>163.80783333333338</v>
      </c>
      <c r="N49" s="256">
        <f>'C Roller'!N49+'C Roller'!N49*(-RollerDiscounts)</f>
        <v>178.81548333333336</v>
      </c>
      <c r="O49" s="256">
        <f>'C Roller'!O49+'C Roller'!O49*(-RollerDiscounts)</f>
        <v>188.82058333333339</v>
      </c>
    </row>
    <row r="50" spans="1:15" ht="15" customHeight="1" x14ac:dyDescent="0.2">
      <c r="A50" s="760"/>
      <c r="B50" s="254">
        <f>[1]Sumary!AQ17</f>
        <v>3.5</v>
      </c>
      <c r="C50" s="255">
        <f>[1]Sumary!AR17</f>
        <v>137.79527559055117</v>
      </c>
      <c r="D50" s="256">
        <f>'C Roller'!D50+'C Roller'!D50*(-RollerDiscounts)</f>
        <v>26.777383333333333</v>
      </c>
      <c r="E50" s="256">
        <f>'C Roller'!E50+'C Roller'!E50*(-RollerDiscounts)</f>
        <v>41.823433333333334</v>
      </c>
      <c r="F50" s="256">
        <f>'C Roller'!F50+'C Roller'!F50*(-RollerDiscounts)</f>
        <v>56.869483333333335</v>
      </c>
      <c r="G50" s="256">
        <f>'C Roller'!G50+'C Roller'!G50*(-RollerDiscounts)</f>
        <v>72.54913333333333</v>
      </c>
      <c r="H50" s="256">
        <f>'C Roller'!H50+'C Roller'!H50*(-RollerDiscounts)</f>
        <v>88.545583333333326</v>
      </c>
      <c r="I50" s="256">
        <f>'C Roller'!I50+'C Roller'!I50*(-RollerDiscounts)</f>
        <v>105.90843333333333</v>
      </c>
      <c r="J50" s="256">
        <f>'C Roller'!J50+'C Roller'!J50*(-RollerDiscounts)</f>
        <v>124.88328333333335</v>
      </c>
      <c r="K50" s="256">
        <f>'C Roller'!K50+'C Roller'!K50*(-RollerDiscounts)</f>
        <v>140.76213333333337</v>
      </c>
      <c r="L50" s="256">
        <f>'C Roller'!L50+'C Roller'!L50*(-RollerDiscounts)</f>
        <v>156.64098333333337</v>
      </c>
      <c r="M50" s="256">
        <f>'C Roller'!M50+'C Roller'!M50*(-RollerDiscounts)</f>
        <v>172.51983333333334</v>
      </c>
      <c r="N50" s="256">
        <f>'C Roller'!N50+'C Roller'!N50*(-RollerDiscounts)</f>
        <v>188.39868333333334</v>
      </c>
      <c r="O50" s="256">
        <f>'C Roller'!O50+'C Roller'!O50*(-RollerDiscounts)</f>
        <v>198.98458333333338</v>
      </c>
    </row>
    <row r="51" spans="1:15" ht="15" customHeight="1" x14ac:dyDescent="0.2">
      <c r="B51" s="257"/>
      <c r="C51" s="258"/>
    </row>
    <row r="52" spans="1:15" ht="15" customHeight="1" x14ac:dyDescent="0.2">
      <c r="A52" s="193" t="s">
        <v>255</v>
      </c>
    </row>
    <row r="53" spans="1:15" ht="15" customHeight="1" x14ac:dyDescent="0.2">
      <c r="A53" s="247"/>
      <c r="B53" s="761"/>
      <c r="C53" s="762"/>
      <c r="D53" s="762"/>
      <c r="E53" s="762"/>
      <c r="F53" s="762"/>
      <c r="G53" s="762"/>
      <c r="H53" s="762"/>
      <c r="I53" s="762"/>
      <c r="J53" s="762"/>
      <c r="K53" s="762"/>
      <c r="L53" s="762"/>
      <c r="M53" s="762"/>
      <c r="N53" s="762"/>
      <c r="O53" s="762"/>
    </row>
    <row r="54" spans="1:15" ht="15" customHeight="1" x14ac:dyDescent="0.2">
      <c r="A54" s="759" t="s">
        <v>277</v>
      </c>
      <c r="B54" s="248" t="s">
        <v>278</v>
      </c>
      <c r="C54" s="249"/>
      <c r="D54" s="250">
        <f>[1]Sumary!AS4</f>
        <v>0.3</v>
      </c>
      <c r="E54" s="250">
        <f>[1]Sumary!AT4</f>
        <v>0.6</v>
      </c>
      <c r="F54" s="250">
        <f>[1]Sumary!AU4</f>
        <v>0.9</v>
      </c>
      <c r="G54" s="250">
        <f>[1]Sumary!AV4</f>
        <v>1.2</v>
      </c>
      <c r="H54" s="250">
        <f>[1]Sumary!AW4</f>
        <v>1.5</v>
      </c>
      <c r="I54" s="250">
        <f>[1]Sumary!AX4</f>
        <v>1.8</v>
      </c>
      <c r="J54" s="250">
        <f>[1]Sumary!AY4</f>
        <v>2.1</v>
      </c>
      <c r="K54" s="250">
        <f>[1]Sumary!AZ4</f>
        <v>2.4</v>
      </c>
      <c r="L54" s="250">
        <f>[1]Sumary!BA4</f>
        <v>2.7</v>
      </c>
      <c r="M54" s="250">
        <f>[1]Sumary!BB4</f>
        <v>3</v>
      </c>
      <c r="N54" s="250">
        <f>[1]Sumary!BC4</f>
        <v>3.3</v>
      </c>
      <c r="O54" s="250">
        <f>[1]Sumary!BD4</f>
        <v>3.5</v>
      </c>
    </row>
    <row r="55" spans="1:15" ht="15" customHeight="1" x14ac:dyDescent="0.2">
      <c r="A55" s="760"/>
      <c r="B55" s="260"/>
      <c r="C55" s="261" t="s">
        <v>279</v>
      </c>
      <c r="D55" s="253">
        <f>[1]Sumary!AS5</f>
        <v>11.811023622047244</v>
      </c>
      <c r="E55" s="253">
        <f>[1]Sumary!AT5</f>
        <v>23.622047244094489</v>
      </c>
      <c r="F55" s="253">
        <f>[1]Sumary!AU5</f>
        <v>35.433070866141733</v>
      </c>
      <c r="G55" s="253">
        <f>[1]Sumary!AV5</f>
        <v>47.244094488188978</v>
      </c>
      <c r="H55" s="253">
        <f>[1]Sumary!AW5</f>
        <v>59.055118110236222</v>
      </c>
      <c r="I55" s="253">
        <f>[1]Sumary!AX5</f>
        <v>70.866141732283467</v>
      </c>
      <c r="J55" s="253">
        <f>[1]Sumary!AY5</f>
        <v>82.677165354330711</v>
      </c>
      <c r="K55" s="253">
        <f>[1]Sumary!AZ5</f>
        <v>94.488188976377955</v>
      </c>
      <c r="L55" s="253">
        <f>[1]Sumary!BA5</f>
        <v>106.2992125984252</v>
      </c>
      <c r="M55" s="253">
        <f>[1]Sumary!BB5</f>
        <v>118.11023622047244</v>
      </c>
      <c r="N55" s="253">
        <f>[1]Sumary!BC5</f>
        <v>129.92125984251967</v>
      </c>
      <c r="O55" s="253">
        <f>[1]Sumary!BD5</f>
        <v>137.79527559055117</v>
      </c>
    </row>
    <row r="56" spans="1:15" ht="15" customHeight="1" x14ac:dyDescent="0.2">
      <c r="A56" s="760"/>
      <c r="B56" s="254">
        <f>[1]Sumary!AQ6</f>
        <v>0.61</v>
      </c>
      <c r="C56" s="255">
        <f>[1]Sumary!AR6</f>
        <v>24.015748031496063</v>
      </c>
      <c r="D56" s="256">
        <f>'C Roller'!D56+'C Roller'!D56*(-RollerDiscounts)</f>
        <v>18.312817333333335</v>
      </c>
      <c r="E56" s="256">
        <f>'C Roller'!E56+'C Roller'!E56*(-RollerDiscounts)</f>
        <v>24.894301333333338</v>
      </c>
      <c r="F56" s="256">
        <f>'C Roller'!F56+'C Roller'!F56*(-RollerDiscounts)</f>
        <v>31.475785333333334</v>
      </c>
      <c r="G56" s="256">
        <f>'C Roller'!G56+'C Roller'!G56*(-RollerDiscounts)</f>
        <v>38.98006933333334</v>
      </c>
      <c r="H56" s="256">
        <f>'C Roller'!H56+'C Roller'!H56*(-RollerDiscounts)</f>
        <v>46.945753333333343</v>
      </c>
      <c r="I56" s="256">
        <f>'C Roller'!I56+'C Roller'!I56*(-RollerDiscounts)</f>
        <v>55.988637333333344</v>
      </c>
      <c r="J56" s="256">
        <f>'C Roller'!J56+'C Roller'!J56*(-RollerDiscounts)</f>
        <v>66.643521333333339</v>
      </c>
      <c r="K56" s="256">
        <f>'C Roller'!K56+'C Roller'!K56*(-RollerDiscounts)</f>
        <v>74.202405333333331</v>
      </c>
      <c r="L56" s="256">
        <f>'C Roller'!L56+'C Roller'!L56*(-RollerDiscounts)</f>
        <v>81.761289333333352</v>
      </c>
      <c r="M56" s="256">
        <f>'C Roller'!M56+'C Roller'!M56*(-RollerDiscounts)</f>
        <v>89.320173333333344</v>
      </c>
      <c r="N56" s="256">
        <f>'C Roller'!N56+'C Roller'!N56*(-RollerDiscounts)</f>
        <v>96.879057333333336</v>
      </c>
      <c r="O56" s="256">
        <f>'C Roller'!O56+'C Roller'!O56*(-RollerDiscounts)</f>
        <v>101.91831333333336</v>
      </c>
    </row>
    <row r="57" spans="1:15" ht="15" customHeight="1" x14ac:dyDescent="0.2">
      <c r="A57" s="760"/>
      <c r="B57" s="254">
        <f>[1]Sumary!AQ7</f>
        <v>0.76200000000000001</v>
      </c>
      <c r="C57" s="255">
        <f>[1]Sumary!AR7</f>
        <v>30</v>
      </c>
      <c r="D57" s="256">
        <f>'C Roller'!D57+'C Roller'!D57*(-RollerDiscounts)</f>
        <v>19.084278133333335</v>
      </c>
      <c r="E57" s="256">
        <f>'C Roller'!E57+'C Roller'!E57*(-RollerDiscounts)</f>
        <v>26.437222933333331</v>
      </c>
      <c r="F57" s="256">
        <f>'C Roller'!F57+'C Roller'!F57*(-RollerDiscounts)</f>
        <v>33.790167733333341</v>
      </c>
      <c r="G57" s="256">
        <f>'C Roller'!G57+'C Roller'!G57*(-RollerDiscounts)</f>
        <v>42.065912533333332</v>
      </c>
      <c r="H57" s="256">
        <f>'C Roller'!H57+'C Roller'!H57*(-RollerDiscounts)</f>
        <v>50.803057333333335</v>
      </c>
      <c r="I57" s="256">
        <f>'C Roller'!I57+'C Roller'!I57*(-RollerDiscounts)</f>
        <v>60.61740213333335</v>
      </c>
      <c r="J57" s="256">
        <f>'C Roller'!J57+'C Roller'!J57*(-RollerDiscounts)</f>
        <v>72.043746933333338</v>
      </c>
      <c r="K57" s="256">
        <f>'C Roller'!K57+'C Roller'!K57*(-RollerDiscounts)</f>
        <v>80.374091733333344</v>
      </c>
      <c r="L57" s="256">
        <f>'C Roller'!L57+'C Roller'!L57*(-RollerDiscounts)</f>
        <v>88.70443653333335</v>
      </c>
      <c r="M57" s="256">
        <f>'C Roller'!M57+'C Roller'!M57*(-RollerDiscounts)</f>
        <v>97.034781333333342</v>
      </c>
      <c r="N57" s="256">
        <f>'C Roller'!N57+'C Roller'!N57*(-RollerDiscounts)</f>
        <v>105.36512613333332</v>
      </c>
      <c r="O57" s="256">
        <f>'C Roller'!O57+'C Roller'!O57*(-RollerDiscounts)</f>
        <v>110.91868933333335</v>
      </c>
    </row>
    <row r="58" spans="1:15" ht="15" customHeight="1" x14ac:dyDescent="0.2">
      <c r="A58" s="760"/>
      <c r="B58" s="254">
        <f>[1]Sumary!AQ8</f>
        <v>0.91400000000000003</v>
      </c>
      <c r="C58" s="255">
        <f>[1]Sumary!AR8</f>
        <v>35.984251968503933</v>
      </c>
      <c r="D58" s="256">
        <f>'C Roller'!D58+'C Roller'!D58*(-RollerDiscounts)</f>
        <v>19.855738933333335</v>
      </c>
      <c r="E58" s="256">
        <f>'C Roller'!E58+'C Roller'!E58*(-RollerDiscounts)</f>
        <v>27.980144533333338</v>
      </c>
      <c r="F58" s="256">
        <f>'C Roller'!F58+'C Roller'!F58*(-RollerDiscounts)</f>
        <v>36.104550133333341</v>
      </c>
      <c r="G58" s="256">
        <f>'C Roller'!G58+'C Roller'!G58*(-RollerDiscounts)</f>
        <v>45.151755733333346</v>
      </c>
      <c r="H58" s="256">
        <f>'C Roller'!H58+'C Roller'!H58*(-RollerDiscounts)</f>
        <v>54.660361333333348</v>
      </c>
      <c r="I58" s="256">
        <f>'C Roller'!I58+'C Roller'!I58*(-RollerDiscounts)</f>
        <v>65.246166933333342</v>
      </c>
      <c r="J58" s="256">
        <f>'C Roller'!J58+'C Roller'!J58*(-RollerDiscounts)</f>
        <v>77.443972533333351</v>
      </c>
      <c r="K58" s="256">
        <f>'C Roller'!K58+'C Roller'!K58*(-RollerDiscounts)</f>
        <v>86.545778133333343</v>
      </c>
      <c r="L58" s="256">
        <f>'C Roller'!L58+'C Roller'!L58*(-RollerDiscounts)</f>
        <v>95.647583733333349</v>
      </c>
      <c r="M58" s="256">
        <f>'C Roller'!M58+'C Roller'!M58*(-RollerDiscounts)</f>
        <v>104.74938933333335</v>
      </c>
      <c r="N58" s="256">
        <f>'C Roller'!N58+'C Roller'!N58*(-RollerDiscounts)</f>
        <v>113.85119493333335</v>
      </c>
      <c r="O58" s="256">
        <f>'C Roller'!O58+'C Roller'!O58*(-RollerDiscounts)</f>
        <v>119.91906533333336</v>
      </c>
    </row>
    <row r="59" spans="1:15" ht="15" customHeight="1" x14ac:dyDescent="0.2">
      <c r="A59" s="760"/>
      <c r="B59" s="254">
        <f>[1]Sumary!AQ9</f>
        <v>1.0669999999999999</v>
      </c>
      <c r="C59" s="255">
        <f>[1]Sumary!AR9</f>
        <v>42.00787401574803</v>
      </c>
      <c r="D59" s="256">
        <f>'C Roller'!D59+'C Roller'!D59*(-RollerDiscounts)</f>
        <v>20.632275133333337</v>
      </c>
      <c r="E59" s="256">
        <f>'C Roller'!E59+'C Roller'!E59*(-RollerDiscounts)</f>
        <v>29.533216933333335</v>
      </c>
      <c r="F59" s="256">
        <f>'C Roller'!F59+'C Roller'!F59*(-RollerDiscounts)</f>
        <v>38.434158733333341</v>
      </c>
      <c r="G59" s="256">
        <f>'C Roller'!G59+'C Roller'!G59*(-RollerDiscounts)</f>
        <v>48.257900533333341</v>
      </c>
      <c r="H59" s="256">
        <f>'C Roller'!H59+'C Roller'!H59*(-RollerDiscounts)</f>
        <v>58.543042333333347</v>
      </c>
      <c r="I59" s="256">
        <f>'C Roller'!I59+'C Roller'!I59*(-RollerDiscounts)</f>
        <v>69.905384133333328</v>
      </c>
      <c r="J59" s="256">
        <f>'C Roller'!J59+'C Roller'!J59*(-RollerDiscounts)</f>
        <v>82.879725933333347</v>
      </c>
      <c r="K59" s="256">
        <f>'C Roller'!K59+'C Roller'!K59*(-RollerDiscounts)</f>
        <v>92.758067733333348</v>
      </c>
      <c r="L59" s="256">
        <f>'C Roller'!L59+'C Roller'!L59*(-RollerDiscounts)</f>
        <v>102.63640953333336</v>
      </c>
      <c r="M59" s="256">
        <f>'C Roller'!M59+'C Roller'!M59*(-RollerDiscounts)</f>
        <v>112.51475133333335</v>
      </c>
      <c r="N59" s="256">
        <f>'C Roller'!N59+'C Roller'!N59*(-RollerDiscounts)</f>
        <v>122.39309313333334</v>
      </c>
      <c r="O59" s="256">
        <f>'C Roller'!O59+'C Roller'!O59*(-RollerDiscounts)</f>
        <v>128.97865433333334</v>
      </c>
    </row>
    <row r="60" spans="1:15" ht="15" customHeight="1" x14ac:dyDescent="0.2">
      <c r="A60" s="760"/>
      <c r="B60" s="254">
        <f>[1]Sumary!AQ10</f>
        <v>1.2190000000000001</v>
      </c>
      <c r="C60" s="255">
        <f>[1]Sumary!AR10</f>
        <v>47.99212598425197</v>
      </c>
      <c r="D60" s="256">
        <f>'C Roller'!D60+'C Roller'!D60*(-RollerDiscounts)</f>
        <v>21.403735933333337</v>
      </c>
      <c r="E60" s="256">
        <f>'C Roller'!E60+'C Roller'!E60*(-RollerDiscounts)</f>
        <v>31.076138533333335</v>
      </c>
      <c r="F60" s="256">
        <f>'C Roller'!F60+'C Roller'!F60*(-RollerDiscounts)</f>
        <v>40.748541133333347</v>
      </c>
      <c r="G60" s="256">
        <f>'C Roller'!G60+'C Roller'!G60*(-RollerDiscounts)</f>
        <v>51.343743733333341</v>
      </c>
      <c r="H60" s="256">
        <f>'C Roller'!H60+'C Roller'!H60*(-RollerDiscounts)</f>
        <v>62.400346333333353</v>
      </c>
      <c r="I60" s="256">
        <f>'C Roller'!I60+'C Roller'!I60*(-RollerDiscounts)</f>
        <v>74.534148933333356</v>
      </c>
      <c r="J60" s="256">
        <f>'C Roller'!J60+'C Roller'!J60*(-RollerDiscounts)</f>
        <v>88.27995153333336</v>
      </c>
      <c r="K60" s="256">
        <f>'C Roller'!K60+'C Roller'!K60*(-RollerDiscounts)</f>
        <v>98.929754133333361</v>
      </c>
      <c r="L60" s="256">
        <f>'C Roller'!L60+'C Roller'!L60*(-RollerDiscounts)</f>
        <v>109.57955673333336</v>
      </c>
      <c r="M60" s="256">
        <f>'C Roller'!M60+'C Roller'!M60*(-RollerDiscounts)</f>
        <v>120.22935933333336</v>
      </c>
      <c r="N60" s="256">
        <f>'C Roller'!N60+'C Roller'!N60*(-RollerDiscounts)</f>
        <v>130.87916193333336</v>
      </c>
      <c r="O60" s="256">
        <f>'C Roller'!O60+'C Roller'!O60*(-RollerDiscounts)</f>
        <v>137.97903033333338</v>
      </c>
    </row>
    <row r="61" spans="1:15" ht="15" customHeight="1" x14ac:dyDescent="0.2">
      <c r="A61" s="760"/>
      <c r="B61" s="254">
        <f>[1]Sumary!AQ11</f>
        <v>1.524</v>
      </c>
      <c r="C61" s="255">
        <f>[1]Sumary!AR11</f>
        <v>60</v>
      </c>
      <c r="D61" s="256">
        <f>'C Roller'!D61+'C Roller'!D61*(-RollerDiscounts)</f>
        <v>22.951732933333332</v>
      </c>
      <c r="E61" s="256">
        <f>'C Roller'!E61+'C Roller'!E61*(-RollerDiscounts)</f>
        <v>34.172132533333333</v>
      </c>
      <c r="F61" s="256">
        <f>'C Roller'!F61+'C Roller'!F61*(-RollerDiscounts)</f>
        <v>45.39253213333334</v>
      </c>
      <c r="G61" s="256">
        <f>'C Roller'!G61+'C Roller'!G61*(-RollerDiscounts)</f>
        <v>57.535731733333336</v>
      </c>
      <c r="H61" s="256">
        <f>'C Roller'!H61+'C Roller'!H61*(-RollerDiscounts)</f>
        <v>70.14033133333335</v>
      </c>
      <c r="I61" s="256">
        <f>'C Roller'!I61+'C Roller'!I61*(-RollerDiscounts)</f>
        <v>83.822130933333355</v>
      </c>
      <c r="J61" s="256">
        <f>'C Roller'!J61+'C Roller'!J61*(-RollerDiscounts)</f>
        <v>99.115930533333355</v>
      </c>
      <c r="K61" s="256">
        <f>'C Roller'!K61+'C Roller'!K61*(-RollerDiscounts)</f>
        <v>111.31373013333335</v>
      </c>
      <c r="L61" s="256">
        <f>'C Roller'!L61+'C Roller'!L61*(-RollerDiscounts)</f>
        <v>123.51152973333335</v>
      </c>
      <c r="M61" s="256">
        <f>'C Roller'!M61+'C Roller'!M61*(-RollerDiscounts)</f>
        <v>135.70932933333339</v>
      </c>
      <c r="N61" s="256">
        <f>'C Roller'!N61+'C Roller'!N61*(-RollerDiscounts)</f>
        <v>147.90712893333335</v>
      </c>
      <c r="O61" s="256">
        <f>'C Roller'!O61+'C Roller'!O61*(-RollerDiscounts)</f>
        <v>156.03899533333336</v>
      </c>
    </row>
    <row r="62" spans="1:15" ht="15" customHeight="1" x14ac:dyDescent="0.2">
      <c r="A62" s="760"/>
      <c r="B62" s="254">
        <f>[1]Sumary!AQ12</f>
        <v>1.829</v>
      </c>
      <c r="C62" s="255">
        <f>[1]Sumary!AR12</f>
        <v>72.00787401574803</v>
      </c>
      <c r="D62" s="256">
        <f>'C Roller'!D62+'C Roller'!D62*(-RollerDiscounts)</f>
        <v>24.499729933333334</v>
      </c>
      <c r="E62" s="256">
        <f>'C Roller'!E62+'C Roller'!E62*(-RollerDiscounts)</f>
        <v>37.268126533333337</v>
      </c>
      <c r="F62" s="256">
        <f>'C Roller'!F62+'C Roller'!F62*(-RollerDiscounts)</f>
        <v>50.03652313333334</v>
      </c>
      <c r="G62" s="256">
        <f>'C Roller'!G62+'C Roller'!G62*(-RollerDiscounts)</f>
        <v>63.727719733333345</v>
      </c>
      <c r="H62" s="256">
        <f>'C Roller'!H62+'C Roller'!H62*(-RollerDiscounts)</f>
        <v>77.880316333333326</v>
      </c>
      <c r="I62" s="256">
        <f>'C Roller'!I62+'C Roller'!I62*(-RollerDiscounts)</f>
        <v>93.110112933333355</v>
      </c>
      <c r="J62" s="256">
        <f>'C Roller'!J62+'C Roller'!J62*(-RollerDiscounts)</f>
        <v>109.95190953333335</v>
      </c>
      <c r="K62" s="256">
        <f>'C Roller'!K62+'C Roller'!K62*(-RollerDiscounts)</f>
        <v>123.69770613333334</v>
      </c>
      <c r="L62" s="256">
        <f>'C Roller'!L62+'C Roller'!L62*(-RollerDiscounts)</f>
        <v>137.44350273333336</v>
      </c>
      <c r="M62" s="256">
        <f>'C Roller'!M62+'C Roller'!M62*(-RollerDiscounts)</f>
        <v>151.18929933333334</v>
      </c>
      <c r="N62" s="256">
        <f>'C Roller'!N62+'C Roller'!N62*(-RollerDiscounts)</f>
        <v>164.93509593333337</v>
      </c>
      <c r="O62" s="256">
        <f>'C Roller'!O62+'C Roller'!O62*(-RollerDiscounts)</f>
        <v>174.09896033333337</v>
      </c>
    </row>
    <row r="63" spans="1:15" ht="15" customHeight="1" x14ac:dyDescent="0.2">
      <c r="A63" s="760"/>
      <c r="B63" s="254">
        <f>[1]Sumary!AQ13</f>
        <v>2.1339999999999999</v>
      </c>
      <c r="C63" s="255">
        <f>[1]Sumary!AR13</f>
        <v>84.015748031496059</v>
      </c>
      <c r="D63" s="256">
        <f>'C Roller'!D63+'C Roller'!D63*(-RollerDiscounts)</f>
        <v>26.047726933333337</v>
      </c>
      <c r="E63" s="256">
        <f>'C Roller'!E63+'C Roller'!E63*(-RollerDiscounts)</f>
        <v>40.364120533333335</v>
      </c>
      <c r="F63" s="256">
        <f>'C Roller'!F63+'C Roller'!F63*(-RollerDiscounts)</f>
        <v>54.680514133333332</v>
      </c>
      <c r="G63" s="256">
        <f>'C Roller'!G63+'C Roller'!G63*(-RollerDiscounts)</f>
        <v>69.91970773333334</v>
      </c>
      <c r="H63" s="256">
        <f>'C Roller'!H63+'C Roller'!H63*(-RollerDiscounts)</f>
        <v>85.620301333333316</v>
      </c>
      <c r="I63" s="256">
        <f>'C Roller'!I63+'C Roller'!I63*(-RollerDiscounts)</f>
        <v>102.39809493333334</v>
      </c>
      <c r="J63" s="256">
        <f>'C Roller'!J63+'C Roller'!J63*(-RollerDiscounts)</f>
        <v>120.78788853333334</v>
      </c>
      <c r="K63" s="256">
        <f>'C Roller'!K63+'C Roller'!K63*(-RollerDiscounts)</f>
        <v>136.08168213333335</v>
      </c>
      <c r="L63" s="256">
        <f>'C Roller'!L63+'C Roller'!L63*(-RollerDiscounts)</f>
        <v>151.37547573333339</v>
      </c>
      <c r="M63" s="256">
        <f>'C Roller'!M63+'C Roller'!M63*(-RollerDiscounts)</f>
        <v>166.66926933333332</v>
      </c>
      <c r="N63" s="256">
        <f>'C Roller'!N63+'C Roller'!N63*(-RollerDiscounts)</f>
        <v>181.96306293333336</v>
      </c>
      <c r="O63" s="256">
        <f>'C Roller'!O63+'C Roller'!O63*(-RollerDiscounts)</f>
        <v>192.15892533333334</v>
      </c>
    </row>
    <row r="64" spans="1:15" ht="15" customHeight="1" x14ac:dyDescent="0.2">
      <c r="A64" s="760"/>
      <c r="B64" s="254">
        <f>[1]Sumary!AQ14</f>
        <v>2.4380000000000002</v>
      </c>
      <c r="C64" s="255">
        <f>[1]Sumary!AR14</f>
        <v>95.984251968503941</v>
      </c>
      <c r="D64" s="256">
        <f>'C Roller'!D64+'C Roller'!D64*(-RollerDiscounts)</f>
        <v>27.590648533333336</v>
      </c>
      <c r="E64" s="256">
        <f>'C Roller'!E64+'C Roller'!E64*(-RollerDiscounts)</f>
        <v>43.449963733333341</v>
      </c>
      <c r="F64" s="256">
        <f>'C Roller'!F64+'C Roller'!F64*(-RollerDiscounts)</f>
        <v>59.309278933333339</v>
      </c>
      <c r="G64" s="256">
        <f>'C Roller'!G64+'C Roller'!G64*(-RollerDiscounts)</f>
        <v>76.091394133333338</v>
      </c>
      <c r="H64" s="256">
        <f>'C Roller'!H64+'C Roller'!H64*(-RollerDiscounts)</f>
        <v>93.334909333333329</v>
      </c>
      <c r="I64" s="256">
        <f>'C Roller'!I64+'C Roller'!I64*(-RollerDiscounts)</f>
        <v>111.65562453333335</v>
      </c>
      <c r="J64" s="256">
        <f>'C Roller'!J64+'C Roller'!J64*(-RollerDiscounts)</f>
        <v>131.58833973333336</v>
      </c>
      <c r="K64" s="256">
        <f>'C Roller'!K64+'C Roller'!K64*(-RollerDiscounts)</f>
        <v>148.42505493333334</v>
      </c>
      <c r="L64" s="256">
        <f>'C Roller'!L64+'C Roller'!L64*(-RollerDiscounts)</f>
        <v>165.26177013333339</v>
      </c>
      <c r="M64" s="256">
        <f>'C Roller'!M64+'C Roller'!M64*(-RollerDiscounts)</f>
        <v>182.09848533333334</v>
      </c>
      <c r="N64" s="256">
        <f>'C Roller'!N64+'C Roller'!N64*(-RollerDiscounts)</f>
        <v>198.93520053333336</v>
      </c>
      <c r="O64" s="256">
        <f>'C Roller'!O64+'C Roller'!O64*(-RollerDiscounts)</f>
        <v>210.15967733333335</v>
      </c>
    </row>
    <row r="65" spans="1:15" ht="15" customHeight="1" x14ac:dyDescent="0.2">
      <c r="A65" s="760"/>
      <c r="B65" s="254">
        <f>[1]Sumary!AQ15</f>
        <v>2.9129999999999998</v>
      </c>
      <c r="C65" s="255">
        <f>[1]Sumary!AR15</f>
        <v>114.68503937007874</v>
      </c>
      <c r="D65" s="256">
        <f>'C Roller'!D65+'C Roller'!D65*(-RollerDiscounts)</f>
        <v>30.001463533333336</v>
      </c>
      <c r="E65" s="256">
        <f>'C Roller'!E65+'C Roller'!E65*(-RollerDiscounts)</f>
        <v>48.27159373333334</v>
      </c>
      <c r="F65" s="256">
        <f>'C Roller'!F65+'C Roller'!F65*(-RollerDiscounts)</f>
        <v>66.541723933333344</v>
      </c>
      <c r="G65" s="256">
        <f>'C Roller'!G65+'C Roller'!G65*(-RollerDiscounts)</f>
        <v>85.734654133333322</v>
      </c>
      <c r="H65" s="256">
        <f>'C Roller'!H65+'C Roller'!H65*(-RollerDiscounts)</f>
        <v>105.38898433333333</v>
      </c>
      <c r="I65" s="256">
        <f>'C Roller'!I65+'C Roller'!I65*(-RollerDiscounts)</f>
        <v>126.12051453333336</v>
      </c>
      <c r="J65" s="256">
        <f>'C Roller'!J65+'C Roller'!J65*(-RollerDiscounts)</f>
        <v>148.46404473333337</v>
      </c>
      <c r="K65" s="256">
        <f>'C Roller'!K65+'C Roller'!K65*(-RollerDiscounts)</f>
        <v>167.71157493333334</v>
      </c>
      <c r="L65" s="256">
        <f>'C Roller'!L65+'C Roller'!L65*(-RollerDiscounts)</f>
        <v>186.95910513333337</v>
      </c>
      <c r="M65" s="256">
        <f>'C Roller'!M65+'C Roller'!M65*(-RollerDiscounts)</f>
        <v>206.20663533333334</v>
      </c>
      <c r="N65" s="256">
        <f>'C Roller'!N65+'C Roller'!N65*(-RollerDiscounts)</f>
        <v>225.45416553333334</v>
      </c>
      <c r="O65" s="256">
        <f>'C Roller'!O65+'C Roller'!O65*(-RollerDiscounts)</f>
        <v>238.28585233333334</v>
      </c>
    </row>
    <row r="66" spans="1:15" ht="15" customHeight="1" x14ac:dyDescent="0.2">
      <c r="A66" s="760"/>
      <c r="B66" s="254">
        <f>[1]Sumary!AQ16</f>
        <v>3.25</v>
      </c>
      <c r="C66" s="255">
        <f>[1]Sumary!AR16</f>
        <v>127.95275590551181</v>
      </c>
      <c r="D66" s="256">
        <f>'C Roller'!D66+'C Roller'!D66*(-RollerDiscounts)</f>
        <v>31.711873333333337</v>
      </c>
      <c r="E66" s="256">
        <f>'C Roller'!E66+'C Roller'!E66*(-RollerDiscounts)</f>
        <v>51.692413333333342</v>
      </c>
      <c r="F66" s="256">
        <f>'C Roller'!F66+'C Roller'!F66*(-RollerDiscounts)</f>
        <v>71.672953333333339</v>
      </c>
      <c r="G66" s="256">
        <f>'C Roller'!G66+'C Roller'!G66*(-RollerDiscounts)</f>
        <v>92.576293333333325</v>
      </c>
      <c r="H66" s="256">
        <f>'C Roller'!H66+'C Roller'!H66*(-RollerDiscounts)</f>
        <v>113.94103333333332</v>
      </c>
      <c r="I66" s="256">
        <f>'C Roller'!I66+'C Roller'!I66*(-RollerDiscounts)</f>
        <v>136.38297333333338</v>
      </c>
      <c r="J66" s="256">
        <f>'C Roller'!J66+'C Roller'!J66*(-RollerDiscounts)</f>
        <v>160.43691333333337</v>
      </c>
      <c r="K66" s="256">
        <f>'C Roller'!K66+'C Roller'!K66*(-RollerDiscounts)</f>
        <v>181.39485333333334</v>
      </c>
      <c r="L66" s="256">
        <f>'C Roller'!L66+'C Roller'!L66*(-RollerDiscounts)</f>
        <v>202.35279333333338</v>
      </c>
      <c r="M66" s="256">
        <f>'C Roller'!M66+'C Roller'!M66*(-RollerDiscounts)</f>
        <v>223.31073333333333</v>
      </c>
      <c r="N66" s="256">
        <f>'C Roller'!N66+'C Roller'!N66*(-RollerDiscounts)</f>
        <v>244.26867333333337</v>
      </c>
      <c r="O66" s="256">
        <f>'C Roller'!O66+'C Roller'!O66*(-RollerDiscounts)</f>
        <v>258.24063333333334</v>
      </c>
    </row>
    <row r="67" spans="1:15" ht="15" customHeight="1" x14ac:dyDescent="0.2">
      <c r="A67" s="760"/>
      <c r="B67" s="254">
        <f>[1]Sumary!AQ17</f>
        <v>3.5</v>
      </c>
      <c r="C67" s="255">
        <f>[1]Sumary!AR17</f>
        <v>137.79527559055117</v>
      </c>
      <c r="D67" s="256">
        <f>'C Roller'!D67+'C Roller'!D67*(-RollerDiscounts)</f>
        <v>32.98072333333333</v>
      </c>
      <c r="E67" s="256">
        <f>'C Roller'!E67+'C Roller'!E67*(-RollerDiscounts)</f>
        <v>54.230113333333328</v>
      </c>
      <c r="F67" s="256">
        <f>'C Roller'!F67+'C Roller'!F67*(-RollerDiscounts)</f>
        <v>75.479503333333341</v>
      </c>
      <c r="G67" s="256">
        <f>'C Roller'!G67+'C Roller'!G67*(-RollerDiscounts)</f>
        <v>97.651693333333313</v>
      </c>
      <c r="H67" s="256">
        <f>'C Roller'!H67+'C Roller'!H67*(-RollerDiscounts)</f>
        <v>120.28528333333333</v>
      </c>
      <c r="I67" s="256">
        <f>'C Roller'!I67+'C Roller'!I67*(-RollerDiscounts)</f>
        <v>143.99607333333333</v>
      </c>
      <c r="J67" s="256">
        <f>'C Roller'!J67+'C Roller'!J67*(-RollerDiscounts)</f>
        <v>169.31886333333338</v>
      </c>
      <c r="K67" s="256">
        <f>'C Roller'!K67+'C Roller'!K67*(-RollerDiscounts)</f>
        <v>191.54565333333332</v>
      </c>
      <c r="L67" s="256">
        <f>'C Roller'!L67+'C Roller'!L67*(-RollerDiscounts)</f>
        <v>213.7724433333334</v>
      </c>
      <c r="M67" s="256">
        <f>'C Roller'!M67+'C Roller'!M67*(-RollerDiscounts)</f>
        <v>235.99923333333334</v>
      </c>
      <c r="N67" s="256">
        <f>'C Roller'!N67+'C Roller'!N67*(-RollerDiscounts)</f>
        <v>258.22602333333333</v>
      </c>
      <c r="O67" s="256">
        <f>'C Roller'!O67+'C Roller'!O67*(-RollerDiscounts)</f>
        <v>273.04388333333338</v>
      </c>
    </row>
    <row r="68" spans="1:15" ht="15" customHeight="1" x14ac:dyDescent="0.2"/>
    <row r="69" spans="1:15" ht="15" customHeight="1" x14ac:dyDescent="0.2">
      <c r="A69" s="193" t="s">
        <v>256</v>
      </c>
    </row>
    <row r="70" spans="1:15" ht="15" customHeight="1" x14ac:dyDescent="0.2">
      <c r="A70" s="247"/>
      <c r="B70" s="761"/>
      <c r="C70" s="762"/>
      <c r="D70" s="762"/>
      <c r="E70" s="762"/>
      <c r="F70" s="762"/>
      <c r="G70" s="762"/>
      <c r="H70" s="762"/>
      <c r="I70" s="762"/>
      <c r="J70" s="762"/>
      <c r="K70" s="762"/>
      <c r="L70" s="762"/>
      <c r="M70" s="762"/>
      <c r="N70" s="762"/>
      <c r="O70" s="762"/>
    </row>
    <row r="71" spans="1:15" ht="15" customHeight="1" x14ac:dyDescent="0.2">
      <c r="A71" s="759" t="s">
        <v>277</v>
      </c>
      <c r="B71" s="248" t="s">
        <v>278</v>
      </c>
      <c r="C71" s="249"/>
      <c r="D71" s="250">
        <f>[1]Sumary!AS4</f>
        <v>0.3</v>
      </c>
      <c r="E71" s="250">
        <f>[1]Sumary!AT4</f>
        <v>0.6</v>
      </c>
      <c r="F71" s="250">
        <f>[1]Sumary!AU4</f>
        <v>0.9</v>
      </c>
      <c r="G71" s="250">
        <f>[1]Sumary!AV4</f>
        <v>1.2</v>
      </c>
      <c r="H71" s="250">
        <f>[1]Sumary!AW4</f>
        <v>1.5</v>
      </c>
      <c r="I71" s="250">
        <f>[1]Sumary!AX4</f>
        <v>1.8</v>
      </c>
      <c r="J71" s="250">
        <f>[1]Sumary!AY4</f>
        <v>2.1</v>
      </c>
      <c r="K71" s="250">
        <f>[1]Sumary!AZ4</f>
        <v>2.4</v>
      </c>
      <c r="L71" s="250">
        <f>[1]Sumary!BA4</f>
        <v>2.7</v>
      </c>
      <c r="M71" s="250">
        <f>[1]Sumary!BB4</f>
        <v>3</v>
      </c>
      <c r="N71" s="250">
        <f>[1]Sumary!BC4</f>
        <v>3.3</v>
      </c>
      <c r="O71" s="250">
        <f>[1]Sumary!BD4</f>
        <v>3.5</v>
      </c>
    </row>
    <row r="72" spans="1:15" ht="15" customHeight="1" x14ac:dyDescent="0.2">
      <c r="A72" s="760"/>
      <c r="B72" s="260"/>
      <c r="C72" s="261" t="s">
        <v>279</v>
      </c>
      <c r="D72" s="253">
        <f>[1]Sumary!AS5</f>
        <v>11.811023622047244</v>
      </c>
      <c r="E72" s="253">
        <f>[1]Sumary!AT5</f>
        <v>23.622047244094489</v>
      </c>
      <c r="F72" s="253">
        <f>[1]Sumary!AU5</f>
        <v>35.433070866141733</v>
      </c>
      <c r="G72" s="253">
        <f>[1]Sumary!AV5</f>
        <v>47.244094488188978</v>
      </c>
      <c r="H72" s="253">
        <f>[1]Sumary!AW5</f>
        <v>59.055118110236222</v>
      </c>
      <c r="I72" s="253">
        <f>[1]Sumary!AX5</f>
        <v>70.866141732283467</v>
      </c>
      <c r="J72" s="253">
        <f>[1]Sumary!AY5</f>
        <v>82.677165354330711</v>
      </c>
      <c r="K72" s="253">
        <f>[1]Sumary!AZ5</f>
        <v>94.488188976377955</v>
      </c>
      <c r="L72" s="253">
        <f>[1]Sumary!BA5</f>
        <v>106.2992125984252</v>
      </c>
      <c r="M72" s="253">
        <f>[1]Sumary!BB5</f>
        <v>118.11023622047244</v>
      </c>
      <c r="N72" s="253">
        <f>[1]Sumary!BC5</f>
        <v>129.92125984251967</v>
      </c>
      <c r="O72" s="253">
        <f>[1]Sumary!BD5</f>
        <v>137.79527559055117</v>
      </c>
    </row>
    <row r="73" spans="1:15" ht="15" customHeight="1" x14ac:dyDescent="0.2">
      <c r="A73" s="760"/>
      <c r="B73" s="254">
        <f>[1]Sumary!AQ6</f>
        <v>0.61</v>
      </c>
      <c r="C73" s="255">
        <f>[1]Sumary!AR6</f>
        <v>24.015748031496063</v>
      </c>
      <c r="D73" s="256">
        <f>'C Roller'!D73+'C Roller'!D73*(-RollerDiscounts)</f>
        <v>18.886093333333335</v>
      </c>
      <c r="E73" s="256">
        <f>'C Roller'!E73+'C Roller'!E73*(-RollerDiscounts)</f>
        <v>26.040853333333338</v>
      </c>
      <c r="F73" s="256">
        <f>'C Roller'!F73+'C Roller'!F73*(-RollerDiscounts)</f>
        <v>33.195613333333341</v>
      </c>
      <c r="G73" s="256">
        <f>'C Roller'!G73+'C Roller'!G73*(-RollerDiscounts)</f>
        <v>41.376373333333341</v>
      </c>
      <c r="H73" s="256">
        <f>'C Roller'!H73+'C Roller'!H73*(-RollerDiscounts)</f>
        <v>50.070133333333338</v>
      </c>
      <c r="I73" s="256">
        <f>'C Roller'!I73+'C Roller'!I73*(-RollerDiscounts)</f>
        <v>59.737893333333353</v>
      </c>
      <c r="J73" s="256">
        <f>'C Roller'!J73+'C Roller'!J73*(-RollerDiscounts)</f>
        <v>71.017653333333328</v>
      </c>
      <c r="K73" s="256">
        <f>'C Roller'!K73+'C Roller'!K73*(-RollerDiscounts)</f>
        <v>79.201413333333349</v>
      </c>
      <c r="L73" s="256">
        <f>'C Roller'!L73+'C Roller'!L73*(-RollerDiscounts)</f>
        <v>87.385173333333341</v>
      </c>
      <c r="M73" s="256">
        <f>'C Roller'!M73+'C Roller'!M73*(-RollerDiscounts)</f>
        <v>95.568933333333348</v>
      </c>
      <c r="N73" s="256">
        <f>'C Roller'!N73+'C Roller'!N73*(-RollerDiscounts)</f>
        <v>103.75269333333334</v>
      </c>
      <c r="O73" s="256">
        <f>'C Roller'!O73+'C Roller'!O73*(-RollerDiscounts)</f>
        <v>109.20853333333336</v>
      </c>
    </row>
    <row r="74" spans="1:15" ht="15" customHeight="1" x14ac:dyDescent="0.2">
      <c r="A74" s="760"/>
      <c r="B74" s="254">
        <f>[1]Sumary!AQ7</f>
        <v>0.76200000000000001</v>
      </c>
      <c r="C74" s="255">
        <f>[1]Sumary!AR7</f>
        <v>30</v>
      </c>
      <c r="D74" s="256">
        <f>'C Roller'!D74+'C Roller'!D74*(-RollerDiscounts)</f>
        <v>19.743829333333334</v>
      </c>
      <c r="E74" s="256">
        <f>'C Roller'!E74+'C Roller'!E74*(-RollerDiscounts)</f>
        <v>27.756325333333336</v>
      </c>
      <c r="F74" s="256">
        <f>'C Roller'!F74+'C Roller'!F74*(-RollerDiscounts)</f>
        <v>35.768821333333335</v>
      </c>
      <c r="G74" s="256">
        <f>'C Roller'!G74+'C Roller'!G74*(-RollerDiscounts)</f>
        <v>44.807317333333344</v>
      </c>
      <c r="H74" s="256">
        <f>'C Roller'!H74+'C Roller'!H74*(-RollerDiscounts)</f>
        <v>54.358813333333337</v>
      </c>
      <c r="I74" s="256">
        <f>'C Roller'!I74+'C Roller'!I74*(-RollerDiscounts)</f>
        <v>64.884309333333348</v>
      </c>
      <c r="J74" s="256">
        <f>'C Roller'!J74+'C Roller'!J74*(-RollerDiscounts)</f>
        <v>77.021805333333347</v>
      </c>
      <c r="K74" s="256">
        <f>'C Roller'!K74+'C Roller'!K74*(-RollerDiscounts)</f>
        <v>86.063301333333342</v>
      </c>
      <c r="L74" s="256">
        <f>'C Roller'!L74+'C Roller'!L74*(-RollerDiscounts)</f>
        <v>95.104797333333337</v>
      </c>
      <c r="M74" s="256">
        <f>'C Roller'!M74+'C Roller'!M74*(-RollerDiscounts)</f>
        <v>104.14629333333333</v>
      </c>
      <c r="N74" s="256">
        <f>'C Roller'!N74+'C Roller'!N74*(-RollerDiscounts)</f>
        <v>113.18778933333333</v>
      </c>
      <c r="O74" s="256">
        <f>'C Roller'!O74+'C Roller'!O74*(-RollerDiscounts)</f>
        <v>119.21545333333336</v>
      </c>
    </row>
    <row r="75" spans="1:15" ht="15" customHeight="1" x14ac:dyDescent="0.2">
      <c r="A75" s="760"/>
      <c r="B75" s="254">
        <f>[1]Sumary!AQ8</f>
        <v>0.91400000000000003</v>
      </c>
      <c r="C75" s="255">
        <f>[1]Sumary!AR8</f>
        <v>35.984251968503933</v>
      </c>
      <c r="D75" s="256">
        <f>'C Roller'!D75+'C Roller'!D75*(-RollerDiscounts)</f>
        <v>20.601565333333333</v>
      </c>
      <c r="E75" s="256">
        <f>'C Roller'!E75+'C Roller'!E75*(-RollerDiscounts)</f>
        <v>29.471797333333335</v>
      </c>
      <c r="F75" s="256">
        <f>'C Roller'!F75+'C Roller'!F75*(-RollerDiscounts)</f>
        <v>38.342029333333336</v>
      </c>
      <c r="G75" s="256">
        <f>'C Roller'!G75+'C Roller'!G75*(-RollerDiscounts)</f>
        <v>48.238261333333341</v>
      </c>
      <c r="H75" s="256">
        <f>'C Roller'!H75+'C Roller'!H75*(-RollerDiscounts)</f>
        <v>58.647493333333344</v>
      </c>
      <c r="I75" s="256">
        <f>'C Roller'!I75+'C Roller'!I75*(-RollerDiscounts)</f>
        <v>70.030725333333336</v>
      </c>
      <c r="J75" s="256">
        <f>'C Roller'!J75+'C Roller'!J75*(-RollerDiscounts)</f>
        <v>83.025957333333352</v>
      </c>
      <c r="K75" s="256">
        <f>'C Roller'!K75+'C Roller'!K75*(-RollerDiscounts)</f>
        <v>92.92518933333335</v>
      </c>
      <c r="L75" s="256">
        <f>'C Roller'!L75+'C Roller'!L75*(-RollerDiscounts)</f>
        <v>102.82442133333335</v>
      </c>
      <c r="M75" s="256">
        <f>'C Roller'!M75+'C Roller'!M75*(-RollerDiscounts)</f>
        <v>112.72365333333335</v>
      </c>
      <c r="N75" s="256">
        <f>'C Roller'!N75+'C Roller'!N75*(-RollerDiscounts)</f>
        <v>122.62288533333334</v>
      </c>
      <c r="O75" s="256">
        <f>'C Roller'!O75+'C Roller'!O75*(-RollerDiscounts)</f>
        <v>129.22237333333337</v>
      </c>
    </row>
    <row r="76" spans="1:15" ht="15" customHeight="1" x14ac:dyDescent="0.2">
      <c r="A76" s="760"/>
      <c r="B76" s="254">
        <f>[1]Sumary!AQ9</f>
        <v>1.0669999999999999</v>
      </c>
      <c r="C76" s="255">
        <f>[1]Sumary!AR9</f>
        <v>42.00787401574803</v>
      </c>
      <c r="D76" s="256">
        <f>'C Roller'!D76+'C Roller'!D76*(-RollerDiscounts)</f>
        <v>21.464944333333335</v>
      </c>
      <c r="E76" s="256">
        <f>'C Roller'!E76+'C Roller'!E76*(-RollerDiscounts)</f>
        <v>31.198555333333339</v>
      </c>
      <c r="F76" s="256">
        <f>'C Roller'!F76+'C Roller'!F76*(-RollerDiscounts)</f>
        <v>40.932166333333342</v>
      </c>
      <c r="G76" s="256">
        <f>'C Roller'!G76+'C Roller'!G76*(-RollerDiscounts)</f>
        <v>51.691777333333349</v>
      </c>
      <c r="H76" s="256">
        <f>'C Roller'!H76+'C Roller'!H76*(-RollerDiscounts)</f>
        <v>62.964388333333339</v>
      </c>
      <c r="I76" s="256">
        <f>'C Roller'!I76+'C Roller'!I76*(-RollerDiscounts)</f>
        <v>75.210999333333348</v>
      </c>
      <c r="J76" s="256">
        <f>'C Roller'!J76+'C Roller'!J76*(-RollerDiscounts)</f>
        <v>89.069610333333358</v>
      </c>
      <c r="K76" s="256">
        <f>'C Roller'!K76+'C Roller'!K76*(-RollerDiscounts)</f>
        <v>99.832221333333351</v>
      </c>
      <c r="L76" s="256">
        <f>'C Roller'!L76+'C Roller'!L76*(-RollerDiscounts)</f>
        <v>110.59483233333336</v>
      </c>
      <c r="M76" s="256">
        <f>'C Roller'!M76+'C Roller'!M76*(-RollerDiscounts)</f>
        <v>121.35744333333334</v>
      </c>
      <c r="N76" s="256">
        <f>'C Roller'!N76+'C Roller'!N76*(-RollerDiscounts)</f>
        <v>132.12005433333334</v>
      </c>
      <c r="O76" s="256">
        <f>'C Roller'!O76+'C Roller'!O76*(-RollerDiscounts)</f>
        <v>139.29512833333337</v>
      </c>
    </row>
    <row r="77" spans="1:15" ht="15" customHeight="1" x14ac:dyDescent="0.2">
      <c r="A77" s="760"/>
      <c r="B77" s="254">
        <f>[1]Sumary!AQ10</f>
        <v>1.2190000000000001</v>
      </c>
      <c r="C77" s="255">
        <f>[1]Sumary!AR10</f>
        <v>47.99212598425197</v>
      </c>
      <c r="D77" s="256">
        <f>'C Roller'!D77+'C Roller'!D77*(-RollerDiscounts)</f>
        <v>22.322680333333338</v>
      </c>
      <c r="E77" s="256">
        <f>'C Roller'!E77+'C Roller'!E77*(-RollerDiscounts)</f>
        <v>32.914027333333337</v>
      </c>
      <c r="F77" s="256">
        <f>'C Roller'!F77+'C Roller'!F77*(-RollerDiscounts)</f>
        <v>43.505374333333343</v>
      </c>
      <c r="G77" s="256">
        <f>'C Roller'!G77+'C Roller'!G77*(-RollerDiscounts)</f>
        <v>55.122721333333345</v>
      </c>
      <c r="H77" s="256">
        <f>'C Roller'!H77+'C Roller'!H77*(-RollerDiscounts)</f>
        <v>67.253068333333346</v>
      </c>
      <c r="I77" s="256">
        <f>'C Roller'!I77+'C Roller'!I77*(-RollerDiscounts)</f>
        <v>80.35741533333335</v>
      </c>
      <c r="J77" s="256">
        <f>'C Roller'!J77+'C Roller'!J77*(-RollerDiscounts)</f>
        <v>95.073762333333363</v>
      </c>
      <c r="K77" s="256">
        <f>'C Roller'!K77+'C Roller'!K77*(-RollerDiscounts)</f>
        <v>106.69410933333337</v>
      </c>
      <c r="L77" s="256">
        <f>'C Roller'!L77+'C Roller'!L77*(-RollerDiscounts)</f>
        <v>118.31445633333334</v>
      </c>
      <c r="M77" s="256">
        <f>'C Roller'!M77+'C Roller'!M77*(-RollerDiscounts)</f>
        <v>129.93480333333338</v>
      </c>
      <c r="N77" s="256">
        <f>'C Roller'!N77+'C Roller'!N77*(-RollerDiscounts)</f>
        <v>141.55515033333339</v>
      </c>
      <c r="O77" s="256">
        <f>'C Roller'!O77+'C Roller'!O77*(-RollerDiscounts)</f>
        <v>149.30204833333337</v>
      </c>
    </row>
    <row r="78" spans="1:15" ht="15" customHeight="1" x14ac:dyDescent="0.2">
      <c r="A78" s="760"/>
      <c r="B78" s="254">
        <f>[1]Sumary!AQ11</f>
        <v>1.524</v>
      </c>
      <c r="C78" s="255">
        <f>[1]Sumary!AR11</f>
        <v>60</v>
      </c>
      <c r="D78" s="256">
        <f>'C Roller'!D78+'C Roller'!D78*(-RollerDiscounts)</f>
        <v>24.043795333333335</v>
      </c>
      <c r="E78" s="256">
        <f>'C Roller'!E78+'C Roller'!E78*(-RollerDiscounts)</f>
        <v>36.356257333333332</v>
      </c>
      <c r="F78" s="256">
        <f>'C Roller'!F78+'C Roller'!F78*(-RollerDiscounts)</f>
        <v>48.668719333333343</v>
      </c>
      <c r="G78" s="256">
        <f>'C Roller'!G78+'C Roller'!G78*(-RollerDiscounts)</f>
        <v>62.007181333333335</v>
      </c>
      <c r="H78" s="256">
        <f>'C Roller'!H78+'C Roller'!H78*(-RollerDiscounts)</f>
        <v>75.858643333333347</v>
      </c>
      <c r="I78" s="256">
        <f>'C Roller'!I78+'C Roller'!I78*(-RollerDiscounts)</f>
        <v>90.684105333333349</v>
      </c>
      <c r="J78" s="256">
        <f>'C Roller'!J78+'C Roller'!J78*(-RollerDiscounts)</f>
        <v>107.12156733333335</v>
      </c>
      <c r="K78" s="256">
        <f>'C Roller'!K78+'C Roller'!K78*(-RollerDiscounts)</f>
        <v>120.46302933333335</v>
      </c>
      <c r="L78" s="256">
        <f>'C Roller'!L78+'C Roller'!L78*(-RollerDiscounts)</f>
        <v>133.80449133333335</v>
      </c>
      <c r="M78" s="256">
        <f>'C Roller'!M78+'C Roller'!M78*(-RollerDiscounts)</f>
        <v>147.14595333333338</v>
      </c>
      <c r="N78" s="256">
        <f>'C Roller'!N78+'C Roller'!N78*(-RollerDiscounts)</f>
        <v>160.48741533333336</v>
      </c>
      <c r="O78" s="256">
        <f>'C Roller'!O78+'C Roller'!O78*(-RollerDiscounts)</f>
        <v>169.38172333333338</v>
      </c>
    </row>
    <row r="79" spans="1:15" ht="15" customHeight="1" x14ac:dyDescent="0.2">
      <c r="A79" s="760"/>
      <c r="B79" s="254">
        <f>[1]Sumary!AQ12</f>
        <v>1.829</v>
      </c>
      <c r="C79" s="255">
        <f>[1]Sumary!AR12</f>
        <v>72.00787401574803</v>
      </c>
      <c r="D79" s="256">
        <f>'C Roller'!D79+'C Roller'!D79*(-RollerDiscounts)</f>
        <v>25.764910333333333</v>
      </c>
      <c r="E79" s="256">
        <f>'C Roller'!E79+'C Roller'!E79*(-RollerDiscounts)</f>
        <v>39.798487333333334</v>
      </c>
      <c r="F79" s="256">
        <f>'C Roller'!F79+'C Roller'!F79*(-RollerDiscounts)</f>
        <v>53.832064333333342</v>
      </c>
      <c r="G79" s="256">
        <f>'C Roller'!G79+'C Roller'!G79*(-RollerDiscounts)</f>
        <v>68.89164133333334</v>
      </c>
      <c r="H79" s="256">
        <f>'C Roller'!H79+'C Roller'!H79*(-RollerDiscounts)</f>
        <v>84.464218333333335</v>
      </c>
      <c r="I79" s="256">
        <f>'C Roller'!I79+'C Roller'!I79*(-RollerDiscounts)</f>
        <v>101.01079533333335</v>
      </c>
      <c r="J79" s="256">
        <f>'C Roller'!J79+'C Roller'!J79*(-RollerDiscounts)</f>
        <v>119.16937233333337</v>
      </c>
      <c r="K79" s="256">
        <f>'C Roller'!K79+'C Roller'!K79*(-RollerDiscounts)</f>
        <v>134.23194933333338</v>
      </c>
      <c r="L79" s="256">
        <f>'C Roller'!L79+'C Roller'!L79*(-RollerDiscounts)</f>
        <v>149.29452633333338</v>
      </c>
      <c r="M79" s="256">
        <f>'C Roller'!M79+'C Roller'!M79*(-RollerDiscounts)</f>
        <v>164.35710333333338</v>
      </c>
      <c r="N79" s="256">
        <f>'C Roller'!N79+'C Roller'!N79*(-RollerDiscounts)</f>
        <v>179.41968033333339</v>
      </c>
      <c r="O79" s="256">
        <f>'C Roller'!O79+'C Roller'!O79*(-RollerDiscounts)</f>
        <v>189.46139833333342</v>
      </c>
    </row>
    <row r="80" spans="1:15" ht="15" customHeight="1" x14ac:dyDescent="0.2">
      <c r="A80" s="760"/>
      <c r="B80" s="254">
        <f>[1]Sumary!AQ13</f>
        <v>2.1339999999999999</v>
      </c>
      <c r="C80" s="255">
        <f>[1]Sumary!AR13</f>
        <v>84.015748031496059</v>
      </c>
      <c r="D80" s="256">
        <f>'C Roller'!D80+'C Roller'!D80*(-RollerDiscounts)</f>
        <v>27.486025333333338</v>
      </c>
      <c r="E80" s="256">
        <f>'C Roller'!E80+'C Roller'!E80*(-RollerDiscounts)</f>
        <v>43.240717333333336</v>
      </c>
      <c r="F80" s="256">
        <f>'C Roller'!F80+'C Roller'!F80*(-RollerDiscounts)</f>
        <v>58.995409333333342</v>
      </c>
      <c r="G80" s="256">
        <f>'C Roller'!G80+'C Roller'!G80*(-RollerDiscounts)</f>
        <v>75.77610133333333</v>
      </c>
      <c r="H80" s="256">
        <f>'C Roller'!H80+'C Roller'!H80*(-RollerDiscounts)</f>
        <v>93.069793333333337</v>
      </c>
      <c r="I80" s="256">
        <f>'C Roller'!I80+'C Roller'!I80*(-RollerDiscounts)</f>
        <v>111.33748533333335</v>
      </c>
      <c r="J80" s="256">
        <f>'C Roller'!J80+'C Roller'!J80*(-RollerDiscounts)</f>
        <v>131.21717733333335</v>
      </c>
      <c r="K80" s="256">
        <f>'C Roller'!K80+'C Roller'!K80*(-RollerDiscounts)</f>
        <v>148.00086933333333</v>
      </c>
      <c r="L80" s="256">
        <f>'C Roller'!L80+'C Roller'!L80*(-RollerDiscounts)</f>
        <v>164.78456133333339</v>
      </c>
      <c r="M80" s="256">
        <f>'C Roller'!M80+'C Roller'!M80*(-RollerDiscounts)</f>
        <v>181.56825333333336</v>
      </c>
      <c r="N80" s="256">
        <f>'C Roller'!N80+'C Roller'!N80*(-RollerDiscounts)</f>
        <v>198.35194533333336</v>
      </c>
      <c r="O80" s="256">
        <f>'C Roller'!O80+'C Roller'!O80*(-RollerDiscounts)</f>
        <v>209.5410733333334</v>
      </c>
    </row>
    <row r="81" spans="1:15" ht="15" customHeight="1" x14ac:dyDescent="0.2">
      <c r="A81" s="760"/>
      <c r="B81" s="254">
        <f>[1]Sumary!AQ14</f>
        <v>2.4380000000000002</v>
      </c>
      <c r="C81" s="255">
        <f>[1]Sumary!AR14</f>
        <v>95.984251968503941</v>
      </c>
      <c r="D81" s="256">
        <f>'C Roller'!D81+'C Roller'!D81*(-RollerDiscounts)</f>
        <v>29.201497333333336</v>
      </c>
      <c r="E81" s="256">
        <f>'C Roller'!E81+'C Roller'!E81*(-RollerDiscounts)</f>
        <v>46.67166133333334</v>
      </c>
      <c r="F81" s="256">
        <f>'C Roller'!F81+'C Roller'!F81*(-RollerDiscounts)</f>
        <v>64.141825333333344</v>
      </c>
      <c r="G81" s="256">
        <f>'C Roller'!G81+'C Roller'!G81*(-RollerDiscounts)</f>
        <v>82.637989333333337</v>
      </c>
      <c r="H81" s="256">
        <f>'C Roller'!H81+'C Roller'!H81*(-RollerDiscounts)</f>
        <v>101.64715333333334</v>
      </c>
      <c r="I81" s="256">
        <f>'C Roller'!I81+'C Roller'!I81*(-RollerDiscounts)</f>
        <v>121.63031733333335</v>
      </c>
      <c r="J81" s="256">
        <f>'C Roller'!J81+'C Roller'!J81*(-RollerDiscounts)</f>
        <v>143.22548133333336</v>
      </c>
      <c r="K81" s="256">
        <f>'C Roller'!K81+'C Roller'!K81*(-RollerDiscounts)</f>
        <v>161.72464533333337</v>
      </c>
      <c r="L81" s="256">
        <f>'C Roller'!L81+'C Roller'!L81*(-RollerDiscounts)</f>
        <v>180.22380933333338</v>
      </c>
      <c r="M81" s="256">
        <f>'C Roller'!M81+'C Roller'!M81*(-RollerDiscounts)</f>
        <v>198.72297333333336</v>
      </c>
      <c r="N81" s="256">
        <f>'C Roller'!N81+'C Roller'!N81*(-RollerDiscounts)</f>
        <v>217.22213733333334</v>
      </c>
      <c r="O81" s="256">
        <f>'C Roller'!O81+'C Roller'!O81*(-RollerDiscounts)</f>
        <v>229.55491333333339</v>
      </c>
    </row>
    <row r="82" spans="1:15" ht="15" customHeight="1" x14ac:dyDescent="0.2">
      <c r="A82" s="760"/>
      <c r="B82" s="254">
        <f>[1]Sumary!AQ15</f>
        <v>2.9129999999999998</v>
      </c>
      <c r="C82" s="255">
        <f>[1]Sumary!AR15</f>
        <v>114.68503937007874</v>
      </c>
      <c r="D82" s="256">
        <f>'C Roller'!D82+'C Roller'!D82*(-RollerDiscounts)</f>
        <v>31.881922333333335</v>
      </c>
      <c r="E82" s="256">
        <f>'C Roller'!E82+'C Roller'!E82*(-RollerDiscounts)</f>
        <v>52.032511333333339</v>
      </c>
      <c r="F82" s="256">
        <f>'C Roller'!F82+'C Roller'!F82*(-RollerDiscounts)</f>
        <v>72.183100333333343</v>
      </c>
      <c r="G82" s="256">
        <f>'C Roller'!G82+'C Roller'!G82*(-RollerDiscounts)</f>
        <v>93.359689333333321</v>
      </c>
      <c r="H82" s="256">
        <f>'C Roller'!H82+'C Roller'!H82*(-RollerDiscounts)</f>
        <v>115.04927833333335</v>
      </c>
      <c r="I82" s="256">
        <f>'C Roller'!I82+'C Roller'!I82*(-RollerDiscounts)</f>
        <v>137.71286733333335</v>
      </c>
      <c r="J82" s="256">
        <f>'C Roller'!J82+'C Roller'!J82*(-RollerDiscounts)</f>
        <v>161.9884563333334</v>
      </c>
      <c r="K82" s="256">
        <f>'C Roller'!K82+'C Roller'!K82*(-RollerDiscounts)</f>
        <v>183.16804533333334</v>
      </c>
      <c r="L82" s="256">
        <f>'C Roller'!L82+'C Roller'!L82*(-RollerDiscounts)</f>
        <v>204.34763433333342</v>
      </c>
      <c r="M82" s="256">
        <f>'C Roller'!M82+'C Roller'!M82*(-RollerDiscounts)</f>
        <v>225.52722333333338</v>
      </c>
      <c r="N82" s="256">
        <f>'C Roller'!N82+'C Roller'!N82*(-RollerDiscounts)</f>
        <v>246.70681233333337</v>
      </c>
      <c r="O82" s="256">
        <f>'C Roller'!O82+'C Roller'!O82*(-RollerDiscounts)</f>
        <v>260.82653833333336</v>
      </c>
    </row>
    <row r="83" spans="1:15" ht="15" customHeight="1" x14ac:dyDescent="0.2">
      <c r="A83" s="760"/>
      <c r="B83" s="254">
        <f>[1]Sumary!AQ16</f>
        <v>3.25</v>
      </c>
      <c r="C83" s="255">
        <f>[1]Sumary!AR16</f>
        <v>127.95275590551181</v>
      </c>
      <c r="D83" s="256">
        <f>'C Roller'!D83+'C Roller'!D83*(-RollerDiscounts)</f>
        <v>33.783613333333335</v>
      </c>
      <c r="E83" s="256">
        <f>'C Roller'!E83+'C Roller'!E83*(-RollerDiscounts)</f>
        <v>55.835893333333338</v>
      </c>
      <c r="F83" s="256">
        <f>'C Roller'!F83+'C Roller'!F83*(-RollerDiscounts)</f>
        <v>77.888173333333341</v>
      </c>
      <c r="G83" s="256">
        <f>'C Roller'!G83+'C Roller'!G83*(-RollerDiscounts)</f>
        <v>100.96645333333333</v>
      </c>
      <c r="H83" s="256">
        <f>'C Roller'!H83+'C Roller'!H83*(-RollerDiscounts)</f>
        <v>124.55773333333333</v>
      </c>
      <c r="I83" s="256">
        <f>'C Roller'!I83+'C Roller'!I83*(-RollerDiscounts)</f>
        <v>149.12301333333335</v>
      </c>
      <c r="J83" s="256">
        <f>'C Roller'!J83+'C Roller'!J83*(-RollerDiscounts)</f>
        <v>175.30029333333337</v>
      </c>
      <c r="K83" s="256">
        <f>'C Roller'!K83+'C Roller'!K83*(-RollerDiscounts)</f>
        <v>198.38157333333336</v>
      </c>
      <c r="L83" s="256">
        <f>'C Roller'!L83+'C Roller'!L83*(-RollerDiscounts)</f>
        <v>221.46285333333341</v>
      </c>
      <c r="M83" s="256">
        <f>'C Roller'!M83+'C Roller'!M83*(-RollerDiscounts)</f>
        <v>244.54413333333335</v>
      </c>
      <c r="N83" s="256">
        <f>'C Roller'!N83+'C Roller'!N83*(-RollerDiscounts)</f>
        <v>267.62541333333337</v>
      </c>
      <c r="O83" s="256">
        <f>'C Roller'!O83+'C Roller'!O83*(-RollerDiscounts)</f>
        <v>283.01293333333336</v>
      </c>
    </row>
    <row r="84" spans="1:15" ht="15" customHeight="1" x14ac:dyDescent="0.2">
      <c r="A84" s="760"/>
      <c r="B84" s="254">
        <f>[1]Sumary!AQ17</f>
        <v>3.5</v>
      </c>
      <c r="C84" s="255">
        <f>[1]Sumary!AR17</f>
        <v>137.79527559055117</v>
      </c>
      <c r="D84" s="256">
        <f>'C Roller'!D84+'C Roller'!D84*(-RollerDiscounts)</f>
        <v>35.194363333333335</v>
      </c>
      <c r="E84" s="256">
        <f>'C Roller'!E84+'C Roller'!E84*(-RollerDiscounts)</f>
        <v>58.657393333333339</v>
      </c>
      <c r="F84" s="256">
        <f>'C Roller'!F84+'C Roller'!F84*(-RollerDiscounts)</f>
        <v>82.120423333333335</v>
      </c>
      <c r="G84" s="256">
        <f>'C Roller'!G84+'C Roller'!G84*(-RollerDiscounts)</f>
        <v>106.60945333333333</v>
      </c>
      <c r="H84" s="256">
        <f>'C Roller'!H84+'C Roller'!H84*(-RollerDiscounts)</f>
        <v>131.61148333333333</v>
      </c>
      <c r="I84" s="256">
        <f>'C Roller'!I84+'C Roller'!I84*(-RollerDiscounts)</f>
        <v>157.58751333333331</v>
      </c>
      <c r="J84" s="256">
        <f>'C Roller'!J84+'C Roller'!J84*(-RollerDiscounts)</f>
        <v>185.17554333333337</v>
      </c>
      <c r="K84" s="256">
        <f>'C Roller'!K84+'C Roller'!K84*(-RollerDiscounts)</f>
        <v>209.66757333333337</v>
      </c>
      <c r="L84" s="256">
        <f>'C Roller'!L84+'C Roller'!L84*(-RollerDiscounts)</f>
        <v>234.15960333333342</v>
      </c>
      <c r="M84" s="256">
        <f>'C Roller'!M84+'C Roller'!M84*(-RollerDiscounts)</f>
        <v>258.65163333333334</v>
      </c>
      <c r="N84" s="256">
        <f>'C Roller'!N84+'C Roller'!N84*(-RollerDiscounts)</f>
        <v>283.14366333333339</v>
      </c>
      <c r="O84" s="256">
        <f>'C Roller'!O84+'C Roller'!O84*(-RollerDiscounts)</f>
        <v>299.47168333333337</v>
      </c>
    </row>
    <row r="85" spans="1:15" ht="15" customHeight="1" x14ac:dyDescent="0.2"/>
    <row r="86" spans="1:15" ht="15" customHeight="1" x14ac:dyDescent="0.2">
      <c r="A86" s="193" t="s">
        <v>247</v>
      </c>
    </row>
    <row r="87" spans="1:15" ht="15" customHeight="1" x14ac:dyDescent="0.2">
      <c r="A87" s="247"/>
      <c r="B87" s="761"/>
      <c r="C87" s="762"/>
      <c r="D87" s="762"/>
      <c r="E87" s="762"/>
      <c r="F87" s="762"/>
      <c r="G87" s="762"/>
      <c r="H87" s="762"/>
      <c r="I87" s="762"/>
      <c r="J87" s="762"/>
      <c r="K87" s="762"/>
      <c r="L87" s="762"/>
      <c r="M87" s="762"/>
      <c r="N87" s="762"/>
      <c r="O87" s="762"/>
    </row>
    <row r="88" spans="1:15" ht="15" customHeight="1" x14ac:dyDescent="0.2">
      <c r="A88" s="759" t="s">
        <v>277</v>
      </c>
      <c r="B88" s="248" t="s">
        <v>278</v>
      </c>
      <c r="C88" s="249"/>
      <c r="D88" s="250">
        <f>[1]Sumary!AS4</f>
        <v>0.3</v>
      </c>
      <c r="E88" s="250">
        <f>[1]Sumary!AT4</f>
        <v>0.6</v>
      </c>
      <c r="F88" s="250">
        <f>[1]Sumary!AU4</f>
        <v>0.9</v>
      </c>
      <c r="G88" s="250">
        <f>[1]Sumary!AV4</f>
        <v>1.2</v>
      </c>
      <c r="H88" s="250">
        <f>[1]Sumary!AW4</f>
        <v>1.5</v>
      </c>
      <c r="I88" s="250">
        <f>[1]Sumary!AX4</f>
        <v>1.8</v>
      </c>
      <c r="J88" s="250">
        <f>[1]Sumary!AY4</f>
        <v>2.1</v>
      </c>
      <c r="K88" s="250">
        <f>[1]Sumary!AZ4</f>
        <v>2.4</v>
      </c>
      <c r="L88" s="250">
        <f>[1]Sumary!BA4</f>
        <v>2.7</v>
      </c>
      <c r="M88" s="250">
        <f>[1]Sumary!BB4</f>
        <v>3</v>
      </c>
      <c r="N88" s="250">
        <f>[1]Sumary!BC4</f>
        <v>3.3</v>
      </c>
      <c r="O88" s="250">
        <f>[1]Sumary!BD4</f>
        <v>3.5</v>
      </c>
    </row>
    <row r="89" spans="1:15" ht="15" customHeight="1" x14ac:dyDescent="0.2">
      <c r="A89" s="760"/>
      <c r="B89" s="251"/>
      <c r="C89" s="252" t="s">
        <v>279</v>
      </c>
      <c r="D89" s="253">
        <f>[1]Sumary!AS5</f>
        <v>11.811023622047244</v>
      </c>
      <c r="E89" s="253">
        <f>[1]Sumary!AT5</f>
        <v>23.622047244094489</v>
      </c>
      <c r="F89" s="253">
        <f>[1]Sumary!AU5</f>
        <v>35.433070866141733</v>
      </c>
      <c r="G89" s="253">
        <f>[1]Sumary!AV5</f>
        <v>47.244094488188978</v>
      </c>
      <c r="H89" s="253">
        <f>[1]Sumary!AW5</f>
        <v>59.055118110236222</v>
      </c>
      <c r="I89" s="253">
        <f>[1]Sumary!AX5</f>
        <v>70.866141732283467</v>
      </c>
      <c r="J89" s="253">
        <f>[1]Sumary!AY5</f>
        <v>82.677165354330711</v>
      </c>
      <c r="K89" s="253">
        <f>[1]Sumary!AZ5</f>
        <v>94.488188976377955</v>
      </c>
      <c r="L89" s="253">
        <f>[1]Sumary!BA5</f>
        <v>106.2992125984252</v>
      </c>
      <c r="M89" s="253">
        <f>[1]Sumary!BB5</f>
        <v>118.11023622047244</v>
      </c>
      <c r="N89" s="253">
        <f>[1]Sumary!BC5</f>
        <v>129.92125984251967</v>
      </c>
      <c r="O89" s="253">
        <f>[1]Sumary!BD5</f>
        <v>137.79527559055117</v>
      </c>
    </row>
    <row r="90" spans="1:15" ht="15" customHeight="1" x14ac:dyDescent="0.2">
      <c r="A90" s="760"/>
      <c r="B90" s="254">
        <f>[1]Sumary!AQ6</f>
        <v>0.61</v>
      </c>
      <c r="C90" s="255">
        <f>[1]Sumary!AR6</f>
        <v>24.015748031496063</v>
      </c>
      <c r="D90" s="256">
        <f>'C Roller'!D90+'C Roller'!D90*(-RollerDiscounts)</f>
        <v>20.852563333333336</v>
      </c>
      <c r="E90" s="256">
        <f>'C Roller'!E90+'C Roller'!E90*(-RollerDiscounts)</f>
        <v>29.973793333333333</v>
      </c>
      <c r="F90" s="256">
        <f>'C Roller'!F90+'C Roller'!F90*(-RollerDiscounts)</f>
        <v>39.095023333333337</v>
      </c>
      <c r="G90" s="256">
        <f>'C Roller'!G90+'C Roller'!G90*(-RollerDiscounts)</f>
        <v>49.596253333333337</v>
      </c>
      <c r="H90" s="256">
        <f>'C Roller'!H90+'C Roller'!H90*(-RollerDiscounts)</f>
        <v>60.787483333333348</v>
      </c>
      <c r="I90" s="256">
        <f>'C Roller'!I90+'C Roller'!I90*(-RollerDiscounts)</f>
        <v>72.598713333333336</v>
      </c>
      <c r="J90" s="256">
        <f>'C Roller'!J90+'C Roller'!J90*(-RollerDiscounts)</f>
        <v>86.02194333333334</v>
      </c>
      <c r="K90" s="256">
        <f>'C Roller'!K90+'C Roller'!K90*(-RollerDiscounts)</f>
        <v>96.34917333333334</v>
      </c>
      <c r="L90" s="256">
        <f>'C Roller'!L90+'C Roller'!L90*(-RollerDiscounts)</f>
        <v>106.67640333333335</v>
      </c>
      <c r="M90" s="256">
        <f>'C Roller'!M90+'C Roller'!M90*(-RollerDiscounts)</f>
        <v>117.00363333333335</v>
      </c>
      <c r="N90" s="256">
        <f>'C Roller'!N90+'C Roller'!N90*(-RollerDiscounts)</f>
        <v>127.33086333333333</v>
      </c>
      <c r="O90" s="256">
        <f>'C Roller'!O90+'C Roller'!O90*(-RollerDiscounts)</f>
        <v>134.21568333333337</v>
      </c>
    </row>
    <row r="91" spans="1:15" ht="15" customHeight="1" x14ac:dyDescent="0.2">
      <c r="A91" s="760"/>
      <c r="B91" s="254">
        <f>[1]Sumary!AQ7</f>
        <v>0.76200000000000001</v>
      </c>
      <c r="C91" s="255">
        <f>[1]Sumary!AR7</f>
        <v>30</v>
      </c>
      <c r="D91" s="256">
        <f>'C Roller'!D91+'C Roller'!D91*(-RollerDiscounts)</f>
        <v>22.006243333333337</v>
      </c>
      <c r="E91" s="256">
        <f>'C Roller'!E91+'C Roller'!E91*(-RollerDiscounts)</f>
        <v>32.281153333333336</v>
      </c>
      <c r="F91" s="256">
        <f>'C Roller'!F91+'C Roller'!F91*(-RollerDiscounts)</f>
        <v>42.556063333333341</v>
      </c>
      <c r="G91" s="256">
        <f>'C Roller'!G91+'C Roller'!G91*(-RollerDiscounts)</f>
        <v>54.210973333333342</v>
      </c>
      <c r="H91" s="256">
        <f>'C Roller'!H91+'C Roller'!H91*(-RollerDiscounts)</f>
        <v>66.555883333333341</v>
      </c>
      <c r="I91" s="256">
        <f>'C Roller'!I91+'C Roller'!I91*(-RollerDiscounts)</f>
        <v>79.520793333333316</v>
      </c>
      <c r="J91" s="256">
        <f>'C Roller'!J91+'C Roller'!J91*(-RollerDiscounts)</f>
        <v>94.097703333333342</v>
      </c>
      <c r="K91" s="256">
        <f>'C Roller'!K91+'C Roller'!K91*(-RollerDiscounts)</f>
        <v>105.57861333333334</v>
      </c>
      <c r="L91" s="256">
        <f>'C Roller'!L91+'C Roller'!L91*(-RollerDiscounts)</f>
        <v>117.05952333333335</v>
      </c>
      <c r="M91" s="256">
        <f>'C Roller'!M91+'C Roller'!M91*(-RollerDiscounts)</f>
        <v>128.54043333333334</v>
      </c>
      <c r="N91" s="256">
        <f>'C Roller'!N91+'C Roller'!N91*(-RollerDiscounts)</f>
        <v>140.02134333333333</v>
      </c>
      <c r="O91" s="256">
        <f>'C Roller'!O91+'C Roller'!O91*(-RollerDiscounts)</f>
        <v>147.67528333333334</v>
      </c>
    </row>
    <row r="92" spans="1:15" ht="15" customHeight="1" x14ac:dyDescent="0.2">
      <c r="A92" s="760"/>
      <c r="B92" s="254">
        <f>[1]Sumary!AQ8</f>
        <v>0.91400000000000003</v>
      </c>
      <c r="C92" s="255">
        <f>[1]Sumary!AR8</f>
        <v>35.984251968503933</v>
      </c>
      <c r="D92" s="256">
        <f>'C Roller'!D92+'C Roller'!D92*(-RollerDiscounts)</f>
        <v>23.159923333333332</v>
      </c>
      <c r="E92" s="256">
        <f>'C Roller'!E92+'C Roller'!E92*(-RollerDiscounts)</f>
        <v>34.588513333333331</v>
      </c>
      <c r="F92" s="256">
        <f>'C Roller'!F92+'C Roller'!F92*(-RollerDiscounts)</f>
        <v>46.017103333333345</v>
      </c>
      <c r="G92" s="256">
        <f>'C Roller'!G92+'C Roller'!G92*(-RollerDiscounts)</f>
        <v>58.825693333333334</v>
      </c>
      <c r="H92" s="256">
        <f>'C Roller'!H92+'C Roller'!H92*(-RollerDiscounts)</f>
        <v>72.324283333333327</v>
      </c>
      <c r="I92" s="256">
        <f>'C Roller'!I92+'C Roller'!I92*(-RollerDiscounts)</f>
        <v>86.442873333333324</v>
      </c>
      <c r="J92" s="256">
        <f>'C Roller'!J92+'C Roller'!J92*(-RollerDiscounts)</f>
        <v>102.17346333333336</v>
      </c>
      <c r="K92" s="256">
        <f>'C Roller'!K92+'C Roller'!K92*(-RollerDiscounts)</f>
        <v>114.80805333333335</v>
      </c>
      <c r="L92" s="256">
        <f>'C Roller'!L92+'C Roller'!L92*(-RollerDiscounts)</f>
        <v>127.44264333333336</v>
      </c>
      <c r="M92" s="256">
        <f>'C Roller'!M92+'C Roller'!M92*(-RollerDiscounts)</f>
        <v>140.07723333333334</v>
      </c>
      <c r="N92" s="256">
        <f>'C Roller'!N92+'C Roller'!N92*(-RollerDiscounts)</f>
        <v>152.71182333333331</v>
      </c>
      <c r="O92" s="256">
        <f>'C Roller'!O92+'C Roller'!O92*(-RollerDiscounts)</f>
        <v>161.13488333333336</v>
      </c>
    </row>
    <row r="93" spans="1:15" ht="15" customHeight="1" x14ac:dyDescent="0.2">
      <c r="A93" s="760"/>
      <c r="B93" s="254">
        <f>[1]Sumary!AQ9</f>
        <v>1.0669999999999999</v>
      </c>
      <c r="C93" s="255">
        <f>[1]Sumary!AR9</f>
        <v>42.00787401574803</v>
      </c>
      <c r="D93" s="256">
        <f>'C Roller'!D93+'C Roller'!D93*(-RollerDiscounts)</f>
        <v>24.321193333333333</v>
      </c>
      <c r="E93" s="256">
        <f>'C Roller'!E93+'C Roller'!E93*(-RollerDiscounts)</f>
        <v>36.911053333333335</v>
      </c>
      <c r="F93" s="256">
        <f>'C Roller'!F93+'C Roller'!F93*(-RollerDiscounts)</f>
        <v>49.500913333333337</v>
      </c>
      <c r="G93" s="256">
        <f>'C Roller'!G93+'C Roller'!G93*(-RollerDiscounts)</f>
        <v>63.470773333333341</v>
      </c>
      <c r="H93" s="256">
        <f>'C Roller'!H93+'C Roller'!H93*(-RollerDiscounts)</f>
        <v>78.130633333333321</v>
      </c>
      <c r="I93" s="256">
        <f>'C Roller'!I93+'C Roller'!I93*(-RollerDiscounts)</f>
        <v>93.410493333333321</v>
      </c>
      <c r="J93" s="256">
        <f>'C Roller'!J93+'C Roller'!J93*(-RollerDiscounts)</f>
        <v>110.30235333333334</v>
      </c>
      <c r="K93" s="256">
        <f>'C Roller'!K93+'C Roller'!K93*(-RollerDiscounts)</f>
        <v>124.09821333333333</v>
      </c>
      <c r="L93" s="256">
        <f>'C Roller'!L93+'C Roller'!L93*(-RollerDiscounts)</f>
        <v>137.89407333333338</v>
      </c>
      <c r="M93" s="256">
        <f>'C Roller'!M93+'C Roller'!M93*(-RollerDiscounts)</f>
        <v>151.68993333333333</v>
      </c>
      <c r="N93" s="256">
        <f>'C Roller'!N93+'C Roller'!N93*(-RollerDiscounts)</f>
        <v>165.48579333333333</v>
      </c>
      <c r="O93" s="256">
        <f>'C Roller'!O93+'C Roller'!O93*(-RollerDiscounts)</f>
        <v>174.68303333333338</v>
      </c>
    </row>
    <row r="94" spans="1:15" ht="15" customHeight="1" x14ac:dyDescent="0.2">
      <c r="A94" s="760"/>
      <c r="B94" s="254">
        <f>[1]Sumary!AQ10</f>
        <v>1.2190000000000001</v>
      </c>
      <c r="C94" s="255">
        <f>[1]Sumary!AR10</f>
        <v>47.99212598425197</v>
      </c>
      <c r="D94" s="256">
        <f>'C Roller'!D94+'C Roller'!D94*(-RollerDiscounts)</f>
        <v>25.474873333333335</v>
      </c>
      <c r="E94" s="256">
        <f>'C Roller'!E94+'C Roller'!E94*(-RollerDiscounts)</f>
        <v>39.218413333333338</v>
      </c>
      <c r="F94" s="256">
        <f>'C Roller'!F94+'C Roller'!F94*(-RollerDiscounts)</f>
        <v>52.961953333333348</v>
      </c>
      <c r="G94" s="256">
        <f>'C Roller'!G94+'C Roller'!G94*(-RollerDiscounts)</f>
        <v>68.085493333333346</v>
      </c>
      <c r="H94" s="256">
        <f>'C Roller'!H94+'C Roller'!H94*(-RollerDiscounts)</f>
        <v>83.899033333333335</v>
      </c>
      <c r="I94" s="256">
        <f>'C Roller'!I94+'C Roller'!I94*(-RollerDiscounts)</f>
        <v>100.33257333333334</v>
      </c>
      <c r="J94" s="256">
        <f>'C Roller'!J94+'C Roller'!J94*(-RollerDiscounts)</f>
        <v>118.37811333333336</v>
      </c>
      <c r="K94" s="256">
        <f>'C Roller'!K94+'C Roller'!K94*(-RollerDiscounts)</f>
        <v>133.32765333333336</v>
      </c>
      <c r="L94" s="256">
        <f>'C Roller'!L94+'C Roller'!L94*(-RollerDiscounts)</f>
        <v>148.27719333333337</v>
      </c>
      <c r="M94" s="256">
        <f>'C Roller'!M94+'C Roller'!M94*(-RollerDiscounts)</f>
        <v>163.22673333333336</v>
      </c>
      <c r="N94" s="256">
        <f>'C Roller'!N94+'C Roller'!N94*(-RollerDiscounts)</f>
        <v>178.17627333333334</v>
      </c>
      <c r="O94" s="256">
        <f>'C Roller'!O94+'C Roller'!O94*(-RollerDiscounts)</f>
        <v>188.14263333333341</v>
      </c>
    </row>
    <row r="95" spans="1:15" ht="15" customHeight="1" x14ac:dyDescent="0.2">
      <c r="A95" s="760"/>
      <c r="B95" s="254">
        <f>[1]Sumary!AQ11</f>
        <v>1.524</v>
      </c>
      <c r="C95" s="255">
        <f>[1]Sumary!AR11</f>
        <v>60</v>
      </c>
      <c r="D95" s="256">
        <f>'C Roller'!D95+'C Roller'!D95*(-RollerDiscounts)</f>
        <v>27.789823333333338</v>
      </c>
      <c r="E95" s="256">
        <f>'C Roller'!E95+'C Roller'!E95*(-RollerDiscounts)</f>
        <v>43.848313333333337</v>
      </c>
      <c r="F95" s="256">
        <f>'C Roller'!F95+'C Roller'!F95*(-RollerDiscounts)</f>
        <v>59.906803333333336</v>
      </c>
      <c r="G95" s="256">
        <f>'C Roller'!G95+'C Roller'!G95*(-RollerDiscounts)</f>
        <v>77.345293333333331</v>
      </c>
      <c r="H95" s="256">
        <f>'C Roller'!H95+'C Roller'!H95*(-RollerDiscounts)</f>
        <v>95.47378333333333</v>
      </c>
      <c r="I95" s="256">
        <f>'C Roller'!I95+'C Roller'!I95*(-RollerDiscounts)</f>
        <v>114.22227333333332</v>
      </c>
      <c r="J95" s="256">
        <f>'C Roller'!J95+'C Roller'!J95*(-RollerDiscounts)</f>
        <v>134.58276333333336</v>
      </c>
      <c r="K95" s="256">
        <f>'C Roller'!K95+'C Roller'!K95*(-RollerDiscounts)</f>
        <v>151.84725333333333</v>
      </c>
      <c r="L95" s="256">
        <f>'C Roller'!L95+'C Roller'!L95*(-RollerDiscounts)</f>
        <v>169.11174333333335</v>
      </c>
      <c r="M95" s="256">
        <f>'C Roller'!M95+'C Roller'!M95*(-RollerDiscounts)</f>
        <v>186.37623333333335</v>
      </c>
      <c r="N95" s="256">
        <f>'C Roller'!N95+'C Roller'!N95*(-RollerDiscounts)</f>
        <v>203.64072333333331</v>
      </c>
      <c r="O95" s="256">
        <f>'C Roller'!O95+'C Roller'!O95*(-RollerDiscounts)</f>
        <v>215.15038333333337</v>
      </c>
    </row>
    <row r="96" spans="1:15" ht="15" customHeight="1" x14ac:dyDescent="0.2">
      <c r="A96" s="760"/>
      <c r="B96" s="254">
        <f>[1]Sumary!AQ12</f>
        <v>1.829</v>
      </c>
      <c r="C96" s="255">
        <f>[1]Sumary!AR12</f>
        <v>72.00787401574803</v>
      </c>
      <c r="D96" s="256">
        <f>'C Roller'!D96+'C Roller'!D96*(-RollerDiscounts)</f>
        <v>30.104773333333334</v>
      </c>
      <c r="E96" s="256">
        <f>'C Roller'!E96+'C Roller'!E96*(-RollerDiscounts)</f>
        <v>48.478213333333336</v>
      </c>
      <c r="F96" s="256">
        <f>'C Roller'!F96+'C Roller'!F96*(-RollerDiscounts)</f>
        <v>66.851653333333331</v>
      </c>
      <c r="G96" s="256">
        <f>'C Roller'!G96+'C Roller'!G96*(-RollerDiscounts)</f>
        <v>86.605093333333315</v>
      </c>
      <c r="H96" s="256">
        <f>'C Roller'!H96+'C Roller'!H96*(-RollerDiscounts)</f>
        <v>107.04853333333334</v>
      </c>
      <c r="I96" s="256">
        <f>'C Roller'!I96+'C Roller'!I96*(-RollerDiscounts)</f>
        <v>128.11197333333334</v>
      </c>
      <c r="J96" s="256">
        <f>'C Roller'!J96+'C Roller'!J96*(-RollerDiscounts)</f>
        <v>150.78741333333335</v>
      </c>
      <c r="K96" s="256">
        <f>'C Roller'!K96+'C Roller'!K96*(-RollerDiscounts)</f>
        <v>170.36685333333332</v>
      </c>
      <c r="L96" s="256">
        <f>'C Roller'!L96+'C Roller'!L96*(-RollerDiscounts)</f>
        <v>189.94629333333336</v>
      </c>
      <c r="M96" s="256">
        <f>'C Roller'!M96+'C Roller'!M96*(-RollerDiscounts)</f>
        <v>209.52573333333336</v>
      </c>
      <c r="N96" s="256">
        <f>'C Roller'!N96+'C Roller'!N96*(-RollerDiscounts)</f>
        <v>229.10517333333331</v>
      </c>
      <c r="O96" s="256">
        <f>'C Roller'!O96+'C Roller'!O96*(-RollerDiscounts)</f>
        <v>242.15813333333338</v>
      </c>
    </row>
    <row r="97" spans="1:15" ht="15" customHeight="1" x14ac:dyDescent="0.2">
      <c r="A97" s="760"/>
      <c r="B97" s="254">
        <f>[1]Sumary!AQ13</f>
        <v>2.1339999999999999</v>
      </c>
      <c r="C97" s="255">
        <f>[1]Sumary!AR13</f>
        <v>84.015748031496059</v>
      </c>
      <c r="D97" s="256">
        <f>'C Roller'!D97+'C Roller'!D97*(-RollerDiscounts)</f>
        <v>32.41972333333333</v>
      </c>
      <c r="E97" s="256">
        <f>'C Roller'!E97+'C Roller'!E97*(-RollerDiscounts)</f>
        <v>53.108113333333328</v>
      </c>
      <c r="F97" s="256">
        <f>'C Roller'!F97+'C Roller'!F97*(-RollerDiscounts)</f>
        <v>73.796503333333334</v>
      </c>
      <c r="G97" s="256">
        <f>'C Roller'!G97+'C Roller'!G97*(-RollerDiscounts)</f>
        <v>95.864893333333313</v>
      </c>
      <c r="H97" s="256">
        <f>'C Roller'!H97+'C Roller'!H97*(-RollerDiscounts)</f>
        <v>118.6232833333333</v>
      </c>
      <c r="I97" s="256">
        <f>'C Roller'!I97+'C Roller'!I97*(-RollerDiscounts)</f>
        <v>142.00167333333331</v>
      </c>
      <c r="J97" s="256">
        <f>'C Roller'!J97+'C Roller'!J97*(-RollerDiscounts)</f>
        <v>166.99206333333333</v>
      </c>
      <c r="K97" s="256">
        <f>'C Roller'!K97+'C Roller'!K97*(-RollerDiscounts)</f>
        <v>188.88645333333332</v>
      </c>
      <c r="L97" s="256">
        <f>'C Roller'!L97+'C Roller'!L97*(-RollerDiscounts)</f>
        <v>210.78084333333334</v>
      </c>
      <c r="M97" s="256">
        <f>'C Roller'!M97+'C Roller'!M97*(-RollerDiscounts)</f>
        <v>232.6752333333333</v>
      </c>
      <c r="N97" s="256">
        <f>'C Roller'!N97+'C Roller'!N97*(-RollerDiscounts)</f>
        <v>254.56962333333334</v>
      </c>
      <c r="O97" s="256">
        <f>'C Roller'!O97+'C Roller'!O97*(-RollerDiscounts)</f>
        <v>269.16588333333328</v>
      </c>
    </row>
    <row r="98" spans="1:15" ht="15" customHeight="1" x14ac:dyDescent="0.2">
      <c r="A98" s="760"/>
      <c r="B98" s="254">
        <f>[1]Sumary!AQ14</f>
        <v>2.4380000000000002</v>
      </c>
      <c r="C98" s="255">
        <f>[1]Sumary!AR14</f>
        <v>95.984251968503941</v>
      </c>
      <c r="D98" s="256">
        <f>'C Roller'!D98+'C Roller'!D98*(-RollerDiscounts)</f>
        <v>34.727083333333333</v>
      </c>
      <c r="E98" s="256">
        <f>'C Roller'!E98+'C Roller'!E98*(-RollerDiscounts)</f>
        <v>57.722833333333334</v>
      </c>
      <c r="F98" s="256">
        <f>'C Roller'!F98+'C Roller'!F98*(-RollerDiscounts)</f>
        <v>80.718583333333356</v>
      </c>
      <c r="G98" s="256">
        <f>'C Roller'!G98+'C Roller'!G98*(-RollerDiscounts)</f>
        <v>105.09433333333332</v>
      </c>
      <c r="H98" s="256">
        <f>'C Roller'!H98+'C Roller'!H98*(-RollerDiscounts)</f>
        <v>130.16008333333332</v>
      </c>
      <c r="I98" s="256">
        <f>'C Roller'!I98+'C Roller'!I98*(-RollerDiscounts)</f>
        <v>155.84583333333336</v>
      </c>
      <c r="J98" s="256">
        <f>'C Roller'!J98+'C Roller'!J98*(-RollerDiscounts)</f>
        <v>183.14358333333334</v>
      </c>
      <c r="K98" s="256">
        <f>'C Roller'!K98+'C Roller'!K98*(-RollerDiscounts)</f>
        <v>207.34533333333334</v>
      </c>
      <c r="L98" s="256">
        <f>'C Roller'!L98+'C Roller'!L98*(-RollerDiscounts)</f>
        <v>231.54708333333335</v>
      </c>
      <c r="M98" s="256">
        <f>'C Roller'!M98+'C Roller'!M98*(-RollerDiscounts)</f>
        <v>255.74883333333332</v>
      </c>
      <c r="N98" s="256">
        <f>'C Roller'!N98+'C Roller'!N98*(-RollerDiscounts)</f>
        <v>279.95058333333333</v>
      </c>
      <c r="O98" s="256">
        <f>'C Roller'!O98+'C Roller'!O98*(-RollerDiscounts)</f>
        <v>296.08508333333333</v>
      </c>
    </row>
    <row r="99" spans="1:15" ht="15" customHeight="1" x14ac:dyDescent="0.2">
      <c r="A99" s="760"/>
      <c r="B99" s="254">
        <f>[1]Sumary!AQ15</f>
        <v>2.9129999999999998</v>
      </c>
      <c r="C99" s="255">
        <f>[1]Sumary!AR15</f>
        <v>114.68503937007874</v>
      </c>
      <c r="D99" s="256">
        <f>'C Roller'!D99+'C Roller'!D99*(-RollerDiscounts)</f>
        <v>38.332333333333331</v>
      </c>
      <c r="E99" s="256">
        <f>'C Roller'!E99+'C Roller'!E99*(-RollerDiscounts)</f>
        <v>64.933333333333323</v>
      </c>
      <c r="F99" s="256">
        <f>'C Roller'!F99+'C Roller'!F99*(-RollerDiscounts)</f>
        <v>91.534333333333336</v>
      </c>
      <c r="G99" s="256">
        <f>'C Roller'!G99+'C Roller'!G99*(-RollerDiscounts)</f>
        <v>119.51533333333332</v>
      </c>
      <c r="H99" s="256">
        <f>'C Roller'!H99+'C Roller'!H99*(-RollerDiscounts)</f>
        <v>148.18633333333335</v>
      </c>
      <c r="I99" s="256">
        <f>'C Roller'!I99+'C Roller'!I99*(-RollerDiscounts)</f>
        <v>177.47733333333332</v>
      </c>
      <c r="J99" s="256">
        <f>'C Roller'!J99+'C Roller'!J99*(-RollerDiscounts)</f>
        <v>208.38033333333337</v>
      </c>
      <c r="K99" s="256">
        <f>'C Roller'!K99+'C Roller'!K99*(-RollerDiscounts)</f>
        <v>236.18733333333333</v>
      </c>
      <c r="L99" s="256">
        <f>'C Roller'!L99+'C Roller'!L99*(-RollerDiscounts)</f>
        <v>263.99433333333332</v>
      </c>
      <c r="M99" s="256">
        <f>'C Roller'!M99+'C Roller'!M99*(-RollerDiscounts)</f>
        <v>291.80133333333333</v>
      </c>
      <c r="N99" s="256">
        <f>'C Roller'!N99+'C Roller'!N99*(-RollerDiscounts)</f>
        <v>319.60833333333329</v>
      </c>
      <c r="O99" s="256">
        <f>'C Roller'!O99+'C Roller'!O99*(-RollerDiscounts)</f>
        <v>338.1463333333333</v>
      </c>
    </row>
    <row r="100" spans="1:15" ht="15" customHeight="1" x14ac:dyDescent="0.2">
      <c r="A100" s="760"/>
      <c r="B100" s="254">
        <f>[1]Sumary!AQ16</f>
        <v>3.25</v>
      </c>
      <c r="C100" s="255">
        <f>[1]Sumary!AR16</f>
        <v>127.95275590551181</v>
      </c>
      <c r="D100" s="256">
        <f>'C Roller'!D100+'C Roller'!D100*(-RollerDiscounts)</f>
        <v>40.890163333333341</v>
      </c>
      <c r="E100" s="256">
        <f>'C Roller'!E100+'C Roller'!E100*(-RollerDiscounts)</f>
        <v>70.048993333333328</v>
      </c>
      <c r="F100" s="256">
        <f>'C Roller'!F100+'C Roller'!F100*(-RollerDiscounts)</f>
        <v>99.207823333333351</v>
      </c>
      <c r="G100" s="256">
        <f>'C Roller'!G100+'C Roller'!G100*(-RollerDiscounts)</f>
        <v>129.74665333333334</v>
      </c>
      <c r="H100" s="256">
        <f>'C Roller'!H100+'C Roller'!H100*(-RollerDiscounts)</f>
        <v>160.97548333333336</v>
      </c>
      <c r="I100" s="256">
        <f>'C Roller'!I100+'C Roller'!I100*(-RollerDiscounts)</f>
        <v>192.82431333333335</v>
      </c>
      <c r="J100" s="256">
        <f>'C Roller'!J100+'C Roller'!J100*(-RollerDiscounts)</f>
        <v>226.28514333333331</v>
      </c>
      <c r="K100" s="256">
        <f>'C Roller'!K100+'C Roller'!K100*(-RollerDiscounts)</f>
        <v>256.64997333333332</v>
      </c>
      <c r="L100" s="256">
        <f>'C Roller'!L100+'C Roller'!L100*(-RollerDiscounts)</f>
        <v>287.01480333333342</v>
      </c>
      <c r="M100" s="256">
        <f>'C Roller'!M100+'C Roller'!M100*(-RollerDiscounts)</f>
        <v>317.37963333333335</v>
      </c>
      <c r="N100" s="256">
        <f>'C Roller'!N100+'C Roller'!N100*(-RollerDiscounts)</f>
        <v>347.74446333333339</v>
      </c>
      <c r="O100" s="256">
        <f>'C Roller'!O100+'C Roller'!O100*(-RollerDiscounts)</f>
        <v>367.98768333333334</v>
      </c>
    </row>
    <row r="101" spans="1:15" ht="15" customHeight="1" x14ac:dyDescent="0.2">
      <c r="A101" s="760"/>
      <c r="B101" s="254">
        <f>[1]Sumary!AQ17</f>
        <v>3.5</v>
      </c>
      <c r="C101" s="255">
        <f>[1]Sumary!AR17</f>
        <v>137.79527559055117</v>
      </c>
      <c r="D101" s="256">
        <f>'C Roller'!D101+'C Roller'!D101*(-RollerDiscounts)</f>
        <v>42.787663333333334</v>
      </c>
      <c r="E101" s="256">
        <f>'C Roller'!E101+'C Roller'!E101*(-RollerDiscounts)</f>
        <v>73.84399333333333</v>
      </c>
      <c r="F101" s="256">
        <f>'C Roller'!F101+'C Roller'!F101*(-RollerDiscounts)</f>
        <v>104.90032333333333</v>
      </c>
      <c r="G101" s="256">
        <f>'C Roller'!G101+'C Roller'!G101*(-RollerDiscounts)</f>
        <v>137.33665333333335</v>
      </c>
      <c r="H101" s="256">
        <f>'C Roller'!H101+'C Roller'!H101*(-RollerDiscounts)</f>
        <v>170.46298333333331</v>
      </c>
      <c r="I101" s="256">
        <f>'C Roller'!I101+'C Roller'!I101*(-RollerDiscounts)</f>
        <v>204.20931333333331</v>
      </c>
      <c r="J101" s="256">
        <f>'C Roller'!J101+'C Roller'!J101*(-RollerDiscounts)</f>
        <v>239.56764333333334</v>
      </c>
      <c r="K101" s="256">
        <f>'C Roller'!K101+'C Roller'!K101*(-RollerDiscounts)</f>
        <v>271.82997333333327</v>
      </c>
      <c r="L101" s="256">
        <f>'C Roller'!L101+'C Roller'!L101*(-RollerDiscounts)</f>
        <v>304.0923033333334</v>
      </c>
      <c r="M101" s="256">
        <f>'C Roller'!M101+'C Roller'!M101*(-RollerDiscounts)</f>
        <v>336.35463333333331</v>
      </c>
      <c r="N101" s="256">
        <f>'C Roller'!N101+'C Roller'!N101*(-RollerDiscounts)</f>
        <v>368.61696333333333</v>
      </c>
      <c r="O101" s="256">
        <f>'C Roller'!O101+'C Roller'!O101*(-RollerDiscounts)</f>
        <v>390.12518333333327</v>
      </c>
    </row>
    <row r="102" spans="1:15" ht="15" customHeight="1" x14ac:dyDescent="0.2"/>
    <row r="126" spans="1:1" x14ac:dyDescent="0.2">
      <c r="A126" s="193" t="s">
        <v>280</v>
      </c>
    </row>
    <row r="128" spans="1:1" x14ac:dyDescent="0.2">
      <c r="A128" s="193" t="s">
        <v>281</v>
      </c>
    </row>
    <row r="129" spans="1:15" x14ac:dyDescent="0.2">
      <c r="A129" s="194" t="s">
        <v>282</v>
      </c>
    </row>
    <row r="130" spans="1:15" x14ac:dyDescent="0.2">
      <c r="A130" s="94" t="s">
        <v>283</v>
      </c>
      <c r="B130" s="262">
        <f>[1]Sumary!AS4</f>
        <v>0.3</v>
      </c>
      <c r="C130" s="262">
        <f>[1]Sumary!AT4</f>
        <v>0.6</v>
      </c>
      <c r="D130" s="262">
        <f>[1]Sumary!AU4</f>
        <v>0.9</v>
      </c>
      <c r="E130" s="262">
        <f>[1]Sumary!AV4</f>
        <v>1.2</v>
      </c>
      <c r="F130" s="262">
        <f>[1]Sumary!AW4</f>
        <v>1.5</v>
      </c>
      <c r="G130" s="262">
        <f>[1]Sumary!AX4</f>
        <v>1.8</v>
      </c>
      <c r="H130" s="262">
        <f>[1]Sumary!AY4</f>
        <v>2.1</v>
      </c>
      <c r="I130" s="262">
        <f>[1]Sumary!AZ4</f>
        <v>2.4</v>
      </c>
      <c r="J130" s="262">
        <f>[1]Sumary!BA4</f>
        <v>2.7</v>
      </c>
      <c r="K130" s="262">
        <f>[1]Sumary!BB4</f>
        <v>3</v>
      </c>
      <c r="L130" s="262">
        <f>[1]Sumary!BC4</f>
        <v>3.3</v>
      </c>
      <c r="M130" s="263">
        <f>[1]Sumary!BD4</f>
        <v>3.5</v>
      </c>
      <c r="N130" s="264"/>
      <c r="O130" s="264"/>
    </row>
    <row r="131" spans="1:15" x14ac:dyDescent="0.2">
      <c r="A131" s="94" t="s">
        <v>279</v>
      </c>
      <c r="B131" s="265">
        <f>[1]Sumary!AS5</f>
        <v>11.811023622047244</v>
      </c>
      <c r="C131" s="265">
        <f>[1]Sumary!AT5</f>
        <v>23.622047244094489</v>
      </c>
      <c r="D131" s="265">
        <f>[1]Sumary!AU5</f>
        <v>35.433070866141733</v>
      </c>
      <c r="E131" s="265">
        <f>[1]Sumary!AV5</f>
        <v>47.244094488188978</v>
      </c>
      <c r="F131" s="265">
        <f>[1]Sumary!AW5</f>
        <v>59.055118110236222</v>
      </c>
      <c r="G131" s="265">
        <f>[1]Sumary!AX5</f>
        <v>70.866141732283467</v>
      </c>
      <c r="H131" s="265">
        <f>[1]Sumary!AY5</f>
        <v>82.677165354330711</v>
      </c>
      <c r="I131" s="265">
        <f>[1]Sumary!AZ5</f>
        <v>94.488188976377955</v>
      </c>
      <c r="J131" s="265">
        <f>[1]Sumary!BA5</f>
        <v>106.2992125984252</v>
      </c>
      <c r="K131" s="265">
        <f>[1]Sumary!BB5</f>
        <v>118.11023622047244</v>
      </c>
      <c r="L131" s="265">
        <f>[1]Sumary!BC5</f>
        <v>129.92125984251967</v>
      </c>
      <c r="M131" s="266">
        <f>[1]Sumary!BD5</f>
        <v>137.79527559055117</v>
      </c>
      <c r="N131" s="267"/>
      <c r="O131" s="267"/>
    </row>
    <row r="132" spans="1:15" x14ac:dyDescent="0.2">
      <c r="A132" s="94" t="s">
        <v>284</v>
      </c>
      <c r="B132" s="162">
        <f>'[1]Material Cost'!B132</f>
        <v>1.4849999999999999</v>
      </c>
      <c r="C132" s="162">
        <f>'[1]Material Cost'!C132</f>
        <v>2.9699999999999998</v>
      </c>
      <c r="D132" s="162">
        <f>'[1]Material Cost'!D132</f>
        <v>4.4550000000000001</v>
      </c>
      <c r="E132" s="162">
        <f>'[1]Material Cost'!E132</f>
        <v>5.9399999999999995</v>
      </c>
      <c r="F132" s="162">
        <f>'[1]Material Cost'!F132</f>
        <v>7.4249999999999998</v>
      </c>
      <c r="G132" s="162">
        <f>'[1]Material Cost'!G132</f>
        <v>8.91</v>
      </c>
      <c r="H132" s="162">
        <f>'[1]Material Cost'!H132</f>
        <v>10.395</v>
      </c>
      <c r="I132" s="162">
        <f>'[1]Material Cost'!I132</f>
        <v>11.879999999999999</v>
      </c>
      <c r="J132" s="162">
        <f>'[1]Material Cost'!J132</f>
        <v>13.365000000000002</v>
      </c>
      <c r="K132" s="162">
        <f>'[1]Material Cost'!K132</f>
        <v>14.85</v>
      </c>
      <c r="L132" s="162">
        <f>'[1]Material Cost'!L132</f>
        <v>16.334999999999997</v>
      </c>
      <c r="M132" s="163">
        <f>'[1]Material Cost'!M132</f>
        <v>17.324999999999999</v>
      </c>
      <c r="N132" s="164"/>
      <c r="O132" s="164"/>
    </row>
    <row r="134" spans="1:15" x14ac:dyDescent="0.2">
      <c r="A134" s="194" t="s">
        <v>285</v>
      </c>
    </row>
    <row r="135" spans="1:15" x14ac:dyDescent="0.2">
      <c r="A135" s="94" t="s">
        <v>283</v>
      </c>
      <c r="B135" s="262">
        <f>[1]Sumary!AS4</f>
        <v>0.3</v>
      </c>
      <c r="C135" s="262">
        <f>[1]Sumary!AT4</f>
        <v>0.6</v>
      </c>
      <c r="D135" s="262">
        <f>[1]Sumary!AU4</f>
        <v>0.9</v>
      </c>
      <c r="E135" s="262">
        <f>[1]Sumary!AV4</f>
        <v>1.2</v>
      </c>
      <c r="F135" s="262">
        <f>[1]Sumary!AW4</f>
        <v>1.5</v>
      </c>
      <c r="G135" s="262">
        <f>[1]Sumary!AX4</f>
        <v>1.8</v>
      </c>
      <c r="H135" s="262">
        <f>[1]Sumary!AY4</f>
        <v>2.1</v>
      </c>
      <c r="I135" s="262">
        <f>[1]Sumary!AZ4</f>
        <v>2.4</v>
      </c>
      <c r="J135" s="262">
        <f>[1]Sumary!BA4</f>
        <v>2.7</v>
      </c>
      <c r="K135" s="262">
        <f>[1]Sumary!BB4</f>
        <v>3</v>
      </c>
      <c r="L135" s="262">
        <f>[1]Sumary!BC4</f>
        <v>3.3</v>
      </c>
      <c r="M135" s="263">
        <f>[1]Sumary!BD4</f>
        <v>3.5</v>
      </c>
      <c r="N135" s="264"/>
      <c r="O135" s="264"/>
    </row>
    <row r="136" spans="1:15" x14ac:dyDescent="0.2">
      <c r="A136" s="94" t="s">
        <v>279</v>
      </c>
      <c r="B136" s="265">
        <f>[1]Sumary!AS5</f>
        <v>11.811023622047244</v>
      </c>
      <c r="C136" s="265">
        <f>[1]Sumary!AT5</f>
        <v>23.622047244094489</v>
      </c>
      <c r="D136" s="265">
        <f>[1]Sumary!AU5</f>
        <v>35.433070866141733</v>
      </c>
      <c r="E136" s="265">
        <f>[1]Sumary!AV5</f>
        <v>47.244094488188978</v>
      </c>
      <c r="F136" s="265">
        <f>[1]Sumary!AW5</f>
        <v>59.055118110236222</v>
      </c>
      <c r="G136" s="265">
        <f>[1]Sumary!AX5</f>
        <v>70.866141732283467</v>
      </c>
      <c r="H136" s="265">
        <f>[1]Sumary!AY5</f>
        <v>82.677165354330711</v>
      </c>
      <c r="I136" s="265">
        <f>[1]Sumary!AZ5</f>
        <v>94.488188976377955</v>
      </c>
      <c r="J136" s="265">
        <f>[1]Sumary!BA5</f>
        <v>106.2992125984252</v>
      </c>
      <c r="K136" s="265">
        <f>[1]Sumary!BB5</f>
        <v>118.11023622047244</v>
      </c>
      <c r="L136" s="265">
        <f>[1]Sumary!BC5</f>
        <v>129.92125984251967</v>
      </c>
      <c r="M136" s="266">
        <f>[1]Sumary!BD5</f>
        <v>137.79527559055117</v>
      </c>
      <c r="N136" s="267"/>
      <c r="O136" s="267"/>
    </row>
    <row r="137" spans="1:15" x14ac:dyDescent="0.2">
      <c r="A137" s="95"/>
      <c r="B137" s="162">
        <f>'[1]Material Cost'!B137</f>
        <v>1.05</v>
      </c>
      <c r="C137" s="162">
        <f>'[1]Material Cost'!C137</f>
        <v>2.1</v>
      </c>
      <c r="D137" s="162">
        <f>'[1]Material Cost'!D137</f>
        <v>3.15</v>
      </c>
      <c r="E137" s="162">
        <f>'[1]Material Cost'!E137</f>
        <v>4.2</v>
      </c>
      <c r="F137" s="162">
        <f>'[1]Material Cost'!F137</f>
        <v>5.25</v>
      </c>
      <c r="G137" s="162">
        <f>'[1]Material Cost'!G137</f>
        <v>6.3</v>
      </c>
      <c r="H137" s="162">
        <f>'[1]Material Cost'!H137</f>
        <v>7.3500000000000005</v>
      </c>
      <c r="I137" s="162">
        <f>'[1]Material Cost'!I137</f>
        <v>8.4</v>
      </c>
      <c r="J137" s="162">
        <f>'[1]Material Cost'!J137</f>
        <v>9.4500000000000011</v>
      </c>
      <c r="K137" s="162">
        <f>'[1]Material Cost'!K137</f>
        <v>10.5</v>
      </c>
      <c r="L137" s="162">
        <f>'[1]Material Cost'!L137</f>
        <v>11.549999999999999</v>
      </c>
      <c r="M137" s="163">
        <f>'[1]Material Cost'!M137</f>
        <v>12.25</v>
      </c>
      <c r="N137" s="164"/>
      <c r="O137" s="164"/>
    </row>
    <row r="139" spans="1:15" x14ac:dyDescent="0.2">
      <c r="A139" s="268" t="s">
        <v>286</v>
      </c>
    </row>
    <row r="140" spans="1:15" x14ac:dyDescent="0.2">
      <c r="A140" s="94" t="s">
        <v>283</v>
      </c>
      <c r="B140" s="262">
        <f>[1]Sumary!AS4</f>
        <v>0.3</v>
      </c>
      <c r="C140" s="262">
        <f>[1]Sumary!AT4</f>
        <v>0.6</v>
      </c>
      <c r="D140" s="262">
        <f>[1]Sumary!AU4</f>
        <v>0.9</v>
      </c>
      <c r="E140" s="262">
        <f>[1]Sumary!AV4</f>
        <v>1.2</v>
      </c>
      <c r="F140" s="262">
        <f>[1]Sumary!AW4</f>
        <v>1.5</v>
      </c>
      <c r="G140" s="262">
        <f>[1]Sumary!AX4</f>
        <v>1.8</v>
      </c>
      <c r="H140" s="262">
        <f>[1]Sumary!AY4</f>
        <v>2.1</v>
      </c>
      <c r="I140" s="262">
        <f>[1]Sumary!AZ4</f>
        <v>2.4</v>
      </c>
      <c r="J140" s="262">
        <f>[1]Sumary!BA4</f>
        <v>2.7</v>
      </c>
      <c r="K140" s="262">
        <f>[1]Sumary!BB4</f>
        <v>3</v>
      </c>
      <c r="L140" s="262">
        <f>[1]Sumary!BC4</f>
        <v>3.3</v>
      </c>
      <c r="M140" s="263">
        <f>[1]Sumary!BD4</f>
        <v>3.5</v>
      </c>
      <c r="N140" s="264"/>
      <c r="O140" s="264"/>
    </row>
    <row r="141" spans="1:15" x14ac:dyDescent="0.2">
      <c r="A141" s="94" t="s">
        <v>279</v>
      </c>
      <c r="B141" s="265">
        <f>[1]Sumary!AS5</f>
        <v>11.811023622047244</v>
      </c>
      <c r="C141" s="265">
        <f>[1]Sumary!AT5</f>
        <v>23.622047244094489</v>
      </c>
      <c r="D141" s="265">
        <f>[1]Sumary!AU5</f>
        <v>35.433070866141733</v>
      </c>
      <c r="E141" s="265">
        <f>[1]Sumary!AV5</f>
        <v>47.244094488188978</v>
      </c>
      <c r="F141" s="265">
        <f>[1]Sumary!AW5</f>
        <v>59.055118110236222</v>
      </c>
      <c r="G141" s="265">
        <f>[1]Sumary!AX5</f>
        <v>70.866141732283467</v>
      </c>
      <c r="H141" s="265">
        <f>[1]Sumary!AY5</f>
        <v>82.677165354330711</v>
      </c>
      <c r="I141" s="265">
        <f>[1]Sumary!AZ5</f>
        <v>94.488188976377955</v>
      </c>
      <c r="J141" s="265">
        <f>[1]Sumary!BA5</f>
        <v>106.2992125984252</v>
      </c>
      <c r="K141" s="265">
        <f>[1]Sumary!BB5</f>
        <v>118.11023622047244</v>
      </c>
      <c r="L141" s="265">
        <f>[1]Sumary!BC5</f>
        <v>129.92125984251967</v>
      </c>
      <c r="M141" s="266">
        <f>[1]Sumary!BD5</f>
        <v>137.79527559055117</v>
      </c>
      <c r="N141" s="267"/>
      <c r="O141" s="267"/>
    </row>
    <row r="142" spans="1:15" x14ac:dyDescent="0.2">
      <c r="A142" s="94" t="s">
        <v>284</v>
      </c>
      <c r="B142" s="162">
        <f>'[1]Material Cost'!B142</f>
        <v>2.1543749999999999</v>
      </c>
      <c r="C142" s="162">
        <f>'[1]Material Cost'!C142</f>
        <v>4.3087499999999999</v>
      </c>
      <c r="D142" s="162">
        <f>'[1]Material Cost'!D142</f>
        <v>6.4631249999999998</v>
      </c>
      <c r="E142" s="162">
        <f>'[1]Material Cost'!E142</f>
        <v>8.6174999999999997</v>
      </c>
      <c r="F142" s="162">
        <f>'[1]Material Cost'!F142</f>
        <v>10.771875</v>
      </c>
      <c r="G142" s="162">
        <f>'[1]Material Cost'!G142</f>
        <v>12.92625</v>
      </c>
      <c r="H142" s="162">
        <f>'[1]Material Cost'!H142</f>
        <v>15.080625000000001</v>
      </c>
      <c r="I142" s="162">
        <f>'[1]Material Cost'!I142</f>
        <v>17.234999999999999</v>
      </c>
      <c r="J142" s="162">
        <f>'[1]Material Cost'!J142</f>
        <v>19.389375000000001</v>
      </c>
      <c r="K142" s="162">
        <f>'[1]Material Cost'!K142</f>
        <v>21.543749999999999</v>
      </c>
      <c r="L142" s="162">
        <f>'[1]Material Cost'!L142</f>
        <v>23.698124999999997</v>
      </c>
      <c r="M142" s="163">
        <f>'[1]Material Cost'!M142</f>
        <v>25.134374999999999</v>
      </c>
      <c r="N142" s="164"/>
      <c r="O142" s="164"/>
    </row>
    <row r="143" spans="1:15" x14ac:dyDescent="0.2">
      <c r="A143" s="95"/>
      <c r="B143" s="165"/>
      <c r="C143" s="165"/>
      <c r="D143" s="165"/>
      <c r="E143" s="165"/>
      <c r="F143" s="165"/>
      <c r="G143" s="165"/>
      <c r="H143" s="165"/>
      <c r="I143" s="165"/>
      <c r="J143" s="165"/>
      <c r="K143" s="165"/>
      <c r="L143" s="165"/>
      <c r="M143" s="165"/>
      <c r="N143" s="165"/>
      <c r="O143" s="165"/>
    </row>
    <row r="144" spans="1:15" x14ac:dyDescent="0.2">
      <c r="A144" s="96" t="s">
        <v>519</v>
      </c>
      <c r="B144" s="95"/>
      <c r="C144" s="95"/>
      <c r="D144" s="95"/>
      <c r="E144" s="95"/>
      <c r="F144" s="95"/>
      <c r="G144" s="95"/>
      <c r="H144" s="95"/>
      <c r="I144" s="95"/>
      <c r="J144" s="95"/>
      <c r="K144" s="95"/>
      <c r="L144" s="95"/>
      <c r="M144" s="95"/>
      <c r="N144" s="95"/>
      <c r="O144" s="165"/>
    </row>
    <row r="145" spans="1:13" x14ac:dyDescent="0.2">
      <c r="A145" s="269" t="s">
        <v>278</v>
      </c>
      <c r="B145" s="262">
        <f>[1]Sumary!AS4</f>
        <v>0.3</v>
      </c>
      <c r="C145" s="262">
        <f>[1]Sumary!AT4</f>
        <v>0.6</v>
      </c>
      <c r="D145" s="262">
        <f>[1]Sumary!AU4</f>
        <v>0.9</v>
      </c>
      <c r="E145" s="262">
        <f>[1]Sumary!AV4</f>
        <v>1.2</v>
      </c>
      <c r="F145" s="262">
        <f>[1]Sumary!AW4</f>
        <v>1.5</v>
      </c>
      <c r="G145" s="262">
        <f>[1]Sumary!AX4</f>
        <v>1.8</v>
      </c>
      <c r="H145" s="262">
        <f>[1]Sumary!AY4</f>
        <v>2.1</v>
      </c>
      <c r="I145" s="262">
        <f>[1]Sumary!AZ4</f>
        <v>2.4</v>
      </c>
      <c r="J145" s="262">
        <f>[1]Sumary!BA4</f>
        <v>2.7</v>
      </c>
      <c r="K145" s="262">
        <f>[1]Sumary!BB4</f>
        <v>3</v>
      </c>
      <c r="L145" s="262">
        <f>[1]Sumary!BC4</f>
        <v>3.3</v>
      </c>
      <c r="M145" s="262">
        <f>[1]Sumary!BD4</f>
        <v>3.5</v>
      </c>
    </row>
    <row r="146" spans="1:13" x14ac:dyDescent="0.2">
      <c r="A146" s="269" t="s">
        <v>279</v>
      </c>
      <c r="B146" s="265">
        <f>[1]Sumary!AS5</f>
        <v>11.811023622047244</v>
      </c>
      <c r="C146" s="265">
        <f>[1]Sumary!AT5</f>
        <v>23.622047244094489</v>
      </c>
      <c r="D146" s="265">
        <f>[1]Sumary!AU5</f>
        <v>35.433070866141733</v>
      </c>
      <c r="E146" s="265">
        <f>[1]Sumary!AV5</f>
        <v>47.244094488188978</v>
      </c>
      <c r="F146" s="265">
        <f>[1]Sumary!AW5</f>
        <v>59.055118110236222</v>
      </c>
      <c r="G146" s="265">
        <f>[1]Sumary!AX5</f>
        <v>70.866141732283467</v>
      </c>
      <c r="H146" s="265">
        <f>[1]Sumary!AY5</f>
        <v>82.677165354330711</v>
      </c>
      <c r="I146" s="265">
        <f>[1]Sumary!AZ5</f>
        <v>94.488188976377955</v>
      </c>
      <c r="J146" s="265">
        <f>[1]Sumary!BA5</f>
        <v>106.2992125984252</v>
      </c>
      <c r="K146" s="265">
        <f>[1]Sumary!BB5</f>
        <v>118.11023622047244</v>
      </c>
      <c r="L146" s="265">
        <f>[1]Sumary!BC5</f>
        <v>129.92125984251967</v>
      </c>
      <c r="M146" s="265">
        <f>[1]Sumary!BD5</f>
        <v>137.79527559055117</v>
      </c>
    </row>
    <row r="147" spans="1:13" x14ac:dyDescent="0.2">
      <c r="B147" s="162">
        <f>'[1]Material Cost'!B147</f>
        <v>9.9845999999999986</v>
      </c>
      <c r="C147" s="162">
        <f>'[1]Material Cost'!C147</f>
        <v>12.793199999999999</v>
      </c>
      <c r="D147" s="162">
        <f>'[1]Material Cost'!D147</f>
        <v>15.601800000000001</v>
      </c>
      <c r="E147" s="162">
        <f>'[1]Material Cost'!E147</f>
        <v>18.410399999999999</v>
      </c>
      <c r="F147" s="162">
        <f>'[1]Material Cost'!F147</f>
        <v>21.219000000000001</v>
      </c>
      <c r="G147" s="162">
        <f>'[1]Material Cost'!G147</f>
        <v>24.0276</v>
      </c>
      <c r="H147" s="162">
        <f>'[1]Material Cost'!H147</f>
        <v>26.836199999999998</v>
      </c>
      <c r="I147" s="162">
        <f>'[1]Material Cost'!I147</f>
        <v>29.644799999999996</v>
      </c>
      <c r="J147" s="162">
        <f>'[1]Material Cost'!J147</f>
        <v>32.453400000000002</v>
      </c>
      <c r="K147" s="162">
        <f>'[1]Material Cost'!K147</f>
        <v>35.262</v>
      </c>
      <c r="L147" s="162">
        <f>'[1]Material Cost'!L147</f>
        <v>38.070599999999999</v>
      </c>
      <c r="M147" s="163">
        <f>'[1]Material Cost'!M147</f>
        <v>39.942999999999998</v>
      </c>
    </row>
    <row r="149" spans="1:13" x14ac:dyDescent="0.2">
      <c r="A149" s="97" t="s">
        <v>287</v>
      </c>
    </row>
    <row r="150" spans="1:13" x14ac:dyDescent="0.2">
      <c r="A150" s="97" t="s">
        <v>288</v>
      </c>
      <c r="B150" s="97" t="s">
        <v>289</v>
      </c>
      <c r="C150" s="97"/>
    </row>
    <row r="151" spans="1:13" x14ac:dyDescent="0.2">
      <c r="A151" s="194" t="s">
        <v>290</v>
      </c>
      <c r="E151" s="270">
        <f>'[1]Material Cost'!E151</f>
        <v>1.04</v>
      </c>
    </row>
    <row r="152" spans="1:13" x14ac:dyDescent="0.2">
      <c r="A152" s="194" t="s">
        <v>291</v>
      </c>
      <c r="E152" s="270">
        <f>MetalPull</f>
        <v>2.0540000000000003</v>
      </c>
    </row>
    <row r="155" spans="1:13" x14ac:dyDescent="0.2">
      <c r="A155" s="193" t="s">
        <v>292</v>
      </c>
      <c r="J155" s="193" t="s">
        <v>293</v>
      </c>
    </row>
    <row r="157" spans="1:13" x14ac:dyDescent="0.2">
      <c r="A157" s="194" t="s">
        <v>294</v>
      </c>
      <c r="E157" s="270">
        <f>SteepOpChain</f>
        <v>2.2999999999999998</v>
      </c>
      <c r="F157" s="194" t="s">
        <v>295</v>
      </c>
      <c r="J157" s="194" t="s">
        <v>296</v>
      </c>
      <c r="L157" s="200">
        <f>'C Roller'!L157</f>
        <v>41.288000000000004</v>
      </c>
    </row>
    <row r="158" spans="1:13" x14ac:dyDescent="0.2">
      <c r="A158" s="194" t="s">
        <v>297</v>
      </c>
      <c r="E158" s="200">
        <f>SpringMech</f>
        <v>6.3000000000000007</v>
      </c>
      <c r="F158" s="194" t="s">
        <v>298</v>
      </c>
      <c r="G158" s="194" t="s">
        <v>276</v>
      </c>
      <c r="J158" s="194" t="s">
        <v>299</v>
      </c>
      <c r="L158" s="200">
        <f>'C Roller'!L158</f>
        <v>62.789999999999992</v>
      </c>
    </row>
    <row r="159" spans="1:13" x14ac:dyDescent="0.2">
      <c r="A159" s="194" t="s">
        <v>300</v>
      </c>
      <c r="E159" s="270">
        <f>Brk_Covers32mm_White</f>
        <v>0.56400000000000006</v>
      </c>
      <c r="F159" s="194" t="s">
        <v>301</v>
      </c>
      <c r="J159" s="194" t="s">
        <v>1266</v>
      </c>
      <c r="L159" s="200">
        <f>'C Roller'!L159</f>
        <v>92.325999999999993</v>
      </c>
    </row>
    <row r="160" spans="1:13" x14ac:dyDescent="0.2">
      <c r="A160" s="194" t="s">
        <v>303</v>
      </c>
      <c r="E160" s="270">
        <f>Bracket_Covers40mm</f>
        <v>0.98550000000000004</v>
      </c>
      <c r="F160" s="194" t="s">
        <v>301</v>
      </c>
      <c r="J160" s="194" t="s">
        <v>302</v>
      </c>
      <c r="L160" s="200">
        <f>'C Roller'!L160</f>
        <v>15.015000000000001</v>
      </c>
    </row>
    <row r="161" spans="1:15" x14ac:dyDescent="0.2">
      <c r="J161" s="194" t="s">
        <v>304</v>
      </c>
      <c r="L161" s="200">
        <f>'C Roller'!L161</f>
        <v>20.475000000000001</v>
      </c>
    </row>
    <row r="162" spans="1:15" x14ac:dyDescent="0.2">
      <c r="J162" s="194" t="s">
        <v>305</v>
      </c>
      <c r="L162" s="200">
        <f>'C Roller'!L162</f>
        <v>28.664999999999999</v>
      </c>
    </row>
    <row r="163" spans="1:15" x14ac:dyDescent="0.2">
      <c r="J163" s="194" t="s">
        <v>264</v>
      </c>
      <c r="L163" s="200">
        <f>'C Roller'!L163</f>
        <v>4.2249999999999996</v>
      </c>
    </row>
    <row r="164" spans="1:15" x14ac:dyDescent="0.2">
      <c r="J164" s="194" t="s">
        <v>306</v>
      </c>
      <c r="L164" s="200">
        <f>'C Roller'!L164</f>
        <v>6.5</v>
      </c>
    </row>
    <row r="165" spans="1:15" x14ac:dyDescent="0.2">
      <c r="J165" s="194" t="s">
        <v>307</v>
      </c>
      <c r="L165" s="200">
        <f>'C Roller'!L165</f>
        <v>80.534999999999997</v>
      </c>
    </row>
    <row r="166" spans="1:15" x14ac:dyDescent="0.2">
      <c r="J166" s="194" t="s">
        <v>308</v>
      </c>
      <c r="L166" s="200">
        <f>'C Roller'!L166</f>
        <v>110.565</v>
      </c>
    </row>
    <row r="167" spans="1:15" x14ac:dyDescent="0.2">
      <c r="L167" s="200"/>
    </row>
    <row r="168" spans="1:15" x14ac:dyDescent="0.2">
      <c r="A168" s="193" t="s">
        <v>309</v>
      </c>
      <c r="E168" s="270"/>
    </row>
    <row r="169" spans="1:15" x14ac:dyDescent="0.2">
      <c r="A169" s="195" t="s">
        <v>278</v>
      </c>
      <c r="B169" s="196"/>
      <c r="C169" s="197">
        <v>0.3</v>
      </c>
      <c r="D169" s="197">
        <v>0.6</v>
      </c>
      <c r="E169" s="197">
        <v>0.9</v>
      </c>
      <c r="F169" s="197">
        <v>1.2</v>
      </c>
      <c r="G169" s="197">
        <v>1.5</v>
      </c>
      <c r="H169" s="197">
        <v>1.8</v>
      </c>
      <c r="I169" s="197">
        <v>2.1</v>
      </c>
      <c r="J169" s="197">
        <v>2.4</v>
      </c>
      <c r="K169" s="197">
        <v>2.7</v>
      </c>
      <c r="L169" s="197">
        <v>3</v>
      </c>
      <c r="M169" s="197">
        <v>3.3</v>
      </c>
      <c r="N169" s="197">
        <v>3.6</v>
      </c>
      <c r="O169" s="197">
        <v>3.9</v>
      </c>
    </row>
    <row r="170" spans="1:15" x14ac:dyDescent="0.2">
      <c r="B170" s="198" t="s">
        <v>279</v>
      </c>
      <c r="C170" s="199">
        <f>CONVERT(C169,"m","in")</f>
        <v>11.811023622047244</v>
      </c>
      <c r="D170" s="199">
        <f t="shared" ref="D170:O170" si="0">CONVERT(D169,"m","in")</f>
        <v>23.622047244094489</v>
      </c>
      <c r="E170" s="199">
        <f t="shared" si="0"/>
        <v>35.433070866141733</v>
      </c>
      <c r="F170" s="199">
        <f t="shared" si="0"/>
        <v>47.244094488188978</v>
      </c>
      <c r="G170" s="199">
        <f t="shared" si="0"/>
        <v>59.055118110236222</v>
      </c>
      <c r="H170" s="199">
        <f t="shared" si="0"/>
        <v>70.866141732283467</v>
      </c>
      <c r="I170" s="199">
        <f t="shared" si="0"/>
        <v>82.677165354330711</v>
      </c>
      <c r="J170" s="199">
        <f t="shared" si="0"/>
        <v>94.488188976377955</v>
      </c>
      <c r="K170" s="199">
        <f t="shared" si="0"/>
        <v>106.2992125984252</v>
      </c>
      <c r="L170" s="199">
        <f t="shared" si="0"/>
        <v>118.11023622047244</v>
      </c>
      <c r="M170" s="199">
        <f t="shared" si="0"/>
        <v>129.92125984251967</v>
      </c>
      <c r="N170" s="199">
        <f t="shared" si="0"/>
        <v>141.73228346456693</v>
      </c>
      <c r="O170" s="199">
        <f t="shared" si="0"/>
        <v>153.54330708661416</v>
      </c>
    </row>
    <row r="171" spans="1:15" x14ac:dyDescent="0.2">
      <c r="C171" s="171">
        <f>'C Roller'!C170</f>
        <v>2.4855</v>
      </c>
      <c r="D171" s="171">
        <f>'C Roller'!D170</f>
        <v>3.8760000000000003</v>
      </c>
      <c r="E171" s="171">
        <f>'C Roller'!E170</f>
        <v>5.2665000000000006</v>
      </c>
      <c r="F171" s="171">
        <f>'C Roller'!F170</f>
        <v>6.657</v>
      </c>
      <c r="G171" s="171">
        <f>'C Roller'!G170</f>
        <v>8.0475000000000012</v>
      </c>
      <c r="H171" s="171">
        <f>'C Roller'!H170</f>
        <v>9.4380000000000024</v>
      </c>
      <c r="I171" s="171">
        <f>'C Roller'!I170</f>
        <v>10.828500000000002</v>
      </c>
      <c r="J171" s="171">
        <f>'C Roller'!J170</f>
        <v>12.219000000000001</v>
      </c>
      <c r="K171" s="171">
        <f>'C Roller'!K170</f>
        <v>13.609500000000004</v>
      </c>
      <c r="L171" s="171">
        <f>'C Roller'!L170</f>
        <v>15.000000000000002</v>
      </c>
      <c r="M171" s="171">
        <f>'C Roller'!M170</f>
        <v>16.390499999999999</v>
      </c>
      <c r="N171" s="171">
        <f>'C Roller'!N170</f>
        <v>17.317500000000003</v>
      </c>
      <c r="O171" s="171">
        <f>'C Roller'!O170</f>
        <v>19.171500000000002</v>
      </c>
    </row>
    <row r="174" spans="1:15" x14ac:dyDescent="0.2">
      <c r="A174" s="193" t="s">
        <v>496</v>
      </c>
    </row>
    <row r="175" spans="1:15" x14ac:dyDescent="0.2">
      <c r="A175" s="195" t="str">
        <f>[1]Sumary!AQ4</f>
        <v>Mtrs</v>
      </c>
      <c r="B175" s="196"/>
      <c r="C175" s="197">
        <v>0.3</v>
      </c>
      <c r="D175" s="197">
        <v>0.6</v>
      </c>
      <c r="E175" s="197">
        <v>0.9</v>
      </c>
      <c r="F175" s="197">
        <v>1.2</v>
      </c>
      <c r="G175" s="197">
        <v>1.5</v>
      </c>
      <c r="H175" s="197">
        <v>1.8</v>
      </c>
      <c r="I175" s="197">
        <v>2.1</v>
      </c>
      <c r="J175" s="197">
        <v>2.4</v>
      </c>
      <c r="K175" s="197">
        <v>2.7</v>
      </c>
      <c r="L175" s="197">
        <v>3</v>
      </c>
      <c r="M175" s="197">
        <v>3.3</v>
      </c>
      <c r="N175" s="197">
        <v>3.6</v>
      </c>
      <c r="O175" s="197">
        <v>3.9</v>
      </c>
    </row>
    <row r="176" spans="1:15" x14ac:dyDescent="0.2">
      <c r="B176" s="198" t="str">
        <f>[1]Sumary!AR5</f>
        <v>(ins)</v>
      </c>
      <c r="C176" s="199">
        <f>CONVERT(C175,"m","in")</f>
        <v>11.811023622047244</v>
      </c>
      <c r="D176" s="199">
        <f t="shared" ref="D176:O176" si="1">CONVERT(D175,"m","in")</f>
        <v>23.622047244094489</v>
      </c>
      <c r="E176" s="199">
        <f t="shared" si="1"/>
        <v>35.433070866141733</v>
      </c>
      <c r="F176" s="199">
        <f t="shared" si="1"/>
        <v>47.244094488188978</v>
      </c>
      <c r="G176" s="199">
        <f t="shared" si="1"/>
        <v>59.055118110236222</v>
      </c>
      <c r="H176" s="199">
        <f t="shared" si="1"/>
        <v>70.866141732283467</v>
      </c>
      <c r="I176" s="199">
        <f t="shared" si="1"/>
        <v>82.677165354330711</v>
      </c>
      <c r="J176" s="199">
        <f t="shared" si="1"/>
        <v>94.488188976377955</v>
      </c>
      <c r="K176" s="199">
        <f t="shared" si="1"/>
        <v>106.2992125984252</v>
      </c>
      <c r="L176" s="199">
        <f t="shared" si="1"/>
        <v>118.11023622047244</v>
      </c>
      <c r="M176" s="199">
        <f t="shared" si="1"/>
        <v>129.92125984251967</v>
      </c>
      <c r="N176" s="199">
        <f t="shared" si="1"/>
        <v>141.73228346456693</v>
      </c>
      <c r="O176" s="199">
        <f t="shared" si="1"/>
        <v>153.54330708661416</v>
      </c>
    </row>
    <row r="177" spans="1:15" x14ac:dyDescent="0.2">
      <c r="C177" s="171">
        <f>'C Roller'!C176</f>
        <v>7.6577999999999999</v>
      </c>
      <c r="D177" s="171">
        <f>'C Roller'!D176</f>
        <v>10.132800000000001</v>
      </c>
      <c r="E177" s="171">
        <f>'C Roller'!E176</f>
        <v>12.607800000000001</v>
      </c>
      <c r="F177" s="171">
        <f>'C Roller'!F176</f>
        <v>15.082800000000001</v>
      </c>
      <c r="G177" s="171">
        <f>'C Roller'!G176</f>
        <v>17.5578</v>
      </c>
      <c r="H177" s="171">
        <f>'C Roller'!H176</f>
        <v>20.659200000000002</v>
      </c>
      <c r="I177" s="171">
        <f>'C Roller'!I176</f>
        <v>23.1342</v>
      </c>
      <c r="J177" s="171">
        <f>'C Roller'!J176</f>
        <v>25.609200000000001</v>
      </c>
      <c r="K177" s="171">
        <f>'C Roller'!K176</f>
        <v>28.084200000000003</v>
      </c>
      <c r="L177" s="171">
        <f>'C Roller'!L176</f>
        <v>30.559200000000001</v>
      </c>
      <c r="M177" s="171">
        <f>'C Roller'!M176</f>
        <v>33.034199999999998</v>
      </c>
      <c r="N177" s="171">
        <f>'C Roller'!N176</f>
        <v>34.684199999999997</v>
      </c>
      <c r="O177" s="171">
        <f>'C Roller'!O176</f>
        <v>37.984199999999994</v>
      </c>
    </row>
    <row r="179" spans="1:15" x14ac:dyDescent="0.2">
      <c r="A179" s="194" t="s">
        <v>310</v>
      </c>
      <c r="C179" s="171">
        <f>'C Roller'!C178</f>
        <v>2.0100000000000002</v>
      </c>
      <c r="D179" s="194" t="s">
        <v>311</v>
      </c>
    </row>
    <row r="180" spans="1:15" x14ac:dyDescent="0.2">
      <c r="A180" s="194" t="s">
        <v>312</v>
      </c>
      <c r="C180" s="171">
        <f>'C Roller'!C179</f>
        <v>0.58200000000000007</v>
      </c>
      <c r="D180" s="194" t="s">
        <v>311</v>
      </c>
    </row>
    <row r="183" spans="1:15" x14ac:dyDescent="0.2">
      <c r="A183" s="193" t="s">
        <v>518</v>
      </c>
      <c r="E183" s="270"/>
    </row>
    <row r="184" spans="1:15" x14ac:dyDescent="0.2">
      <c r="A184" s="195" t="s">
        <v>278</v>
      </c>
      <c r="B184" s="196"/>
      <c r="C184" s="197">
        <v>0.3</v>
      </c>
      <c r="D184" s="197">
        <v>0.6</v>
      </c>
      <c r="E184" s="197">
        <v>0.9</v>
      </c>
      <c r="F184" s="197">
        <v>1.2</v>
      </c>
      <c r="G184" s="197">
        <v>1.5</v>
      </c>
      <c r="H184" s="197">
        <v>1.8</v>
      </c>
      <c r="I184" s="197">
        <v>2.1</v>
      </c>
      <c r="J184" s="197">
        <v>2.4</v>
      </c>
      <c r="K184" s="197">
        <v>2.7</v>
      </c>
      <c r="L184" s="197">
        <v>3</v>
      </c>
      <c r="M184" s="197">
        <v>3.3</v>
      </c>
      <c r="N184" s="197">
        <v>3.6</v>
      </c>
      <c r="O184" s="197">
        <v>3.9</v>
      </c>
    </row>
    <row r="185" spans="1:15" x14ac:dyDescent="0.2">
      <c r="B185" s="198" t="s">
        <v>279</v>
      </c>
      <c r="C185" s="199">
        <v>11.811023622047244</v>
      </c>
      <c r="D185" s="199">
        <v>23.622047244094489</v>
      </c>
      <c r="E185" s="199">
        <v>35.433070866141733</v>
      </c>
      <c r="F185" s="199">
        <v>47.244094488188978</v>
      </c>
      <c r="G185" s="199">
        <v>59.055118110236222</v>
      </c>
      <c r="H185" s="199">
        <v>70.866141732283467</v>
      </c>
      <c r="I185" s="199">
        <v>82.677165354330711</v>
      </c>
      <c r="J185" s="199">
        <v>94.488188976377955</v>
      </c>
      <c r="K185" s="199">
        <v>106.2992125984252</v>
      </c>
      <c r="L185" s="199">
        <v>118.11023622047244</v>
      </c>
      <c r="M185" s="199">
        <v>129.92125984251967</v>
      </c>
      <c r="N185" s="199">
        <v>141.73228346456693</v>
      </c>
      <c r="O185" s="199">
        <v>153.54330708661416</v>
      </c>
    </row>
    <row r="186" spans="1:15" x14ac:dyDescent="0.2">
      <c r="C186" s="171">
        <f>'C Roller'!C185</f>
        <v>0.98085000000000011</v>
      </c>
      <c r="D186" s="171">
        <f>'C Roller'!D185</f>
        <v>1.6617000000000002</v>
      </c>
      <c r="E186" s="171">
        <f>'C Roller'!E185</f>
        <v>2.3425500000000001</v>
      </c>
      <c r="F186" s="171">
        <f>'C Roller'!F185</f>
        <v>3.0234000000000005</v>
      </c>
      <c r="G186" s="171">
        <f>'C Roller'!G185</f>
        <v>3.70425</v>
      </c>
      <c r="H186" s="171">
        <f>'C Roller'!H185</f>
        <v>4.3851000000000004</v>
      </c>
      <c r="I186" s="171">
        <f>'C Roller'!I185</f>
        <v>5.0659500000000008</v>
      </c>
      <c r="J186" s="171">
        <f>'C Roller'!J185</f>
        <v>5.7468000000000004</v>
      </c>
      <c r="K186" s="171">
        <f>'C Roller'!K185</f>
        <v>6.4276500000000008</v>
      </c>
      <c r="L186" s="171">
        <f>'C Roller'!L185</f>
        <v>7.1085000000000003</v>
      </c>
      <c r="M186" s="171">
        <f>'C Roller'!M185</f>
        <v>7.7893500000000007</v>
      </c>
      <c r="N186" s="171">
        <f>'C Roller'!N185</f>
        <v>8.2432500000000015</v>
      </c>
      <c r="O186" s="171">
        <f>'C Roller'!O185</f>
        <v>9.1510500000000015</v>
      </c>
    </row>
    <row r="188" spans="1:15" x14ac:dyDescent="0.2">
      <c r="A188" s="193" t="s">
        <v>497</v>
      </c>
    </row>
    <row r="189" spans="1:15" x14ac:dyDescent="0.2">
      <c r="A189" s="195" t="s">
        <v>278</v>
      </c>
      <c r="B189" s="196"/>
      <c r="C189" s="197">
        <v>0.3</v>
      </c>
      <c r="D189" s="197">
        <v>0.6</v>
      </c>
      <c r="E189" s="197">
        <v>0.9</v>
      </c>
      <c r="F189" s="197">
        <v>1.2</v>
      </c>
      <c r="G189" s="197">
        <v>1.5</v>
      </c>
      <c r="H189" s="197">
        <v>1.8</v>
      </c>
      <c r="I189" s="197">
        <v>2.1</v>
      </c>
      <c r="J189" s="197">
        <v>2.4</v>
      </c>
      <c r="K189" s="197">
        <v>2.7</v>
      </c>
      <c r="L189" s="197">
        <v>3</v>
      </c>
      <c r="M189" s="197">
        <v>3.3</v>
      </c>
      <c r="N189" s="197">
        <v>3.6</v>
      </c>
      <c r="O189" s="197">
        <v>3.9</v>
      </c>
    </row>
    <row r="190" spans="1:15" x14ac:dyDescent="0.2">
      <c r="B190" s="198" t="s">
        <v>279</v>
      </c>
      <c r="C190" s="199">
        <f>CONVERT(C189,"m","in")</f>
        <v>11.811023622047244</v>
      </c>
      <c r="D190" s="199">
        <f t="shared" ref="D190:O190" si="2">CONVERT(D189,"m","in")</f>
        <v>23.622047244094489</v>
      </c>
      <c r="E190" s="199">
        <f t="shared" si="2"/>
        <v>35.433070866141733</v>
      </c>
      <c r="F190" s="199">
        <f t="shared" si="2"/>
        <v>47.244094488188978</v>
      </c>
      <c r="G190" s="199">
        <f t="shared" si="2"/>
        <v>59.055118110236222</v>
      </c>
      <c r="H190" s="199">
        <f t="shared" si="2"/>
        <v>70.866141732283467</v>
      </c>
      <c r="I190" s="199">
        <f t="shared" si="2"/>
        <v>82.677165354330711</v>
      </c>
      <c r="J190" s="199">
        <f t="shared" si="2"/>
        <v>94.488188976377955</v>
      </c>
      <c r="K190" s="199">
        <f t="shared" si="2"/>
        <v>106.2992125984252</v>
      </c>
      <c r="L190" s="199">
        <f t="shared" si="2"/>
        <v>118.11023622047244</v>
      </c>
      <c r="M190" s="199">
        <f t="shared" si="2"/>
        <v>129.92125984251967</v>
      </c>
      <c r="N190" s="199">
        <f t="shared" si="2"/>
        <v>141.73228346456693</v>
      </c>
      <c r="O190" s="199">
        <f t="shared" si="2"/>
        <v>153.54330708661416</v>
      </c>
    </row>
    <row r="191" spans="1:15" x14ac:dyDescent="0.2">
      <c r="C191" s="171">
        <f>'C Roller'!C190</f>
        <v>4.1400000000000006</v>
      </c>
      <c r="D191" s="171">
        <f>'C Roller'!D190</f>
        <v>6.48</v>
      </c>
      <c r="E191" s="171">
        <f>'C Roller'!E190</f>
        <v>8.82</v>
      </c>
      <c r="F191" s="171">
        <f>'C Roller'!F190</f>
        <v>11.16</v>
      </c>
      <c r="G191" s="171">
        <f>'C Roller'!G190</f>
        <v>13.5</v>
      </c>
      <c r="H191" s="171">
        <f>'C Roller'!H190</f>
        <v>16.260000000000002</v>
      </c>
      <c r="I191" s="171">
        <f>'C Roller'!I190</f>
        <v>18.600000000000005</v>
      </c>
      <c r="J191" s="171">
        <f>'C Roller'!J190</f>
        <v>20.940000000000005</v>
      </c>
      <c r="K191" s="171">
        <f>'C Roller'!K190</f>
        <v>23.280000000000005</v>
      </c>
      <c r="L191" s="171">
        <f>'C Roller'!L190</f>
        <v>25.620000000000005</v>
      </c>
      <c r="M191" s="171">
        <f>'C Roller'!M190</f>
        <v>27.960000000000004</v>
      </c>
      <c r="N191" s="171">
        <f>'C Roller'!N190</f>
        <v>29.520000000000007</v>
      </c>
      <c r="O191" s="171">
        <f>'C Roller'!O190</f>
        <v>32.64</v>
      </c>
    </row>
    <row r="193" spans="1:15" x14ac:dyDescent="0.2">
      <c r="A193" s="271" t="s">
        <v>313</v>
      </c>
      <c r="D193" s="171">
        <f>'C Roller'!D192</f>
        <v>3</v>
      </c>
      <c r="E193" s="194" t="s">
        <v>314</v>
      </c>
    </row>
    <row r="194" spans="1:15" x14ac:dyDescent="0.2">
      <c r="A194" s="194" t="s">
        <v>315</v>
      </c>
      <c r="D194" s="171">
        <f>'C Roller'!D193</f>
        <v>8.25</v>
      </c>
      <c r="E194" s="194" t="s">
        <v>314</v>
      </c>
    </row>
    <row r="195" spans="1:15" x14ac:dyDescent="0.2">
      <c r="A195" s="98" t="s">
        <v>310</v>
      </c>
      <c r="D195" s="171">
        <f>'C Roller'!D194</f>
        <v>0.97500000000000009</v>
      </c>
      <c r="E195" s="194" t="s">
        <v>311</v>
      </c>
    </row>
    <row r="196" spans="1:15" x14ac:dyDescent="0.2">
      <c r="A196" s="98" t="s">
        <v>316</v>
      </c>
      <c r="D196" s="171">
        <f>'C Roller'!D195</f>
        <v>1.125</v>
      </c>
      <c r="E196" s="194" t="s">
        <v>311</v>
      </c>
    </row>
    <row r="198" spans="1:15" x14ac:dyDescent="0.2">
      <c r="D198" s="200"/>
    </row>
    <row r="199" spans="1:15" x14ac:dyDescent="0.2">
      <c r="A199" s="193" t="s">
        <v>1262</v>
      </c>
    </row>
    <row r="200" spans="1:15" x14ac:dyDescent="0.2">
      <c r="A200" s="195" t="s">
        <v>278</v>
      </c>
      <c r="B200" s="196"/>
      <c r="C200" s="197">
        <v>0.3</v>
      </c>
      <c r="D200" s="197">
        <v>0.6</v>
      </c>
      <c r="E200" s="197">
        <v>0.9</v>
      </c>
      <c r="F200" s="197">
        <v>1.2</v>
      </c>
      <c r="G200" s="197">
        <v>1.5</v>
      </c>
      <c r="H200" s="197">
        <v>1.8</v>
      </c>
      <c r="I200" s="197">
        <v>2.1</v>
      </c>
      <c r="J200" s="197">
        <v>2.4</v>
      </c>
      <c r="K200" s="197">
        <v>2.7</v>
      </c>
      <c r="L200" s="197">
        <v>3</v>
      </c>
      <c r="M200" s="197">
        <v>3.3</v>
      </c>
      <c r="N200" s="197">
        <v>3.6</v>
      </c>
      <c r="O200" s="197">
        <v>3.9</v>
      </c>
    </row>
    <row r="201" spans="1:15" x14ac:dyDescent="0.2">
      <c r="B201" s="198" t="s">
        <v>279</v>
      </c>
      <c r="C201" s="199">
        <f>CONVERT(C200,"m","in")</f>
        <v>11.811023622047244</v>
      </c>
      <c r="D201" s="199">
        <f t="shared" ref="D201:O201" si="3">CONVERT(D200,"m","in")</f>
        <v>23.622047244094489</v>
      </c>
      <c r="E201" s="199">
        <f t="shared" si="3"/>
        <v>35.433070866141733</v>
      </c>
      <c r="F201" s="199">
        <f t="shared" si="3"/>
        <v>47.244094488188978</v>
      </c>
      <c r="G201" s="199">
        <f t="shared" si="3"/>
        <v>59.055118110236222</v>
      </c>
      <c r="H201" s="199">
        <f t="shared" si="3"/>
        <v>70.866141732283467</v>
      </c>
      <c r="I201" s="199">
        <f t="shared" si="3"/>
        <v>82.677165354330711</v>
      </c>
      <c r="J201" s="199">
        <f t="shared" si="3"/>
        <v>94.488188976377955</v>
      </c>
      <c r="K201" s="199">
        <f t="shared" si="3"/>
        <v>106.2992125984252</v>
      </c>
      <c r="L201" s="199">
        <f t="shared" si="3"/>
        <v>118.11023622047244</v>
      </c>
      <c r="M201" s="199">
        <f t="shared" si="3"/>
        <v>129.92125984251967</v>
      </c>
      <c r="N201" s="199">
        <f t="shared" si="3"/>
        <v>141.73228346456693</v>
      </c>
      <c r="O201" s="199">
        <f t="shared" si="3"/>
        <v>153.54330708661416</v>
      </c>
    </row>
    <row r="202" spans="1:15" x14ac:dyDescent="0.2">
      <c r="C202" s="171">
        <f>'C Roller'!C201</f>
        <v>2.6025</v>
      </c>
      <c r="D202" s="171">
        <f>'C Roller'!D201</f>
        <v>3.84</v>
      </c>
      <c r="E202" s="171">
        <f>'C Roller'!E201</f>
        <v>5.0774999999999997</v>
      </c>
      <c r="F202" s="171">
        <f>'C Roller'!F201</f>
        <v>6.3149999999999995</v>
      </c>
      <c r="G202" s="171">
        <f>'C Roller'!G201</f>
        <v>7.5525000000000002</v>
      </c>
      <c r="H202" s="171">
        <f>'C Roller'!H201</f>
        <v>9.2099999999999991</v>
      </c>
      <c r="I202" s="171">
        <f>'C Roller'!I201</f>
        <v>10.4475</v>
      </c>
      <c r="J202" s="171">
        <f>'C Roller'!J201</f>
        <v>11.685</v>
      </c>
      <c r="K202" s="171">
        <f>'C Roller'!K201</f>
        <v>12.922500000000001</v>
      </c>
      <c r="L202" s="171">
        <f>'C Roller'!L201</f>
        <v>14.16</v>
      </c>
      <c r="M202" s="171">
        <f>'C Roller'!M201</f>
        <v>15.397499999999999</v>
      </c>
      <c r="N202" s="171">
        <f>'C Roller'!N201</f>
        <v>16.2225</v>
      </c>
      <c r="O202" s="171">
        <f>'C Roller'!O201</f>
        <v>17.872499999999999</v>
      </c>
    </row>
    <row r="203" spans="1:15" x14ac:dyDescent="0.2">
      <c r="J203" s="200"/>
      <c r="K203" s="200"/>
      <c r="L203" s="200"/>
      <c r="M203" s="200"/>
      <c r="N203" s="200"/>
      <c r="O203" s="200"/>
    </row>
    <row r="205" spans="1:15" x14ac:dyDescent="0.2">
      <c r="A205" s="193" t="s">
        <v>318</v>
      </c>
    </row>
    <row r="206" spans="1:15" x14ac:dyDescent="0.2">
      <c r="A206" s="195" t="s">
        <v>278</v>
      </c>
      <c r="B206" s="196"/>
      <c r="C206" s="197">
        <v>0.3</v>
      </c>
      <c r="D206" s="197">
        <v>0.6</v>
      </c>
      <c r="E206" s="197">
        <v>0.9</v>
      </c>
      <c r="F206" s="197">
        <v>1.2</v>
      </c>
      <c r="G206" s="197">
        <v>1.5</v>
      </c>
      <c r="H206" s="197">
        <v>1.8</v>
      </c>
      <c r="I206" s="197">
        <v>2.1</v>
      </c>
    </row>
    <row r="207" spans="1:15" x14ac:dyDescent="0.2">
      <c r="B207" s="198" t="s">
        <v>279</v>
      </c>
      <c r="C207" s="199">
        <f>CONVERT(C206,"m","in")</f>
        <v>11.811023622047244</v>
      </c>
      <c r="D207" s="199">
        <f t="shared" ref="D207:I207" si="4">CONVERT(D206,"m","in")</f>
        <v>23.622047244094489</v>
      </c>
      <c r="E207" s="199">
        <f t="shared" si="4"/>
        <v>35.433070866141733</v>
      </c>
      <c r="F207" s="199">
        <f t="shared" si="4"/>
        <v>47.244094488188978</v>
      </c>
      <c r="G207" s="199">
        <f t="shared" si="4"/>
        <v>59.055118110236222</v>
      </c>
      <c r="H207" s="199">
        <f t="shared" si="4"/>
        <v>70.866141732283467</v>
      </c>
      <c r="I207" s="199">
        <f t="shared" si="4"/>
        <v>82.677165354330711</v>
      </c>
    </row>
    <row r="208" spans="1:15" x14ac:dyDescent="0.2">
      <c r="C208" s="171">
        <f>'C Roller'!C207</f>
        <v>15.654999999999999</v>
      </c>
      <c r="D208" s="171">
        <f>'C Roller'!D207</f>
        <v>18.759999999999998</v>
      </c>
      <c r="E208" s="171">
        <f>'C Roller'!E207</f>
        <v>21.864999999999998</v>
      </c>
      <c r="F208" s="171">
        <f>'C Roller'!F207</f>
        <v>24.97</v>
      </c>
      <c r="G208" s="171">
        <f>'C Roller'!G207</f>
        <v>28.074999999999999</v>
      </c>
      <c r="H208" s="171">
        <f>'C Roller'!H207</f>
        <v>31.18</v>
      </c>
      <c r="I208" s="171">
        <f>'C Roller'!I207</f>
        <v>34.285000000000004</v>
      </c>
    </row>
    <row r="210" spans="1:3" x14ac:dyDescent="0.2">
      <c r="A210" s="194" t="s">
        <v>317</v>
      </c>
      <c r="C210" s="171">
        <f>'C Roller'!C209</f>
        <v>3</v>
      </c>
    </row>
  </sheetData>
  <mergeCells count="12">
    <mergeCell ref="A88:A101"/>
    <mergeCell ref="B2:O2"/>
    <mergeCell ref="A3:A16"/>
    <mergeCell ref="B19:O19"/>
    <mergeCell ref="A20:A33"/>
    <mergeCell ref="B36:O36"/>
    <mergeCell ref="A37:A50"/>
    <mergeCell ref="B53:O53"/>
    <mergeCell ref="A54:A67"/>
    <mergeCell ref="B70:O70"/>
    <mergeCell ref="A71:A84"/>
    <mergeCell ref="B87:O87"/>
  </mergeCells>
  <pageMargins left="0.59055118110236227" right="0.23622047244094491" top="0.74803149606299213" bottom="0.74803149606299213" header="0.31496062992125984" footer="0.31496062992125984"/>
  <pageSetup paperSize="9" scale="61" orientation="portrait" r:id="rId1"/>
  <headerFooter>
    <oddHeader>&amp;C&amp;14Roller Blinds Trade Price</oddHeader>
    <oddFooter>&amp;LEclipse no sew bottom bar as standard.
All blinds over 2mtr will be made with 40mm barrel
Metal Bottom Bar is advised over 1.8mtr width
&amp;RAlways check the fabric roll width to ensure pattern is correct</oddFooter>
  </headerFooter>
  <rowBreaks count="2" manualBreakCount="2">
    <brk id="67" max="16383" man="1"/>
    <brk id="15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54373-52E9-48BA-8997-53A155A1692C}">
  <dimension ref="A1:S211"/>
  <sheetViews>
    <sheetView view="pageBreakPreview" topLeftCell="A163" zoomScale="120" zoomScaleNormal="100" zoomScaleSheetLayoutView="120" workbookViewId="0">
      <selection activeCell="F11" sqref="F11"/>
    </sheetView>
  </sheetViews>
  <sheetFormatPr defaultRowHeight="12.75" x14ac:dyDescent="0.2"/>
  <cols>
    <col min="1" max="15" width="8.5703125" style="533" customWidth="1"/>
    <col min="16" max="16384" width="9.140625" style="90"/>
  </cols>
  <sheetData>
    <row r="1" spans="1:15" ht="15" customHeight="1" x14ac:dyDescent="0.2">
      <c r="A1" s="532" t="s">
        <v>242</v>
      </c>
    </row>
    <row r="2" spans="1:15" ht="15" customHeight="1" x14ac:dyDescent="0.2">
      <c r="A2" s="534"/>
      <c r="B2" s="768"/>
      <c r="C2" s="769"/>
      <c r="D2" s="769"/>
      <c r="E2" s="769"/>
      <c r="F2" s="769"/>
      <c r="G2" s="769"/>
      <c r="H2" s="769"/>
      <c r="I2" s="769"/>
      <c r="J2" s="769"/>
      <c r="K2" s="769"/>
      <c r="L2" s="769"/>
      <c r="M2" s="769"/>
      <c r="N2" s="769"/>
      <c r="O2" s="769"/>
    </row>
    <row r="3" spans="1:15" ht="15" customHeight="1" x14ac:dyDescent="0.2">
      <c r="A3" s="765" t="s">
        <v>277</v>
      </c>
      <c r="B3" s="381" t="s">
        <v>278</v>
      </c>
      <c r="C3" s="381"/>
      <c r="D3" s="382">
        <f>[1]Sumary!AS4</f>
        <v>0.3</v>
      </c>
      <c r="E3" s="382">
        <f>[1]Sumary!AT4</f>
        <v>0.6</v>
      </c>
      <c r="F3" s="382">
        <f>[1]Sumary!AU4</f>
        <v>0.9</v>
      </c>
      <c r="G3" s="382">
        <f>[1]Sumary!AV4</f>
        <v>1.2</v>
      </c>
      <c r="H3" s="382">
        <f>[1]Sumary!AW4</f>
        <v>1.5</v>
      </c>
      <c r="I3" s="382">
        <f>[1]Sumary!AX4</f>
        <v>1.8</v>
      </c>
      <c r="J3" s="382">
        <f>[1]Sumary!AY4</f>
        <v>2.1</v>
      </c>
      <c r="K3" s="382">
        <f>[1]Sumary!AZ4</f>
        <v>2.4</v>
      </c>
      <c r="L3" s="382">
        <f>[1]Sumary!BA4</f>
        <v>2.7</v>
      </c>
      <c r="M3" s="382">
        <f>[1]Sumary!BB4</f>
        <v>3</v>
      </c>
      <c r="N3" s="382">
        <f>[1]Sumary!BC4</f>
        <v>3.3</v>
      </c>
      <c r="O3" s="382">
        <f>[1]Sumary!BD4</f>
        <v>3.5</v>
      </c>
    </row>
    <row r="4" spans="1:15" ht="15" customHeight="1" x14ac:dyDescent="0.2">
      <c r="A4" s="767"/>
      <c r="B4" s="381"/>
      <c r="C4" s="381" t="s">
        <v>279</v>
      </c>
      <c r="D4" s="383">
        <f>[1]Sumary!AS5</f>
        <v>11.811023622047244</v>
      </c>
      <c r="E4" s="383">
        <f>[1]Sumary!AT5</f>
        <v>23.622047244094489</v>
      </c>
      <c r="F4" s="383">
        <f>[1]Sumary!AU5</f>
        <v>35.433070866141733</v>
      </c>
      <c r="G4" s="383">
        <f>[1]Sumary!AV5</f>
        <v>47.244094488188978</v>
      </c>
      <c r="H4" s="383">
        <f>[1]Sumary!AW5</f>
        <v>59.055118110236222</v>
      </c>
      <c r="I4" s="383">
        <f>[1]Sumary!AX5</f>
        <v>70.866141732283467</v>
      </c>
      <c r="J4" s="383">
        <f>[1]Sumary!AY5</f>
        <v>82.677165354330711</v>
      </c>
      <c r="K4" s="383">
        <f>[1]Sumary!AZ5</f>
        <v>94.488188976377955</v>
      </c>
      <c r="L4" s="383">
        <f>[1]Sumary!BA5</f>
        <v>106.2992125984252</v>
      </c>
      <c r="M4" s="383">
        <f>[1]Sumary!BB5</f>
        <v>118.11023622047244</v>
      </c>
      <c r="N4" s="383">
        <f>[1]Sumary!BC5</f>
        <v>129.92125984251967</v>
      </c>
      <c r="O4" s="383">
        <f>[1]Sumary!BD5</f>
        <v>137.79527559055117</v>
      </c>
    </row>
    <row r="5" spans="1:15" ht="15" customHeight="1" x14ac:dyDescent="0.2">
      <c r="A5" s="767"/>
      <c r="B5" s="384">
        <f>[1]Sumary!AQ6</f>
        <v>0.61</v>
      </c>
      <c r="C5" s="385">
        <f>[1]Sumary!AR6</f>
        <v>24.015748031496063</v>
      </c>
      <c r="D5" s="109">
        <f>'D Roller'!D5+'D Roller'!D5*(RollerProfit)</f>
        <v>14.613187333333334</v>
      </c>
      <c r="E5" s="109">
        <f>'D Roller'!E5+'D Roller'!E5*(RollerProfit)</f>
        <v>17.495041333333333</v>
      </c>
      <c r="F5" s="109">
        <f>'D Roller'!F5+'D Roller'!F5*(RollerProfit)</f>
        <v>20.376895333333337</v>
      </c>
      <c r="G5" s="109">
        <f>'D Roller'!G5+'D Roller'!G5*(RollerProfit)</f>
        <v>23.515549333333333</v>
      </c>
      <c r="H5" s="109">
        <f>'D Roller'!H5+'D Roller'!H5*(RollerProfit)</f>
        <v>26.782603333333341</v>
      </c>
      <c r="I5" s="109">
        <f>'D Roller'!I5+'D Roller'!I5*(RollerProfit)</f>
        <v>31.792857333333338</v>
      </c>
      <c r="J5" s="109">
        <f>'D Roller'!J5+'D Roller'!J5*(RollerProfit)</f>
        <v>38.415111333333336</v>
      </c>
      <c r="K5" s="109">
        <f>'D Roller'!K5+'D Roller'!K5*(RollerProfit)</f>
        <v>41.94136533333333</v>
      </c>
      <c r="L5" s="109">
        <f>'D Roller'!L5+'D Roller'!L5*(RollerProfit)</f>
        <v>45.467619333333353</v>
      </c>
      <c r="M5" s="109">
        <f>'D Roller'!M5+'D Roller'!M5*(RollerProfit)</f>
        <v>48.993873333333347</v>
      </c>
      <c r="N5" s="109">
        <f>'D Roller'!N5+'D Roller'!N5*(RollerProfit)</f>
        <v>52.520127333333342</v>
      </c>
      <c r="O5" s="109">
        <f>'D Roller'!O5+'D Roller'!O5*(RollerProfit)</f>
        <v>54.870963333333343</v>
      </c>
    </row>
    <row r="6" spans="1:15" ht="15" customHeight="1" x14ac:dyDescent="0.2">
      <c r="A6" s="767"/>
      <c r="B6" s="384">
        <f>[1]Sumary!AQ7</f>
        <v>0.76200000000000001</v>
      </c>
      <c r="C6" s="385">
        <f>[1]Sumary!AR7</f>
        <v>30</v>
      </c>
      <c r="D6" s="109">
        <f>'D Roller'!D6+'D Roller'!D6*(RollerProfit)</f>
        <v>14.827872133333335</v>
      </c>
      <c r="E6" s="109">
        <f>'D Roller'!E6+'D Roller'!E6*(RollerProfit)</f>
        <v>17.924410933333334</v>
      </c>
      <c r="F6" s="109">
        <f>'D Roller'!F6+'D Roller'!F6*(RollerProfit)</f>
        <v>21.020949733333335</v>
      </c>
      <c r="G6" s="109">
        <f>'D Roller'!G6+'D Roller'!G6*(RollerProfit)</f>
        <v>24.374288533333335</v>
      </c>
      <c r="H6" s="109">
        <f>'D Roller'!H6+'D Roller'!H6*(RollerProfit)</f>
        <v>27.856027333333337</v>
      </c>
      <c r="I6" s="109">
        <f>'D Roller'!I6+'D Roller'!I6*(RollerProfit)</f>
        <v>33.080966133333341</v>
      </c>
      <c r="J6" s="109">
        <f>'D Roller'!J6+'D Roller'!J6*(RollerProfit)</f>
        <v>39.91790493333334</v>
      </c>
      <c r="K6" s="109">
        <f>'D Roller'!K6+'D Roller'!K6*(RollerProfit)</f>
        <v>43.658843733333335</v>
      </c>
      <c r="L6" s="109">
        <f>'D Roller'!L6+'D Roller'!L6*(RollerProfit)</f>
        <v>47.399782533333351</v>
      </c>
      <c r="M6" s="109">
        <f>'D Roller'!M6+'D Roller'!M6*(RollerProfit)</f>
        <v>51.140721333333346</v>
      </c>
      <c r="N6" s="109">
        <f>'D Roller'!N6+'D Roller'!N6*(RollerProfit)</f>
        <v>54.881660133333341</v>
      </c>
      <c r="O6" s="109">
        <f>'D Roller'!O6+'D Roller'!O6*(RollerProfit)</f>
        <v>57.37561933333334</v>
      </c>
    </row>
    <row r="7" spans="1:15" ht="15" customHeight="1" x14ac:dyDescent="0.2">
      <c r="A7" s="767"/>
      <c r="B7" s="384">
        <f>[1]Sumary!AQ8</f>
        <v>0.91400000000000003</v>
      </c>
      <c r="C7" s="385">
        <f>[1]Sumary!AR8</f>
        <v>35.984251968503933</v>
      </c>
      <c r="D7" s="109">
        <f>'D Roller'!D7+'D Roller'!D7*(RollerProfit)</f>
        <v>15.042556933333334</v>
      </c>
      <c r="E7" s="109">
        <f>'D Roller'!E7+'D Roller'!E7*(RollerProfit)</f>
        <v>18.353780533333335</v>
      </c>
      <c r="F7" s="109">
        <f>'D Roller'!F7+'D Roller'!F7*(RollerProfit)</f>
        <v>21.665004133333333</v>
      </c>
      <c r="G7" s="109">
        <f>'D Roller'!G7+'D Roller'!G7*(RollerProfit)</f>
        <v>25.23302773333333</v>
      </c>
      <c r="H7" s="109">
        <f>'D Roller'!H7+'D Roller'!H7*(RollerProfit)</f>
        <v>28.92945133333334</v>
      </c>
      <c r="I7" s="109">
        <f>'D Roller'!I7+'D Roller'!I7*(RollerProfit)</f>
        <v>34.369074933333344</v>
      </c>
      <c r="J7" s="109">
        <f>'D Roller'!J7+'D Roller'!J7*(RollerProfit)</f>
        <v>41.420698533333336</v>
      </c>
      <c r="K7" s="109">
        <f>'D Roller'!K7+'D Roller'!K7*(RollerProfit)</f>
        <v>45.376322133333332</v>
      </c>
      <c r="L7" s="109">
        <f>'D Roller'!L7+'D Roller'!L7*(RollerProfit)</f>
        <v>49.331945733333349</v>
      </c>
      <c r="M7" s="109">
        <f>'D Roller'!M7+'D Roller'!M7*(RollerProfit)</f>
        <v>53.287569333333344</v>
      </c>
      <c r="N7" s="109">
        <f>'D Roller'!N7+'D Roller'!N7*(RollerProfit)</f>
        <v>57.24319293333334</v>
      </c>
      <c r="O7" s="109">
        <f>'D Roller'!O7+'D Roller'!O7*(RollerProfit)</f>
        <v>59.880275333333344</v>
      </c>
    </row>
    <row r="8" spans="1:15" ht="15" customHeight="1" x14ac:dyDescent="0.2">
      <c r="A8" s="767"/>
      <c r="B8" s="384">
        <f>[1]Sumary!AQ9</f>
        <v>1.0669999999999999</v>
      </c>
      <c r="C8" s="385">
        <f>[1]Sumary!AR9</f>
        <v>42.00787401574803</v>
      </c>
      <c r="D8" s="109">
        <f>'D Roller'!D8+'D Roller'!D8*(RollerProfit)</f>
        <v>15.258654133333334</v>
      </c>
      <c r="E8" s="109">
        <f>'D Roller'!E8+'D Roller'!E8*(RollerProfit)</f>
        <v>18.785974933333335</v>
      </c>
      <c r="F8" s="109">
        <f>'D Roller'!F8+'D Roller'!F8*(RollerProfit)</f>
        <v>22.313295733333334</v>
      </c>
      <c r="G8" s="109">
        <f>'D Roller'!G8+'D Roller'!G8*(RollerProfit)</f>
        <v>26.097416533333337</v>
      </c>
      <c r="H8" s="109">
        <f>'D Roller'!H8+'D Roller'!H8*(RollerProfit)</f>
        <v>30.00993733333334</v>
      </c>
      <c r="I8" s="109">
        <f>'D Roller'!I8+'D Roller'!I8*(RollerProfit)</f>
        <v>35.665658133333338</v>
      </c>
      <c r="J8" s="109">
        <f>'D Roller'!J8+'D Roller'!J8*(RollerProfit)</f>
        <v>42.933378933333337</v>
      </c>
      <c r="K8" s="109">
        <f>'D Roller'!K8+'D Roller'!K8*(RollerProfit)</f>
        <v>47.10509973333334</v>
      </c>
      <c r="L8" s="109">
        <f>'D Roller'!L8+'D Roller'!L8*(RollerProfit)</f>
        <v>51.276820533333357</v>
      </c>
      <c r="M8" s="109">
        <f>'D Roller'!M8+'D Roller'!M8*(RollerProfit)</f>
        <v>55.448541333333345</v>
      </c>
      <c r="N8" s="109">
        <f>'D Roller'!N8+'D Roller'!N8*(RollerProfit)</f>
        <v>59.620262133333341</v>
      </c>
      <c r="O8" s="109">
        <f>'D Roller'!O8+'D Roller'!O8*(RollerProfit)</f>
        <v>62.401409333333341</v>
      </c>
    </row>
    <row r="9" spans="1:15" ht="15" customHeight="1" x14ac:dyDescent="0.2">
      <c r="A9" s="767"/>
      <c r="B9" s="384">
        <f>[1]Sumary!AQ10</f>
        <v>1.2190000000000001</v>
      </c>
      <c r="C9" s="385">
        <f>[1]Sumary!AR10</f>
        <v>47.99212598425197</v>
      </c>
      <c r="D9" s="109">
        <f>'D Roller'!D9+'D Roller'!D9*(RollerProfit)</f>
        <v>15.473338933333334</v>
      </c>
      <c r="E9" s="109">
        <f>'D Roller'!E9+'D Roller'!E9*(RollerProfit)</f>
        <v>19.215344533333337</v>
      </c>
      <c r="F9" s="109">
        <f>'D Roller'!F9+'D Roller'!F9*(RollerProfit)</f>
        <v>22.957350133333335</v>
      </c>
      <c r="G9" s="109">
        <f>'D Roller'!G9+'D Roller'!G9*(RollerProfit)</f>
        <v>26.956155733333333</v>
      </c>
      <c r="H9" s="109">
        <f>'D Roller'!H9+'D Roller'!H9*(RollerProfit)</f>
        <v>31.083361333333343</v>
      </c>
      <c r="I9" s="109">
        <f>'D Roller'!I9+'D Roller'!I9*(RollerProfit)</f>
        <v>36.953766933333341</v>
      </c>
      <c r="J9" s="109">
        <f>'D Roller'!J9+'D Roller'!J9*(RollerProfit)</f>
        <v>44.436172533333341</v>
      </c>
      <c r="K9" s="109">
        <f>'D Roller'!K9+'D Roller'!K9*(RollerProfit)</f>
        <v>48.82257813333333</v>
      </c>
      <c r="L9" s="109">
        <f>'D Roller'!L9+'D Roller'!L9*(RollerProfit)</f>
        <v>53.208983733333355</v>
      </c>
      <c r="M9" s="109">
        <f>'D Roller'!M9+'D Roller'!M9*(RollerProfit)</f>
        <v>57.595389333333351</v>
      </c>
      <c r="N9" s="109">
        <f>'D Roller'!N9+'D Roller'!N9*(RollerProfit)</f>
        <v>61.981794933333347</v>
      </c>
      <c r="O9" s="109">
        <f>'D Roller'!O9+'D Roller'!O9*(RollerProfit)</f>
        <v>64.906065333333345</v>
      </c>
    </row>
    <row r="10" spans="1:15" ht="15" customHeight="1" x14ac:dyDescent="0.2">
      <c r="A10" s="767"/>
      <c r="B10" s="384">
        <f>[1]Sumary!AQ11</f>
        <v>1.524</v>
      </c>
      <c r="C10" s="385">
        <f>[1]Sumary!AR11</f>
        <v>60</v>
      </c>
      <c r="D10" s="109">
        <f>'D Roller'!D10+'D Roller'!D10*(RollerProfit)</f>
        <v>15.904120933333333</v>
      </c>
      <c r="E10" s="109">
        <f>'D Roller'!E10+'D Roller'!E10*(RollerProfit)</f>
        <v>20.076908533333331</v>
      </c>
      <c r="F10" s="109">
        <f>'D Roller'!F10+'D Roller'!F10*(RollerProfit)</f>
        <v>24.249696133333337</v>
      </c>
      <c r="G10" s="109">
        <f>'D Roller'!G10+'D Roller'!G10*(RollerProfit)</f>
        <v>28.679283733333335</v>
      </c>
      <c r="H10" s="109">
        <f>'D Roller'!H10+'D Roller'!H10*(RollerProfit)</f>
        <v>33.237271333333339</v>
      </c>
      <c r="I10" s="109">
        <f>'D Roller'!I10+'D Roller'!I10*(RollerProfit)</f>
        <v>39.538458933333345</v>
      </c>
      <c r="J10" s="109">
        <f>'D Roller'!J10+'D Roller'!J10*(RollerProfit)</f>
        <v>47.451646533333339</v>
      </c>
      <c r="K10" s="109">
        <f>'D Roller'!K10+'D Roller'!K10*(RollerProfit)</f>
        <v>52.268834133333336</v>
      </c>
      <c r="L10" s="109">
        <f>'D Roller'!L10+'D Roller'!L10*(RollerProfit)</f>
        <v>57.086021733333347</v>
      </c>
      <c r="M10" s="109">
        <f>'D Roller'!M10+'D Roller'!M10*(RollerProfit)</f>
        <v>61.903209333333351</v>
      </c>
      <c r="N10" s="109">
        <f>'D Roller'!N10+'D Roller'!N10*(RollerProfit)</f>
        <v>66.720396933333333</v>
      </c>
      <c r="O10" s="109">
        <f>'D Roller'!O10+'D Roller'!O10*(RollerProfit)</f>
        <v>69.931855333333331</v>
      </c>
    </row>
    <row r="11" spans="1:15" ht="15" customHeight="1" x14ac:dyDescent="0.2">
      <c r="A11" s="767"/>
      <c r="B11" s="384">
        <f>[1]Sumary!AQ12</f>
        <v>1.829</v>
      </c>
      <c r="C11" s="385">
        <f>[1]Sumary!AR12</f>
        <v>72.00787401574803</v>
      </c>
      <c r="D11" s="109">
        <f>'D Roller'!D11+'D Roller'!D11*(RollerProfit)</f>
        <v>16.334902933333332</v>
      </c>
      <c r="E11" s="109">
        <f>'D Roller'!E11+'D Roller'!E11*(RollerProfit)</f>
        <v>20.938472533333332</v>
      </c>
      <c r="F11" s="109">
        <f>'D Roller'!F11+'D Roller'!F11*(RollerProfit)</f>
        <v>25.542042133333339</v>
      </c>
      <c r="G11" s="109">
        <f>'D Roller'!G11+'D Roller'!G11*(RollerProfit)</f>
        <v>30.402411733333331</v>
      </c>
      <c r="H11" s="109">
        <f>'D Roller'!H11+'D Roller'!H11*(RollerProfit)</f>
        <v>35.391181333333343</v>
      </c>
      <c r="I11" s="109">
        <f>'D Roller'!I11+'D Roller'!I11*(RollerProfit)</f>
        <v>42.123150933333335</v>
      </c>
      <c r="J11" s="109">
        <f>'D Roller'!J11+'D Roller'!J11*(RollerProfit)</f>
        <v>50.467120533333336</v>
      </c>
      <c r="K11" s="109">
        <f>'D Roller'!K11+'D Roller'!K11*(RollerProfit)</f>
        <v>55.715090133333334</v>
      </c>
      <c r="L11" s="109">
        <f>'D Roller'!L11+'D Roller'!L11*(RollerProfit)</f>
        <v>60.96305973333336</v>
      </c>
      <c r="M11" s="109">
        <f>'D Roller'!M11+'D Roller'!M11*(RollerProfit)</f>
        <v>66.211029333333343</v>
      </c>
      <c r="N11" s="109">
        <f>'D Roller'!N11+'D Roller'!N11*(RollerProfit)</f>
        <v>71.458998933333334</v>
      </c>
      <c r="O11" s="109">
        <f>'D Roller'!O11+'D Roller'!O11*(RollerProfit)</f>
        <v>74.957645333333332</v>
      </c>
    </row>
    <row r="12" spans="1:15" ht="15" customHeight="1" x14ac:dyDescent="0.2">
      <c r="A12" s="767"/>
      <c r="B12" s="384">
        <f>[1]Sumary!AQ13</f>
        <v>2.1339999999999999</v>
      </c>
      <c r="C12" s="385">
        <f>[1]Sumary!AR13</f>
        <v>84.015748031496059</v>
      </c>
      <c r="D12" s="109">
        <f>'D Roller'!D12+'D Roller'!D12*(RollerProfit)</f>
        <v>16.765684933333333</v>
      </c>
      <c r="E12" s="109">
        <f>'D Roller'!E12+'D Roller'!E12*(RollerProfit)</f>
        <v>21.800036533333333</v>
      </c>
      <c r="F12" s="109">
        <f>'D Roller'!F12+'D Roller'!F12*(RollerProfit)</f>
        <v>26.834388133333334</v>
      </c>
      <c r="G12" s="109">
        <f>'D Roller'!G12+'D Roller'!G12*(RollerProfit)</f>
        <v>32.125539733333333</v>
      </c>
      <c r="H12" s="109">
        <f>'D Roller'!H12+'D Roller'!H12*(RollerProfit)</f>
        <v>37.545091333333339</v>
      </c>
      <c r="I12" s="109">
        <f>'D Roller'!I12+'D Roller'!I12*(RollerProfit)</f>
        <v>44.707842933333332</v>
      </c>
      <c r="J12" s="109">
        <f>'D Roller'!J12+'D Roller'!J12*(RollerProfit)</f>
        <v>53.482594533333334</v>
      </c>
      <c r="K12" s="109">
        <f>'D Roller'!K12+'D Roller'!K12*(RollerProfit)</f>
        <v>59.161346133333332</v>
      </c>
      <c r="L12" s="109">
        <f>'D Roller'!L12+'D Roller'!L12*(RollerProfit)</f>
        <v>64.840097733333351</v>
      </c>
      <c r="M12" s="109">
        <f>'D Roller'!M12+'D Roller'!M12*(RollerProfit)</f>
        <v>70.51884933333335</v>
      </c>
      <c r="N12" s="109">
        <f>'D Roller'!N12+'D Roller'!N12*(RollerProfit)</f>
        <v>76.19760093333332</v>
      </c>
      <c r="O12" s="109">
        <f>'D Roller'!O12+'D Roller'!O12*(RollerProfit)</f>
        <v>79.983435333333318</v>
      </c>
    </row>
    <row r="13" spans="1:15" ht="15" customHeight="1" x14ac:dyDescent="0.2">
      <c r="A13" s="767"/>
      <c r="B13" s="384">
        <f>[1]Sumary!AQ14</f>
        <v>2.4380000000000002</v>
      </c>
      <c r="C13" s="385">
        <f>[1]Sumary!AR14</f>
        <v>95.984251968503941</v>
      </c>
      <c r="D13" s="109">
        <f>'D Roller'!D13+'D Roller'!D13*(RollerProfit)</f>
        <v>17.195054533333334</v>
      </c>
      <c r="E13" s="109">
        <f>'D Roller'!E13+'D Roller'!E13*(RollerProfit)</f>
        <v>22.658775733333336</v>
      </c>
      <c r="F13" s="109">
        <f>'D Roller'!F13+'D Roller'!F13*(RollerProfit)</f>
        <v>28.122496933333338</v>
      </c>
      <c r="G13" s="109">
        <f>'D Roller'!G13+'D Roller'!G13*(RollerProfit)</f>
        <v>33.843018133333338</v>
      </c>
      <c r="H13" s="109">
        <f>'D Roller'!H13+'D Roller'!H13*(RollerProfit)</f>
        <v>39.691939333333345</v>
      </c>
      <c r="I13" s="109">
        <f>'D Roller'!I13+'D Roller'!I13*(RollerProfit)</f>
        <v>47.284060533333339</v>
      </c>
      <c r="J13" s="109">
        <f>'D Roller'!J13+'D Roller'!J13*(RollerProfit)</f>
        <v>56.488181733333334</v>
      </c>
      <c r="K13" s="109">
        <f>'D Roller'!K13+'D Roller'!K13*(RollerProfit)</f>
        <v>62.596302933333341</v>
      </c>
      <c r="L13" s="109">
        <f>'D Roller'!L13+'D Roller'!L13*(RollerProfit)</f>
        <v>68.704424133333347</v>
      </c>
      <c r="M13" s="109">
        <f>'D Roller'!M13+'D Roller'!M13*(RollerProfit)</f>
        <v>74.812545333333333</v>
      </c>
      <c r="N13" s="109">
        <f>'D Roller'!N13+'D Roller'!N13*(RollerProfit)</f>
        <v>80.920666533333318</v>
      </c>
      <c r="O13" s="109">
        <f>'D Roller'!O13+'D Roller'!O13*(RollerProfit)</f>
        <v>84.992747333333327</v>
      </c>
    </row>
    <row r="14" spans="1:15" ht="15" customHeight="1" x14ac:dyDescent="0.2">
      <c r="A14" s="767"/>
      <c r="B14" s="384">
        <f>[1]Sumary!AQ15</f>
        <v>2.9129999999999998</v>
      </c>
      <c r="C14" s="385">
        <f>[1]Sumary!AR15</f>
        <v>114.68503937007874</v>
      </c>
      <c r="D14" s="109">
        <f>'D Roller'!D14+'D Roller'!D14*(RollerProfit)</f>
        <v>17.865944533333334</v>
      </c>
      <c r="E14" s="109">
        <f>'D Roller'!E14+'D Roller'!E14*(RollerProfit)</f>
        <v>24.000555733333336</v>
      </c>
      <c r="F14" s="109">
        <f>'D Roller'!F14+'D Roller'!F14*(RollerProfit)</f>
        <v>30.135166933333338</v>
      </c>
      <c r="G14" s="109">
        <f>'D Roller'!G14+'D Roller'!G14*(RollerProfit)</f>
        <v>36.526578133333331</v>
      </c>
      <c r="H14" s="109">
        <f>'D Roller'!H14+'D Roller'!H14*(RollerProfit)</f>
        <v>43.046389333333337</v>
      </c>
      <c r="I14" s="109">
        <f>'D Roller'!I14+'D Roller'!I14*(RollerProfit)</f>
        <v>51.309400533333339</v>
      </c>
      <c r="J14" s="109">
        <f>'D Roller'!J14+'D Roller'!J14*(RollerProfit)</f>
        <v>61.184411733333334</v>
      </c>
      <c r="K14" s="109">
        <f>'D Roller'!K14+'D Roller'!K14*(RollerProfit)</f>
        <v>67.963422933333334</v>
      </c>
      <c r="L14" s="109">
        <f>'D Roller'!L14+'D Roller'!L14*(RollerProfit)</f>
        <v>74.742434133333333</v>
      </c>
      <c r="M14" s="109">
        <f>'D Roller'!M14+'D Roller'!M14*(RollerProfit)</f>
        <v>81.521445333333332</v>
      </c>
      <c r="N14" s="109">
        <f>'D Roller'!N14+'D Roller'!N14*(RollerProfit)</f>
        <v>88.300456533333318</v>
      </c>
      <c r="O14" s="109">
        <f>'D Roller'!O14+'D Roller'!O14*(RollerProfit)</f>
        <v>92.819797333333327</v>
      </c>
    </row>
    <row r="15" spans="1:15" ht="15" customHeight="1" x14ac:dyDescent="0.2">
      <c r="A15" s="767"/>
      <c r="B15" s="384">
        <f>[1]Sumary!AQ16</f>
        <v>3.25</v>
      </c>
      <c r="C15" s="385">
        <f>[1]Sumary!AR16</f>
        <v>127.95275590551181</v>
      </c>
      <c r="D15" s="109">
        <f>'D Roller'!D15+'D Roller'!D15*(RollerProfit)</f>
        <v>18.341923333333334</v>
      </c>
      <c r="E15" s="109">
        <f>'D Roller'!E15+'D Roller'!E15*(RollerProfit)</f>
        <v>24.952513333333336</v>
      </c>
      <c r="F15" s="109">
        <f>'D Roller'!F15+'D Roller'!F15*(RollerProfit)</f>
        <v>31.563103333333338</v>
      </c>
      <c r="G15" s="109">
        <f>'D Roller'!G15+'D Roller'!G15*(RollerProfit)</f>
        <v>38.430493333333338</v>
      </c>
      <c r="H15" s="109">
        <f>'D Roller'!H15+'D Roller'!H15*(RollerProfit)</f>
        <v>45.426283333333338</v>
      </c>
      <c r="I15" s="109">
        <f>'D Roller'!I15+'D Roller'!I15*(RollerProfit)</f>
        <v>54.165273333333339</v>
      </c>
      <c r="J15" s="109">
        <f>'D Roller'!J15+'D Roller'!J15*(RollerProfit)</f>
        <v>64.516263333333342</v>
      </c>
      <c r="K15" s="109">
        <f>'D Roller'!K15+'D Roller'!K15*(RollerProfit)</f>
        <v>71.771253333333334</v>
      </c>
      <c r="L15" s="109">
        <f>'D Roller'!L15+'D Roller'!L15*(RollerProfit)</f>
        <v>79.026243333333341</v>
      </c>
      <c r="M15" s="109">
        <f>'D Roller'!M15+'D Roller'!M15*(RollerProfit)</f>
        <v>86.281233333333333</v>
      </c>
      <c r="N15" s="109">
        <f>'D Roller'!N15+'D Roller'!N15*(RollerProfit)</f>
        <v>93.536223333333325</v>
      </c>
      <c r="O15" s="109">
        <f>'D Roller'!O15+'D Roller'!O15*(RollerProfit)</f>
        <v>98.372883333333334</v>
      </c>
    </row>
    <row r="16" spans="1:15" ht="15" customHeight="1" x14ac:dyDescent="0.2">
      <c r="A16" s="767"/>
      <c r="B16" s="384">
        <f>[1]Sumary!AQ17</f>
        <v>3.5</v>
      </c>
      <c r="C16" s="385">
        <f>[1]Sumary!AR17</f>
        <v>137.79527559055117</v>
      </c>
      <c r="D16" s="109">
        <f>'D Roller'!D16+'D Roller'!D16*(RollerProfit)</f>
        <v>18.695023333333332</v>
      </c>
      <c r="E16" s="109">
        <f>'D Roller'!E16+'D Roller'!E16*(RollerProfit)</f>
        <v>25.658713333333338</v>
      </c>
      <c r="F16" s="109">
        <f>'D Roller'!F16+'D Roller'!F16*(RollerProfit)</f>
        <v>32.622403333333338</v>
      </c>
      <c r="G16" s="109">
        <f>'D Roller'!G16+'D Roller'!G16*(RollerProfit)</f>
        <v>39.842893333333336</v>
      </c>
      <c r="H16" s="109">
        <f>'D Roller'!H16+'D Roller'!H16*(RollerProfit)</f>
        <v>47.191783333333333</v>
      </c>
      <c r="I16" s="109">
        <f>'D Roller'!I16+'D Roller'!I16*(RollerProfit)</f>
        <v>56.283873333333339</v>
      </c>
      <c r="J16" s="109">
        <f>'D Roller'!J16+'D Roller'!J16*(RollerProfit)</f>
        <v>66.987963333333326</v>
      </c>
      <c r="K16" s="109">
        <f>'D Roller'!K16+'D Roller'!K16*(RollerProfit)</f>
        <v>74.59605333333333</v>
      </c>
      <c r="L16" s="109">
        <f>'D Roller'!L16+'D Roller'!L16*(RollerProfit)</f>
        <v>82.204143333333334</v>
      </c>
      <c r="M16" s="109">
        <f>'D Roller'!M16+'D Roller'!M16*(RollerProfit)</f>
        <v>89.812233333333324</v>
      </c>
      <c r="N16" s="109">
        <f>'D Roller'!N16+'D Roller'!N16*(RollerProfit)</f>
        <v>97.420323333333315</v>
      </c>
      <c r="O16" s="109">
        <f>'D Roller'!O16+'D Roller'!O16*(RollerProfit)</f>
        <v>102.49238333333334</v>
      </c>
    </row>
    <row r="17" spans="1:15" ht="15" customHeight="1" x14ac:dyDescent="0.2">
      <c r="B17" s="111"/>
      <c r="C17" s="112"/>
      <c r="D17" s="113"/>
      <c r="E17" s="113"/>
      <c r="F17" s="113"/>
      <c r="G17" s="113"/>
      <c r="H17" s="113"/>
      <c r="I17" s="113"/>
      <c r="J17" s="113"/>
      <c r="K17" s="113"/>
      <c r="L17" s="113"/>
      <c r="M17" s="113"/>
      <c r="N17" s="113"/>
      <c r="O17" s="113"/>
    </row>
    <row r="18" spans="1:15" ht="15" customHeight="1" x14ac:dyDescent="0.2">
      <c r="A18" s="532" t="s">
        <v>254</v>
      </c>
    </row>
    <row r="19" spans="1:15" ht="15" customHeight="1" x14ac:dyDescent="0.2">
      <c r="A19" s="534"/>
      <c r="B19" s="768"/>
      <c r="C19" s="769"/>
      <c r="D19" s="769"/>
      <c r="E19" s="769"/>
      <c r="F19" s="769"/>
      <c r="G19" s="769"/>
      <c r="H19" s="769"/>
      <c r="I19" s="769"/>
      <c r="J19" s="769"/>
      <c r="K19" s="769"/>
      <c r="L19" s="769"/>
      <c r="M19" s="769"/>
      <c r="N19" s="769"/>
      <c r="O19" s="769"/>
    </row>
    <row r="20" spans="1:15" ht="15" customHeight="1" x14ac:dyDescent="0.2">
      <c r="A20" s="765" t="s">
        <v>277</v>
      </c>
      <c r="B20" s="381" t="s">
        <v>278</v>
      </c>
      <c r="C20" s="381"/>
      <c r="D20" s="382">
        <f>[1]Sumary!AS4</f>
        <v>0.3</v>
      </c>
      <c r="E20" s="382">
        <f>[1]Sumary!AT4</f>
        <v>0.6</v>
      </c>
      <c r="F20" s="382">
        <f>[1]Sumary!AU4</f>
        <v>0.9</v>
      </c>
      <c r="G20" s="382">
        <f>[1]Sumary!AV4</f>
        <v>1.2</v>
      </c>
      <c r="H20" s="382">
        <f>[1]Sumary!AW4</f>
        <v>1.5</v>
      </c>
      <c r="I20" s="382">
        <f>[1]Sumary!AX4</f>
        <v>1.8</v>
      </c>
      <c r="J20" s="382">
        <f>[1]Sumary!AY4</f>
        <v>2.1</v>
      </c>
      <c r="K20" s="382">
        <f>[1]Sumary!AZ4</f>
        <v>2.4</v>
      </c>
      <c r="L20" s="382">
        <f>[1]Sumary!BA4</f>
        <v>2.7</v>
      </c>
      <c r="M20" s="382">
        <f>[1]Sumary!BB4</f>
        <v>3</v>
      </c>
      <c r="N20" s="382">
        <f>[1]Sumary!BC4</f>
        <v>3.3</v>
      </c>
      <c r="O20" s="382">
        <f>[1]Sumary!BD4</f>
        <v>3.5</v>
      </c>
    </row>
    <row r="21" spans="1:15" ht="15" customHeight="1" x14ac:dyDescent="0.2">
      <c r="A21" s="767"/>
      <c r="B21" s="381"/>
      <c r="C21" s="381" t="s">
        <v>279</v>
      </c>
      <c r="D21" s="383">
        <f>[1]Sumary!AS5</f>
        <v>11.811023622047244</v>
      </c>
      <c r="E21" s="383">
        <f>[1]Sumary!AT5</f>
        <v>23.622047244094489</v>
      </c>
      <c r="F21" s="383">
        <f>[1]Sumary!AU5</f>
        <v>35.433070866141733</v>
      </c>
      <c r="G21" s="383">
        <f>[1]Sumary!AV5</f>
        <v>47.244094488188978</v>
      </c>
      <c r="H21" s="383">
        <f>[1]Sumary!AW5</f>
        <v>59.055118110236222</v>
      </c>
      <c r="I21" s="383">
        <f>[1]Sumary!AX5</f>
        <v>70.866141732283467</v>
      </c>
      <c r="J21" s="383">
        <f>[1]Sumary!AY5</f>
        <v>82.677165354330711</v>
      </c>
      <c r="K21" s="383">
        <f>[1]Sumary!AZ5</f>
        <v>94.488188976377955</v>
      </c>
      <c r="L21" s="383">
        <f>[1]Sumary!BA5</f>
        <v>106.2992125984252</v>
      </c>
      <c r="M21" s="383">
        <f>[1]Sumary!BB5</f>
        <v>118.11023622047244</v>
      </c>
      <c r="N21" s="383">
        <f>[1]Sumary!BC5</f>
        <v>129.92125984251967</v>
      </c>
      <c r="O21" s="383">
        <f>[1]Sumary!BD5</f>
        <v>137.79527559055117</v>
      </c>
    </row>
    <row r="22" spans="1:15" ht="15" customHeight="1" x14ac:dyDescent="0.2">
      <c r="A22" s="767"/>
      <c r="B22" s="384">
        <f>[1]Sumary!AQ6</f>
        <v>0.61</v>
      </c>
      <c r="C22" s="385">
        <f>[1]Sumary!AR6</f>
        <v>24.015748031496063</v>
      </c>
      <c r="D22" s="109">
        <f>'D Roller'!D22+'D Roller'!D22*(RollerProfit)</f>
        <v>15.599755333333334</v>
      </c>
      <c r="E22" s="109">
        <f>'D Roller'!E22+'D Roller'!E22*(RollerProfit)</f>
        <v>19.468177333333337</v>
      </c>
      <c r="F22" s="109">
        <f>'D Roller'!F22+'D Roller'!F22*(RollerProfit)</f>
        <v>23.336599333333339</v>
      </c>
      <c r="G22" s="109">
        <f>'D Roller'!G22+'D Roller'!G22*(RollerProfit)</f>
        <v>27.639421333333331</v>
      </c>
      <c r="H22" s="109">
        <f>'D Roller'!H22+'D Roller'!H22*(RollerProfit)</f>
        <v>32.159443333333336</v>
      </c>
      <c r="I22" s="109">
        <f>'D Roller'!I22+'D Roller'!I22*(RollerProfit)</f>
        <v>38.245065333333336</v>
      </c>
      <c r="J22" s="109">
        <f>'D Roller'!J22+'D Roller'!J22*(RollerProfit)</f>
        <v>45.942687333333332</v>
      </c>
      <c r="K22" s="109">
        <f>'D Roller'!K22+'D Roller'!K22*(RollerProfit)</f>
        <v>50.544309333333338</v>
      </c>
      <c r="L22" s="109">
        <f>'D Roller'!L22+'D Roller'!L22*(RollerProfit)</f>
        <v>55.145931333333351</v>
      </c>
      <c r="M22" s="109">
        <f>'D Roller'!M22+'D Roller'!M22*(RollerProfit)</f>
        <v>59.747553333333336</v>
      </c>
      <c r="N22" s="109">
        <f>'D Roller'!N22+'D Roller'!N22*(RollerProfit)</f>
        <v>64.349175333333335</v>
      </c>
      <c r="O22" s="109">
        <f>'D Roller'!O22+'D Roller'!O22*(RollerProfit)</f>
        <v>67.416923333333344</v>
      </c>
    </row>
    <row r="23" spans="1:15" ht="15" customHeight="1" x14ac:dyDescent="0.2">
      <c r="A23" s="767"/>
      <c r="B23" s="384">
        <f>[1]Sumary!AQ7</f>
        <v>0.76200000000000001</v>
      </c>
      <c r="C23" s="385">
        <f>[1]Sumary!AR7</f>
        <v>30</v>
      </c>
      <c r="D23" s="109">
        <f>'D Roller'!D23+'D Roller'!D23*(RollerProfit)</f>
        <v>15.962913733333334</v>
      </c>
      <c r="E23" s="109">
        <f>'D Roller'!E23+'D Roller'!E23*(RollerProfit)</f>
        <v>20.194494133333336</v>
      </c>
      <c r="F23" s="109">
        <f>'D Roller'!F23+'D Roller'!F23*(RollerProfit)</f>
        <v>24.426074533333335</v>
      </c>
      <c r="G23" s="109">
        <f>'D Roller'!G23+'D Roller'!G23*(RollerProfit)</f>
        <v>29.09205493333333</v>
      </c>
      <c r="H23" s="109">
        <f>'D Roller'!H23+'D Roller'!H23*(RollerProfit)</f>
        <v>33.975235333333337</v>
      </c>
      <c r="I23" s="109">
        <f>'D Roller'!I23+'D Roller'!I23*(RollerProfit)</f>
        <v>40.424015733333334</v>
      </c>
      <c r="J23" s="109">
        <f>'D Roller'!J23+'D Roller'!J23*(RollerProfit)</f>
        <v>48.48479613333334</v>
      </c>
      <c r="K23" s="109">
        <f>'D Roller'!K23+'D Roller'!K23*(RollerProfit)</f>
        <v>53.449576533333335</v>
      </c>
      <c r="L23" s="109">
        <f>'D Roller'!L23+'D Roller'!L23*(RollerProfit)</f>
        <v>58.414356933333345</v>
      </c>
      <c r="M23" s="109">
        <f>'D Roller'!M23+'D Roller'!M23*(RollerProfit)</f>
        <v>63.37913733333334</v>
      </c>
      <c r="N23" s="109">
        <f>'D Roller'!N23+'D Roller'!N23*(RollerProfit)</f>
        <v>68.343917733333328</v>
      </c>
      <c r="O23" s="109">
        <f>'D Roller'!O23+'D Roller'!O23*(RollerProfit)</f>
        <v>71.653771333333339</v>
      </c>
    </row>
    <row r="24" spans="1:15" ht="15" customHeight="1" x14ac:dyDescent="0.2">
      <c r="A24" s="767"/>
      <c r="B24" s="384">
        <f>[1]Sumary!AQ8</f>
        <v>0.91400000000000003</v>
      </c>
      <c r="C24" s="385">
        <f>[1]Sumary!AR8</f>
        <v>35.984251968503933</v>
      </c>
      <c r="D24" s="109">
        <f>'D Roller'!D24+'D Roller'!D24*(RollerProfit)</f>
        <v>16.326072133333334</v>
      </c>
      <c r="E24" s="109">
        <f>'D Roller'!E24+'D Roller'!E24*(RollerProfit)</f>
        <v>20.920810933333335</v>
      </c>
      <c r="F24" s="109">
        <f>'D Roller'!F24+'D Roller'!F24*(RollerProfit)</f>
        <v>25.515549733333337</v>
      </c>
      <c r="G24" s="109">
        <f>'D Roller'!G24+'D Roller'!G24*(RollerProfit)</f>
        <v>30.544688533333336</v>
      </c>
      <c r="H24" s="109">
        <f>'D Roller'!H24+'D Roller'!H24*(RollerProfit)</f>
        <v>35.791027333333339</v>
      </c>
      <c r="I24" s="109">
        <f>'D Roller'!I24+'D Roller'!I24*(RollerProfit)</f>
        <v>42.602966133333346</v>
      </c>
      <c r="J24" s="109">
        <f>'D Roller'!J24+'D Roller'!J24*(RollerProfit)</f>
        <v>51.026904933333334</v>
      </c>
      <c r="K24" s="109">
        <f>'D Roller'!K24+'D Roller'!K24*(RollerProfit)</f>
        <v>56.35484373333334</v>
      </c>
      <c r="L24" s="109">
        <f>'D Roller'!L24+'D Roller'!L24*(RollerProfit)</f>
        <v>61.682782533333352</v>
      </c>
      <c r="M24" s="109">
        <f>'D Roller'!M24+'D Roller'!M24*(RollerProfit)</f>
        <v>67.010721333333336</v>
      </c>
      <c r="N24" s="109">
        <f>'D Roller'!N24+'D Roller'!N24*(RollerProfit)</f>
        <v>72.338660133333335</v>
      </c>
      <c r="O24" s="109">
        <f>'D Roller'!O24+'D Roller'!O24*(RollerProfit)</f>
        <v>75.890619333333333</v>
      </c>
    </row>
    <row r="25" spans="1:15" ht="15" customHeight="1" x14ac:dyDescent="0.2">
      <c r="A25" s="767"/>
      <c r="B25" s="384">
        <f>[1]Sumary!AQ9</f>
        <v>1.0669999999999999</v>
      </c>
      <c r="C25" s="385">
        <f>[1]Sumary!AR9</f>
        <v>42.00787401574803</v>
      </c>
      <c r="D25" s="109">
        <f>'D Roller'!D25+'D Roller'!D25*(RollerProfit)</f>
        <v>16.691619733333333</v>
      </c>
      <c r="E25" s="109">
        <f>'D Roller'!E25+'D Roller'!E25*(RollerProfit)</f>
        <v>21.651906133333334</v>
      </c>
      <c r="F25" s="109">
        <f>'D Roller'!F25+'D Roller'!F25*(RollerProfit)</f>
        <v>26.612192533333335</v>
      </c>
      <c r="G25" s="109">
        <f>'D Roller'!G25+'D Roller'!G25*(RollerProfit)</f>
        <v>32.006878933333333</v>
      </c>
      <c r="H25" s="109">
        <f>'D Roller'!H25+'D Roller'!H25*(RollerProfit)</f>
        <v>37.618765333333336</v>
      </c>
      <c r="I25" s="109">
        <f>'D Roller'!I25+'D Roller'!I25*(RollerProfit)</f>
        <v>44.796251733333342</v>
      </c>
      <c r="J25" s="109">
        <f>'D Roller'!J25+'D Roller'!J25*(RollerProfit)</f>
        <v>53.585738133333344</v>
      </c>
      <c r="K25" s="109">
        <f>'D Roller'!K25+'D Roller'!K25*(RollerProfit)</f>
        <v>59.279224533333341</v>
      </c>
      <c r="L25" s="109">
        <f>'D Roller'!L25+'D Roller'!L25*(RollerProfit)</f>
        <v>64.972710933333346</v>
      </c>
      <c r="M25" s="109">
        <f>'D Roller'!M25+'D Roller'!M25*(RollerProfit)</f>
        <v>70.666197333333329</v>
      </c>
      <c r="N25" s="109">
        <f>'D Roller'!N25+'D Roller'!N25*(RollerProfit)</f>
        <v>76.359683733333327</v>
      </c>
      <c r="O25" s="109">
        <f>'D Roller'!O25+'D Roller'!O25*(RollerProfit)</f>
        <v>80.155341333333325</v>
      </c>
    </row>
    <row r="26" spans="1:15" ht="15" customHeight="1" x14ac:dyDescent="0.2">
      <c r="A26" s="767"/>
      <c r="B26" s="384">
        <f>[1]Sumary!AQ10</f>
        <v>1.2190000000000001</v>
      </c>
      <c r="C26" s="385">
        <f>[1]Sumary!AR10</f>
        <v>47.99212598425197</v>
      </c>
      <c r="D26" s="109">
        <f>'D Roller'!D26+'D Roller'!D26*(RollerProfit)</f>
        <v>17.054778133333336</v>
      </c>
      <c r="E26" s="109">
        <f>'D Roller'!E26+'D Roller'!E26*(RollerProfit)</f>
        <v>22.378222933333333</v>
      </c>
      <c r="F26" s="109">
        <f>'D Roller'!F26+'D Roller'!F26*(RollerProfit)</f>
        <v>27.701667733333338</v>
      </c>
      <c r="G26" s="109">
        <f>'D Roller'!G26+'D Roller'!G26*(RollerProfit)</f>
        <v>33.459512533333331</v>
      </c>
      <c r="H26" s="109">
        <f>'D Roller'!H26+'D Roller'!H26*(RollerProfit)</f>
        <v>39.434557333333338</v>
      </c>
      <c r="I26" s="109">
        <f>'D Roller'!I26+'D Roller'!I26*(RollerProfit)</f>
        <v>46.975202133333347</v>
      </c>
      <c r="J26" s="109">
        <f>'D Roller'!J26+'D Roller'!J26*(RollerProfit)</f>
        <v>56.127846933333338</v>
      </c>
      <c r="K26" s="109">
        <f>'D Roller'!K26+'D Roller'!K26*(RollerProfit)</f>
        <v>62.184491733333338</v>
      </c>
      <c r="L26" s="109">
        <f>'D Roller'!L26+'D Roller'!L26*(RollerProfit)</f>
        <v>68.241136533333346</v>
      </c>
      <c r="M26" s="109">
        <f>'D Roller'!M26+'D Roller'!M26*(RollerProfit)</f>
        <v>74.297781333333347</v>
      </c>
      <c r="N26" s="109">
        <f>'D Roller'!N26+'D Roller'!N26*(RollerProfit)</f>
        <v>80.35442613333332</v>
      </c>
      <c r="O26" s="109">
        <f>'D Roller'!O26+'D Roller'!O26*(RollerProfit)</f>
        <v>84.392189333333334</v>
      </c>
    </row>
    <row r="27" spans="1:15" ht="15" customHeight="1" x14ac:dyDescent="0.2">
      <c r="A27" s="767"/>
      <c r="B27" s="384">
        <f>[1]Sumary!AQ11</f>
        <v>1.524</v>
      </c>
      <c r="C27" s="385">
        <f>[1]Sumary!AR11</f>
        <v>60</v>
      </c>
      <c r="D27" s="109">
        <f>'D Roller'!D27+'D Roller'!D27*(RollerProfit)</f>
        <v>17.783484133333332</v>
      </c>
      <c r="E27" s="109">
        <f>'D Roller'!E27+'D Roller'!E27*(RollerProfit)</f>
        <v>23.835634933333338</v>
      </c>
      <c r="F27" s="109">
        <f>'D Roller'!F27+'D Roller'!F27*(RollerProfit)</f>
        <v>29.887785733333338</v>
      </c>
      <c r="G27" s="109">
        <f>'D Roller'!G27+'D Roller'!G27*(RollerProfit)</f>
        <v>36.374336533333334</v>
      </c>
      <c r="H27" s="109">
        <f>'D Roller'!H27+'D Roller'!H27*(RollerProfit)</f>
        <v>43.078087333333336</v>
      </c>
      <c r="I27" s="109">
        <f>'D Roller'!I27+'D Roller'!I27*(RollerProfit)</f>
        <v>51.347438133333348</v>
      </c>
      <c r="J27" s="109">
        <f>'D Roller'!J27+'D Roller'!J27*(RollerProfit)</f>
        <v>61.228788933333334</v>
      </c>
      <c r="K27" s="109">
        <f>'D Roller'!K27+'D Roller'!K27*(RollerProfit)</f>
        <v>68.014139733333337</v>
      </c>
      <c r="L27" s="109">
        <f>'D Roller'!L27+'D Roller'!L27*(RollerProfit)</f>
        <v>74.799490533333341</v>
      </c>
      <c r="M27" s="109">
        <f>'D Roller'!M27+'D Roller'!M27*(RollerProfit)</f>
        <v>81.584841333333344</v>
      </c>
      <c r="N27" s="109">
        <f>'D Roller'!N27+'D Roller'!N27*(RollerProfit)</f>
        <v>88.370192133333319</v>
      </c>
      <c r="O27" s="109">
        <f>'D Roller'!O27+'D Roller'!O27*(RollerProfit)</f>
        <v>92.893759333333321</v>
      </c>
    </row>
    <row r="28" spans="1:15" ht="15" customHeight="1" x14ac:dyDescent="0.2">
      <c r="A28" s="767"/>
      <c r="B28" s="384">
        <f>[1]Sumary!AQ12</f>
        <v>1.829</v>
      </c>
      <c r="C28" s="385">
        <f>[1]Sumary!AR12</f>
        <v>72.00787401574803</v>
      </c>
      <c r="D28" s="109">
        <f>'D Roller'!D28+'D Roller'!D28*(RollerProfit)</f>
        <v>18.512190133333334</v>
      </c>
      <c r="E28" s="109">
        <f>'D Roller'!E28+'D Roller'!E28*(RollerProfit)</f>
        <v>25.293046933333336</v>
      </c>
      <c r="F28" s="109">
        <f>'D Roller'!F28+'D Roller'!F28*(RollerProfit)</f>
        <v>32.073903733333339</v>
      </c>
      <c r="G28" s="109">
        <f>'D Roller'!G28+'D Roller'!G28*(RollerProfit)</f>
        <v>39.289160533333337</v>
      </c>
      <c r="H28" s="109">
        <f>'D Roller'!H28+'D Roller'!H28*(RollerProfit)</f>
        <v>46.721617333333334</v>
      </c>
      <c r="I28" s="109">
        <f>'D Roller'!I28+'D Roller'!I28*(RollerProfit)</f>
        <v>55.719674133333342</v>
      </c>
      <c r="J28" s="109">
        <f>'D Roller'!J28+'D Roller'!J28*(RollerProfit)</f>
        <v>66.329730933333337</v>
      </c>
      <c r="K28" s="109">
        <f>'D Roller'!K28+'D Roller'!K28*(RollerProfit)</f>
        <v>73.843787733333329</v>
      </c>
      <c r="L28" s="109">
        <f>'D Roller'!L28+'D Roller'!L28*(RollerProfit)</f>
        <v>81.357844533333363</v>
      </c>
      <c r="M28" s="109">
        <f>'D Roller'!M28+'D Roller'!M28*(RollerProfit)</f>
        <v>88.871901333333341</v>
      </c>
      <c r="N28" s="109">
        <f>'D Roller'!N28+'D Roller'!N28*(RollerProfit)</f>
        <v>96.385958133333318</v>
      </c>
      <c r="O28" s="109">
        <f>'D Roller'!O28+'D Roller'!O28*(RollerProfit)</f>
        <v>101.39532933333334</v>
      </c>
    </row>
    <row r="29" spans="1:15" ht="15" customHeight="1" x14ac:dyDescent="0.2">
      <c r="A29" s="767"/>
      <c r="B29" s="384">
        <f>[1]Sumary!AQ13</f>
        <v>2.1339999999999999</v>
      </c>
      <c r="C29" s="385">
        <f>[1]Sumary!AR13</f>
        <v>84.015748031496059</v>
      </c>
      <c r="D29" s="109">
        <f>'D Roller'!D29+'D Roller'!D29*(RollerProfit)</f>
        <v>19.240896133333337</v>
      </c>
      <c r="E29" s="109">
        <f>'D Roller'!E29+'D Roller'!E29*(RollerProfit)</f>
        <v>26.750458933333334</v>
      </c>
      <c r="F29" s="109">
        <f>'D Roller'!F29+'D Roller'!F29*(RollerProfit)</f>
        <v>34.260021733333332</v>
      </c>
      <c r="G29" s="109">
        <f>'D Roller'!G29+'D Roller'!G29*(RollerProfit)</f>
        <v>42.203984533333333</v>
      </c>
      <c r="H29" s="109">
        <f>'D Roller'!H29+'D Roller'!H29*(RollerProfit)</f>
        <v>50.365147333333333</v>
      </c>
      <c r="I29" s="109">
        <f>'D Roller'!I29+'D Roller'!I29*(RollerProfit)</f>
        <v>60.091910133333343</v>
      </c>
      <c r="J29" s="109">
        <f>'D Roller'!J29+'D Roller'!J29*(RollerProfit)</f>
        <v>71.430672933333327</v>
      </c>
      <c r="K29" s="109">
        <f>'D Roller'!K29+'D Roller'!K29*(RollerProfit)</f>
        <v>79.673435733333321</v>
      </c>
      <c r="L29" s="109">
        <f>'D Roller'!L29+'D Roller'!L29*(RollerProfit)</f>
        <v>87.916198533333343</v>
      </c>
      <c r="M29" s="109">
        <f>'D Roller'!M29+'D Roller'!M29*(RollerProfit)</f>
        <v>96.158961333333338</v>
      </c>
      <c r="N29" s="109">
        <f>'D Roller'!N29+'D Roller'!N29*(RollerProfit)</f>
        <v>104.40172413333332</v>
      </c>
      <c r="O29" s="109">
        <f>'D Roller'!O29+'D Roller'!O29*(RollerProfit)</f>
        <v>109.89689933333334</v>
      </c>
    </row>
    <row r="30" spans="1:15" ht="15" customHeight="1" x14ac:dyDescent="0.2">
      <c r="A30" s="767"/>
      <c r="B30" s="384">
        <f>[1]Sumary!AQ14</f>
        <v>2.4380000000000002</v>
      </c>
      <c r="C30" s="385">
        <f>[1]Sumary!AR14</f>
        <v>95.984251968503941</v>
      </c>
      <c r="D30" s="109">
        <f>'D Roller'!D30+'D Roller'!D30*(RollerProfit)</f>
        <v>19.967212933333336</v>
      </c>
      <c r="E30" s="109">
        <f>'D Roller'!E30+'D Roller'!E30*(RollerProfit)</f>
        <v>28.20309253333334</v>
      </c>
      <c r="F30" s="109">
        <f>'D Roller'!F30+'D Roller'!F30*(RollerProfit)</f>
        <v>36.438972133333337</v>
      </c>
      <c r="G30" s="109">
        <f>'D Roller'!G30+'D Roller'!G30*(RollerProfit)</f>
        <v>45.109251733333338</v>
      </c>
      <c r="H30" s="109">
        <f>'D Roller'!H30+'D Roller'!H30*(RollerProfit)</f>
        <v>53.996731333333337</v>
      </c>
      <c r="I30" s="109">
        <f>'D Roller'!I30+'D Roller'!I30*(RollerProfit)</f>
        <v>64.449810933333339</v>
      </c>
      <c r="J30" s="109">
        <f>'D Roller'!J30+'D Roller'!J30*(RollerProfit)</f>
        <v>76.514890533333329</v>
      </c>
      <c r="K30" s="109">
        <f>'D Roller'!K30+'D Roller'!K30*(RollerProfit)</f>
        <v>85.483970133333329</v>
      </c>
      <c r="L30" s="109">
        <f>'D Roller'!L30+'D Roller'!L30*(RollerProfit)</f>
        <v>94.453049733333344</v>
      </c>
      <c r="M30" s="109">
        <f>'D Roller'!M30+'D Roller'!M30*(RollerProfit)</f>
        <v>103.42212933333333</v>
      </c>
      <c r="N30" s="109">
        <f>'D Roller'!N30+'D Roller'!N30*(RollerProfit)</f>
        <v>112.3912089333333</v>
      </c>
      <c r="O30" s="109">
        <f>'D Roller'!O30+'D Roller'!O30*(RollerProfit)</f>
        <v>118.37059533333333</v>
      </c>
    </row>
    <row r="31" spans="1:15" ht="15" customHeight="1" x14ac:dyDescent="0.2">
      <c r="A31" s="767"/>
      <c r="B31" s="384">
        <f>[1]Sumary!AQ15</f>
        <v>2.9129999999999998</v>
      </c>
      <c r="C31" s="385">
        <f>[1]Sumary!AR15</f>
        <v>114.68503937007874</v>
      </c>
      <c r="D31" s="109">
        <f>'D Roller'!D31+'D Roller'!D31*(RollerProfit)</f>
        <v>21.102082933333335</v>
      </c>
      <c r="E31" s="109">
        <f>'D Roller'!E31+'D Roller'!E31*(RollerProfit)</f>
        <v>30.472832533333332</v>
      </c>
      <c r="F31" s="109">
        <f>'D Roller'!F31+'D Roller'!F31*(RollerProfit)</f>
        <v>39.843582133333335</v>
      </c>
      <c r="G31" s="109">
        <f>'D Roller'!G31+'D Roller'!G31*(RollerProfit)</f>
        <v>49.648731733333328</v>
      </c>
      <c r="H31" s="109">
        <f>'D Roller'!H31+'D Roller'!H31*(RollerProfit)</f>
        <v>59.671081333333333</v>
      </c>
      <c r="I31" s="109">
        <f>'D Roller'!I31+'D Roller'!I31*(RollerProfit)</f>
        <v>71.259030933333335</v>
      </c>
      <c r="J31" s="109">
        <f>'D Roller'!J31+'D Roller'!J31*(RollerProfit)</f>
        <v>84.458980533333332</v>
      </c>
      <c r="K31" s="109">
        <f>'D Roller'!K31+'D Roller'!K31*(RollerProfit)</f>
        <v>94.562930133333325</v>
      </c>
      <c r="L31" s="109">
        <f>'D Roller'!L31+'D Roller'!L31*(RollerProfit)</f>
        <v>104.66687973333335</v>
      </c>
      <c r="M31" s="109">
        <f>'D Roller'!M31+'D Roller'!M31*(RollerProfit)</f>
        <v>114.77082933333332</v>
      </c>
      <c r="N31" s="109">
        <f>'D Roller'!N31+'D Roller'!N31*(RollerProfit)</f>
        <v>124.8747789333333</v>
      </c>
      <c r="O31" s="109">
        <f>'D Roller'!O31+'D Roller'!O31*(RollerProfit)</f>
        <v>131.61074533333334</v>
      </c>
    </row>
    <row r="32" spans="1:15" ht="15" customHeight="1" x14ac:dyDescent="0.2">
      <c r="A32" s="767"/>
      <c r="B32" s="384">
        <f>[1]Sumary!AQ16</f>
        <v>3.25</v>
      </c>
      <c r="C32" s="385">
        <f>[1]Sumary!AR16</f>
        <v>127.95275590551181</v>
      </c>
      <c r="D32" s="109">
        <f>'D Roller'!D32+'D Roller'!D32*(RollerProfit)</f>
        <v>21.907243333333334</v>
      </c>
      <c r="E32" s="109">
        <f>'D Roller'!E32+'D Roller'!E32*(RollerProfit)</f>
        <v>32.083153333333335</v>
      </c>
      <c r="F32" s="109">
        <f>'D Roller'!F32+'D Roller'!F32*(RollerProfit)</f>
        <v>42.259063333333337</v>
      </c>
      <c r="G32" s="109">
        <f>'D Roller'!G32+'D Roller'!G32*(RollerProfit)</f>
        <v>52.869373333333336</v>
      </c>
      <c r="H32" s="109">
        <f>'D Roller'!H32+'D Roller'!H32*(RollerProfit)</f>
        <v>63.696883333333332</v>
      </c>
      <c r="I32" s="109">
        <f>'D Roller'!I32+'D Roller'!I32*(RollerProfit)</f>
        <v>76.089993333333339</v>
      </c>
      <c r="J32" s="109">
        <f>'D Roller'!J32+'D Roller'!J32*(RollerProfit)</f>
        <v>90.095103333333327</v>
      </c>
      <c r="K32" s="109">
        <f>'D Roller'!K32+'D Roller'!K32*(RollerProfit)</f>
        <v>101.00421333333334</v>
      </c>
      <c r="L32" s="109">
        <f>'D Roller'!L32+'D Roller'!L32*(RollerProfit)</f>
        <v>111.91332333333335</v>
      </c>
      <c r="M32" s="109">
        <f>'D Roller'!M32+'D Roller'!M32*(RollerProfit)</f>
        <v>122.82243333333332</v>
      </c>
      <c r="N32" s="109">
        <f>'D Roller'!N32+'D Roller'!N32*(RollerProfit)</f>
        <v>133.73154333333335</v>
      </c>
      <c r="O32" s="109">
        <f>'D Roller'!O32+'D Roller'!O32*(RollerProfit)</f>
        <v>141.00428333333335</v>
      </c>
    </row>
    <row r="33" spans="1:15" ht="15" customHeight="1" x14ac:dyDescent="0.2">
      <c r="A33" s="767"/>
      <c r="B33" s="384">
        <f>[1]Sumary!AQ17</f>
        <v>3.5</v>
      </c>
      <c r="C33" s="385">
        <f>[1]Sumary!AR17</f>
        <v>137.79527559055117</v>
      </c>
      <c r="D33" s="109">
        <f>'D Roller'!D33+'D Roller'!D33*(RollerProfit)</f>
        <v>22.504543333333338</v>
      </c>
      <c r="E33" s="109">
        <f>'D Roller'!E33+'D Roller'!E33*(RollerProfit)</f>
        <v>33.277753333333337</v>
      </c>
      <c r="F33" s="109">
        <f>'D Roller'!F33+'D Roller'!F33*(RollerProfit)</f>
        <v>44.050963333333335</v>
      </c>
      <c r="G33" s="109">
        <f>'D Roller'!G33+'D Roller'!G33*(RollerProfit)</f>
        <v>55.258573333333338</v>
      </c>
      <c r="H33" s="109">
        <f>'D Roller'!H33+'D Roller'!H33*(RollerProfit)</f>
        <v>66.683383333333339</v>
      </c>
      <c r="I33" s="109">
        <f>'D Roller'!I33+'D Roller'!I33*(RollerProfit)</f>
        <v>79.673793333333336</v>
      </c>
      <c r="J33" s="109">
        <f>'D Roller'!J33+'D Roller'!J33*(RollerProfit)</f>
        <v>94.276203333333328</v>
      </c>
      <c r="K33" s="109">
        <f>'D Roller'!K33+'D Roller'!K33*(RollerProfit)</f>
        <v>105.78261333333332</v>
      </c>
      <c r="L33" s="109">
        <f>'D Roller'!L33+'D Roller'!L33*(RollerProfit)</f>
        <v>117.28902333333336</v>
      </c>
      <c r="M33" s="109">
        <f>'D Roller'!M33+'D Roller'!M33*(RollerProfit)</f>
        <v>128.79543333333334</v>
      </c>
      <c r="N33" s="109">
        <f>'D Roller'!N33+'D Roller'!N33*(RollerProfit)</f>
        <v>140.30184333333335</v>
      </c>
      <c r="O33" s="109">
        <f>'D Roller'!O33+'D Roller'!O33*(RollerProfit)</f>
        <v>147.97278333333335</v>
      </c>
    </row>
    <row r="34" spans="1:15" ht="15" customHeight="1" x14ac:dyDescent="0.2">
      <c r="B34" s="111"/>
      <c r="C34" s="112"/>
    </row>
    <row r="35" spans="1:15" ht="15" customHeight="1" x14ac:dyDescent="0.2">
      <c r="A35" s="532" t="s">
        <v>244</v>
      </c>
    </row>
    <row r="36" spans="1:15" ht="15" customHeight="1" x14ac:dyDescent="0.2">
      <c r="A36" s="534"/>
      <c r="B36" s="768"/>
      <c r="C36" s="769"/>
      <c r="D36" s="769"/>
      <c r="E36" s="769"/>
      <c r="F36" s="769"/>
      <c r="G36" s="769"/>
      <c r="H36" s="769"/>
      <c r="I36" s="769"/>
      <c r="J36" s="769"/>
      <c r="K36" s="769"/>
      <c r="L36" s="769"/>
      <c r="M36" s="769"/>
      <c r="N36" s="769"/>
      <c r="O36" s="769"/>
    </row>
    <row r="37" spans="1:15" ht="15" customHeight="1" x14ac:dyDescent="0.2">
      <c r="A37" s="765" t="s">
        <v>277</v>
      </c>
      <c r="B37" s="381" t="s">
        <v>278</v>
      </c>
      <c r="C37" s="381"/>
      <c r="D37" s="382">
        <f>[1]Sumary!AS4</f>
        <v>0.3</v>
      </c>
      <c r="E37" s="382">
        <f>[1]Sumary!AT4</f>
        <v>0.6</v>
      </c>
      <c r="F37" s="382">
        <f>[1]Sumary!AU4</f>
        <v>0.9</v>
      </c>
      <c r="G37" s="382">
        <f>[1]Sumary!AV4</f>
        <v>1.2</v>
      </c>
      <c r="H37" s="382">
        <f>[1]Sumary!AW4</f>
        <v>1.5</v>
      </c>
      <c r="I37" s="382">
        <f>[1]Sumary!AX4</f>
        <v>1.8</v>
      </c>
      <c r="J37" s="382">
        <f>[1]Sumary!AY4</f>
        <v>2.1</v>
      </c>
      <c r="K37" s="382">
        <f>[1]Sumary!AZ4</f>
        <v>2.4</v>
      </c>
      <c r="L37" s="382">
        <f>[1]Sumary!BA4</f>
        <v>2.7</v>
      </c>
      <c r="M37" s="382">
        <f>[1]Sumary!BB4</f>
        <v>3</v>
      </c>
      <c r="N37" s="382">
        <f>[1]Sumary!BC4</f>
        <v>3.3</v>
      </c>
      <c r="O37" s="382">
        <f>[1]Sumary!BD4</f>
        <v>3.5</v>
      </c>
    </row>
    <row r="38" spans="1:15" ht="15" customHeight="1" x14ac:dyDescent="0.2">
      <c r="A38" s="767"/>
      <c r="B38" s="381"/>
      <c r="C38" s="381" t="s">
        <v>279</v>
      </c>
      <c r="D38" s="383">
        <f>[1]Sumary!AS5</f>
        <v>11.811023622047244</v>
      </c>
      <c r="E38" s="383">
        <f>[1]Sumary!AT5</f>
        <v>23.622047244094489</v>
      </c>
      <c r="F38" s="383">
        <f>[1]Sumary!AU5</f>
        <v>35.433070866141733</v>
      </c>
      <c r="G38" s="383">
        <f>[1]Sumary!AV5</f>
        <v>47.244094488188978</v>
      </c>
      <c r="H38" s="383">
        <f>[1]Sumary!AW5</f>
        <v>59.055118110236222</v>
      </c>
      <c r="I38" s="383">
        <f>[1]Sumary!AX5</f>
        <v>70.866141732283467</v>
      </c>
      <c r="J38" s="383">
        <f>[1]Sumary!AY5</f>
        <v>82.677165354330711</v>
      </c>
      <c r="K38" s="383">
        <f>[1]Sumary!AZ5</f>
        <v>94.488188976377955</v>
      </c>
      <c r="L38" s="383">
        <f>[1]Sumary!BA5</f>
        <v>106.2992125984252</v>
      </c>
      <c r="M38" s="383">
        <f>[1]Sumary!BB5</f>
        <v>118.11023622047244</v>
      </c>
      <c r="N38" s="383">
        <f>[1]Sumary!BC5</f>
        <v>129.92125984251967</v>
      </c>
      <c r="O38" s="383">
        <f>[1]Sumary!BD5</f>
        <v>137.79527559055117</v>
      </c>
    </row>
    <row r="39" spans="1:15" ht="15" customHeight="1" x14ac:dyDescent="0.2">
      <c r="A39" s="767"/>
      <c r="B39" s="384">
        <f>[1]Sumary!AQ6</f>
        <v>0.61</v>
      </c>
      <c r="C39" s="385">
        <f>[1]Sumary!AR6</f>
        <v>24.015748031496063</v>
      </c>
      <c r="D39" s="109">
        <f>'D Roller'!D39+'D Roller'!D39*(RollerProfit)</f>
        <v>16.706311333333332</v>
      </c>
      <c r="E39" s="109">
        <f>'D Roller'!E39+'D Roller'!E39*(RollerProfit)</f>
        <v>21.681289333333332</v>
      </c>
      <c r="F39" s="109">
        <f>'D Roller'!F39+'D Roller'!F39*(RollerProfit)</f>
        <v>26.656267333333339</v>
      </c>
      <c r="G39" s="109">
        <f>'D Roller'!G39+'D Roller'!G39*(RollerProfit)</f>
        <v>32.264845333333334</v>
      </c>
      <c r="H39" s="109">
        <f>'D Roller'!H39+'D Roller'!H39*(RollerProfit)</f>
        <v>38.190223333333343</v>
      </c>
      <c r="I39" s="109">
        <f>'D Roller'!I39+'D Roller'!I39*(RollerProfit)</f>
        <v>45.482001333333343</v>
      </c>
      <c r="J39" s="109">
        <f>'D Roller'!J39+'D Roller'!J39*(RollerProfit)</f>
        <v>54.385779333333346</v>
      </c>
      <c r="K39" s="109">
        <f>'D Roller'!K39+'D Roller'!K39*(RollerProfit)</f>
        <v>60.193557333333345</v>
      </c>
      <c r="L39" s="109">
        <f>'D Roller'!L39+'D Roller'!L39*(RollerProfit)</f>
        <v>66.001335333333344</v>
      </c>
      <c r="M39" s="109">
        <f>'D Roller'!M39+'D Roller'!M39*(RollerProfit)</f>
        <v>71.809113333333343</v>
      </c>
      <c r="N39" s="109">
        <f>'D Roller'!N39+'D Roller'!N39*(RollerProfit)</f>
        <v>77.616891333333342</v>
      </c>
      <c r="O39" s="109">
        <f>'D Roller'!O39+'D Roller'!O39*(RollerProfit)</f>
        <v>81.488743333333346</v>
      </c>
    </row>
    <row r="40" spans="1:15" ht="15" customHeight="1" x14ac:dyDescent="0.2">
      <c r="A40" s="767"/>
      <c r="B40" s="384">
        <f>[1]Sumary!AQ7</f>
        <v>0.76200000000000001</v>
      </c>
      <c r="C40" s="385">
        <f>[1]Sumary!AR7</f>
        <v>30</v>
      </c>
      <c r="D40" s="109">
        <f>'D Roller'!D40+'D Roller'!D40*(RollerProfit)</f>
        <v>17.236000933333337</v>
      </c>
      <c r="E40" s="109">
        <f>'D Roller'!E40+'D Roller'!E40*(RollerProfit)</f>
        <v>22.740668533333334</v>
      </c>
      <c r="F40" s="109">
        <f>'D Roller'!F40+'D Roller'!F40*(RollerProfit)</f>
        <v>28.245336133333339</v>
      </c>
      <c r="G40" s="109">
        <f>'D Roller'!G40+'D Roller'!G40*(RollerProfit)</f>
        <v>34.383603733333338</v>
      </c>
      <c r="H40" s="109">
        <f>'D Roller'!H40+'D Roller'!H40*(RollerProfit)</f>
        <v>40.838671333333338</v>
      </c>
      <c r="I40" s="109">
        <f>'D Roller'!I40+'D Roller'!I40*(RollerProfit)</f>
        <v>48.660138933333343</v>
      </c>
      <c r="J40" s="109">
        <f>'D Roller'!J40+'D Roller'!J40*(RollerProfit)</f>
        <v>58.09360653333335</v>
      </c>
      <c r="K40" s="109">
        <f>'D Roller'!K40+'D Roller'!K40*(RollerProfit)</f>
        <v>64.43107413333334</v>
      </c>
      <c r="L40" s="109">
        <f>'D Roller'!L40+'D Roller'!L40*(RollerProfit)</f>
        <v>70.76854173333335</v>
      </c>
      <c r="M40" s="109">
        <f>'D Roller'!M40+'D Roller'!M40*(RollerProfit)</f>
        <v>77.106009333333347</v>
      </c>
      <c r="N40" s="109">
        <f>'D Roller'!N40+'D Roller'!N40*(RollerProfit)</f>
        <v>83.443476933333329</v>
      </c>
      <c r="O40" s="109">
        <f>'D Roller'!O40+'D Roller'!O40*(RollerProfit)</f>
        <v>87.668455333333341</v>
      </c>
    </row>
    <row r="41" spans="1:15" ht="15" customHeight="1" x14ac:dyDescent="0.2">
      <c r="A41" s="767"/>
      <c r="B41" s="384">
        <f>[1]Sumary!AQ8</f>
        <v>0.91400000000000003</v>
      </c>
      <c r="C41" s="385">
        <f>[1]Sumary!AR8</f>
        <v>35.984251968503933</v>
      </c>
      <c r="D41" s="109">
        <f>'D Roller'!D41+'D Roller'!D41*(RollerProfit)</f>
        <v>17.765690533333334</v>
      </c>
      <c r="E41" s="109">
        <f>'D Roller'!E41+'D Roller'!E41*(RollerProfit)</f>
        <v>23.800047733333336</v>
      </c>
      <c r="F41" s="109">
        <f>'D Roller'!F41+'D Roller'!F41*(RollerProfit)</f>
        <v>29.834404933333339</v>
      </c>
      <c r="G41" s="109">
        <f>'D Roller'!G41+'D Roller'!G41*(RollerProfit)</f>
        <v>36.502362133333335</v>
      </c>
      <c r="H41" s="109">
        <f>'D Roller'!H41+'D Roller'!H41*(RollerProfit)</f>
        <v>43.487119333333347</v>
      </c>
      <c r="I41" s="109">
        <f>'D Roller'!I41+'D Roller'!I41*(RollerProfit)</f>
        <v>51.83827653333335</v>
      </c>
      <c r="J41" s="109">
        <f>'D Roller'!J41+'D Roller'!J41*(RollerProfit)</f>
        <v>61.801433733333347</v>
      </c>
      <c r="K41" s="109">
        <f>'D Roller'!K41+'D Roller'!K41*(RollerProfit)</f>
        <v>68.668590933333348</v>
      </c>
      <c r="L41" s="109">
        <f>'D Roller'!L41+'D Roller'!L41*(RollerProfit)</f>
        <v>75.535748133333342</v>
      </c>
      <c r="M41" s="109">
        <f>'D Roller'!M41+'D Roller'!M41*(RollerProfit)</f>
        <v>82.402905333333351</v>
      </c>
      <c r="N41" s="109">
        <f>'D Roller'!N41+'D Roller'!N41*(RollerProfit)</f>
        <v>89.270062533333345</v>
      </c>
      <c r="O41" s="109">
        <f>'D Roller'!O41+'D Roller'!O41*(RollerProfit)</f>
        <v>93.848167333333336</v>
      </c>
    </row>
    <row r="42" spans="1:15" ht="15" customHeight="1" x14ac:dyDescent="0.2">
      <c r="A42" s="767"/>
      <c r="B42" s="384">
        <f>[1]Sumary!AQ9</f>
        <v>1.0669999999999999</v>
      </c>
      <c r="C42" s="385">
        <f>[1]Sumary!AR9</f>
        <v>42.00787401574803</v>
      </c>
      <c r="D42" s="109">
        <f>'D Roller'!D42+'D Roller'!D42*(RollerProfit)</f>
        <v>18.298864933333334</v>
      </c>
      <c r="E42" s="109">
        <f>'D Roller'!E42+'D Roller'!E42*(RollerProfit)</f>
        <v>24.866396533333337</v>
      </c>
      <c r="F42" s="109">
        <f>'D Roller'!F42+'D Roller'!F42*(RollerProfit)</f>
        <v>31.433928133333339</v>
      </c>
      <c r="G42" s="109">
        <f>'D Roller'!G42+'D Roller'!G42*(RollerProfit)</f>
        <v>38.635059733333343</v>
      </c>
      <c r="H42" s="109">
        <f>'D Roller'!H42+'D Roller'!H42*(RollerProfit)</f>
        <v>46.15299133333334</v>
      </c>
      <c r="I42" s="109">
        <f>'D Roller'!I42+'D Roller'!I42*(RollerProfit)</f>
        <v>55.037322933333343</v>
      </c>
      <c r="J42" s="109">
        <f>'D Roller'!J42+'D Roller'!J42*(RollerProfit)</f>
        <v>65.533654533333348</v>
      </c>
      <c r="K42" s="109">
        <f>'D Roller'!K42+'D Roller'!K42*(RollerProfit)</f>
        <v>72.933986133333335</v>
      </c>
      <c r="L42" s="109">
        <f>'D Roller'!L42+'D Roller'!L42*(RollerProfit)</f>
        <v>80.33431773333335</v>
      </c>
      <c r="M42" s="109">
        <f>'D Roller'!M42+'D Roller'!M42*(RollerProfit)</f>
        <v>87.734649333333337</v>
      </c>
      <c r="N42" s="109">
        <f>'D Roller'!N42+'D Roller'!N42*(RollerProfit)</f>
        <v>95.134980933333338</v>
      </c>
      <c r="O42" s="109">
        <f>'D Roller'!O42+'D Roller'!O42*(RollerProfit)</f>
        <v>100.06853533333333</v>
      </c>
    </row>
    <row r="43" spans="1:15" ht="15" customHeight="1" x14ac:dyDescent="0.2">
      <c r="A43" s="767"/>
      <c r="B43" s="384">
        <f>[1]Sumary!AQ10</f>
        <v>1.2190000000000001</v>
      </c>
      <c r="C43" s="385">
        <f>[1]Sumary!AR10</f>
        <v>47.99212598425197</v>
      </c>
      <c r="D43" s="109">
        <f>'D Roller'!D43+'D Roller'!D43*(RollerProfit)</f>
        <v>18.828554533333332</v>
      </c>
      <c r="E43" s="109">
        <f>'D Roller'!E43+'D Roller'!E43*(RollerProfit)</f>
        <v>25.925775733333339</v>
      </c>
      <c r="F43" s="109">
        <f>'D Roller'!F43+'D Roller'!F43*(RollerProfit)</f>
        <v>33.022996933333339</v>
      </c>
      <c r="G43" s="109">
        <f>'D Roller'!G43+'D Roller'!G43*(RollerProfit)</f>
        <v>40.75381813333334</v>
      </c>
      <c r="H43" s="109">
        <f>'D Roller'!H43+'D Roller'!H43*(RollerProfit)</f>
        <v>48.801439333333349</v>
      </c>
      <c r="I43" s="109">
        <f>'D Roller'!I43+'D Roller'!I43*(RollerProfit)</f>
        <v>58.215460533333356</v>
      </c>
      <c r="J43" s="109">
        <f>'D Roller'!J43+'D Roller'!J43*(RollerProfit)</f>
        <v>69.241481733333345</v>
      </c>
      <c r="K43" s="109">
        <f>'D Roller'!K43+'D Roller'!K43*(RollerProfit)</f>
        <v>77.171502933333343</v>
      </c>
      <c r="L43" s="109">
        <f>'D Roller'!L43+'D Roller'!L43*(RollerProfit)</f>
        <v>85.101524133333342</v>
      </c>
      <c r="M43" s="109">
        <f>'D Roller'!M43+'D Roller'!M43*(RollerProfit)</f>
        <v>93.031545333333355</v>
      </c>
      <c r="N43" s="109">
        <f>'D Roller'!N43+'D Roller'!N43*(RollerProfit)</f>
        <v>100.96156653333335</v>
      </c>
      <c r="O43" s="109">
        <f>'D Roller'!O43+'D Roller'!O43*(RollerProfit)</f>
        <v>106.24824733333335</v>
      </c>
    </row>
    <row r="44" spans="1:15" ht="15" customHeight="1" x14ac:dyDescent="0.2">
      <c r="A44" s="767"/>
      <c r="B44" s="384">
        <f>[1]Sumary!AQ11</f>
        <v>1.524</v>
      </c>
      <c r="C44" s="385">
        <f>[1]Sumary!AR11</f>
        <v>60</v>
      </c>
      <c r="D44" s="109">
        <f>'D Roller'!D44+'D Roller'!D44*(RollerProfit)</f>
        <v>19.891418533333336</v>
      </c>
      <c r="E44" s="109">
        <f>'D Roller'!E44+'D Roller'!E44*(RollerProfit)</f>
        <v>28.051503733333334</v>
      </c>
      <c r="F44" s="109">
        <f>'D Roller'!F44+'D Roller'!F44*(RollerProfit)</f>
        <v>36.211588933333339</v>
      </c>
      <c r="G44" s="109">
        <f>'D Roller'!G44+'D Roller'!G44*(RollerProfit)</f>
        <v>45.005274133333337</v>
      </c>
      <c r="H44" s="109">
        <f>'D Roller'!H44+'D Roller'!H44*(RollerProfit)</f>
        <v>54.115759333333344</v>
      </c>
      <c r="I44" s="109">
        <f>'D Roller'!I44+'D Roller'!I44*(RollerProfit)</f>
        <v>64.592644533333342</v>
      </c>
      <c r="J44" s="109">
        <f>'D Roller'!J44+'D Roller'!J44*(RollerProfit)</f>
        <v>76.681529733333335</v>
      </c>
      <c r="K44" s="109">
        <f>'D Roller'!K44+'D Roller'!K44*(RollerProfit)</f>
        <v>85.674414933333338</v>
      </c>
      <c r="L44" s="109">
        <f>'D Roller'!L44+'D Roller'!L44*(RollerProfit)</f>
        <v>94.667300133333342</v>
      </c>
      <c r="M44" s="109">
        <f>'D Roller'!M44+'D Roller'!M44*(RollerProfit)</f>
        <v>103.66018533333335</v>
      </c>
      <c r="N44" s="109">
        <f>'D Roller'!N44+'D Roller'!N44*(RollerProfit)</f>
        <v>112.65307053333333</v>
      </c>
      <c r="O44" s="109">
        <f>'D Roller'!O44+'D Roller'!O44*(RollerProfit)</f>
        <v>118.64832733333334</v>
      </c>
    </row>
    <row r="45" spans="1:15" ht="15" customHeight="1" x14ac:dyDescent="0.2">
      <c r="A45" s="767"/>
      <c r="B45" s="384">
        <f>[1]Sumary!AQ12</f>
        <v>1.829</v>
      </c>
      <c r="C45" s="385">
        <f>[1]Sumary!AR12</f>
        <v>72.00787401574803</v>
      </c>
      <c r="D45" s="109">
        <f>'D Roller'!D45+'D Roller'!D45*(RollerProfit)</f>
        <v>20.954282533333334</v>
      </c>
      <c r="E45" s="109">
        <f>'D Roller'!E45+'D Roller'!E45*(RollerProfit)</f>
        <v>30.177231733333336</v>
      </c>
      <c r="F45" s="109">
        <f>'D Roller'!F45+'D Roller'!F45*(RollerProfit)</f>
        <v>39.400180933333338</v>
      </c>
      <c r="G45" s="109">
        <f>'D Roller'!G45+'D Roller'!G45*(RollerProfit)</f>
        <v>49.256730133333342</v>
      </c>
      <c r="H45" s="109">
        <f>'D Roller'!H45+'D Roller'!H45*(RollerProfit)</f>
        <v>59.430079333333346</v>
      </c>
      <c r="I45" s="109">
        <f>'D Roller'!I45+'D Roller'!I45*(RollerProfit)</f>
        <v>70.969828533333342</v>
      </c>
      <c r="J45" s="109">
        <f>'D Roller'!J45+'D Roller'!J45*(RollerProfit)</f>
        <v>84.121577733333353</v>
      </c>
      <c r="K45" s="109">
        <f>'D Roller'!K45+'D Roller'!K45*(RollerProfit)</f>
        <v>94.177326933333347</v>
      </c>
      <c r="L45" s="109">
        <f>'D Roller'!L45+'D Roller'!L45*(RollerProfit)</f>
        <v>104.23307613333336</v>
      </c>
      <c r="M45" s="109">
        <f>'D Roller'!M45+'D Roller'!M45*(RollerProfit)</f>
        <v>114.28882533333335</v>
      </c>
      <c r="N45" s="109">
        <f>'D Roller'!N45+'D Roller'!N45*(RollerProfit)</f>
        <v>124.34457453333334</v>
      </c>
      <c r="O45" s="109">
        <f>'D Roller'!O45+'D Roller'!O45*(RollerProfit)</f>
        <v>131.04840733333336</v>
      </c>
    </row>
    <row r="46" spans="1:15" ht="15" customHeight="1" x14ac:dyDescent="0.2">
      <c r="A46" s="767"/>
      <c r="B46" s="384">
        <f>[1]Sumary!AQ13</f>
        <v>2.1339999999999999</v>
      </c>
      <c r="C46" s="385">
        <f>[1]Sumary!AR13</f>
        <v>84.015748031496059</v>
      </c>
      <c r="D46" s="109">
        <f>'D Roller'!D46+'D Roller'!D46*(RollerProfit)</f>
        <v>22.017146533333332</v>
      </c>
      <c r="E46" s="109">
        <f>'D Roller'!E46+'D Roller'!E46*(RollerProfit)</f>
        <v>32.302959733333331</v>
      </c>
      <c r="F46" s="109">
        <f>'D Roller'!F46+'D Roller'!F46*(RollerProfit)</f>
        <v>42.588772933333338</v>
      </c>
      <c r="G46" s="109">
        <f>'D Roller'!G46+'D Roller'!G46*(RollerProfit)</f>
        <v>53.508186133333332</v>
      </c>
      <c r="H46" s="109">
        <f>'D Roller'!H46+'D Roller'!H46*(RollerProfit)</f>
        <v>64.744399333333334</v>
      </c>
      <c r="I46" s="109">
        <f>'D Roller'!I46+'D Roller'!I46*(RollerProfit)</f>
        <v>77.347012533333341</v>
      </c>
      <c r="J46" s="109">
        <f>'D Roller'!J46+'D Roller'!J46*(RollerProfit)</f>
        <v>91.561625733333344</v>
      </c>
      <c r="K46" s="109">
        <f>'D Roller'!K46+'D Roller'!K46*(RollerProfit)</f>
        <v>102.68023893333334</v>
      </c>
      <c r="L46" s="109">
        <f>'D Roller'!L46+'D Roller'!L46*(RollerProfit)</f>
        <v>113.79885213333336</v>
      </c>
      <c r="M46" s="109">
        <f>'D Roller'!M46+'D Roller'!M46*(RollerProfit)</f>
        <v>124.91746533333334</v>
      </c>
      <c r="N46" s="109">
        <f>'D Roller'!N46+'D Roller'!N46*(RollerProfit)</f>
        <v>136.03607853333335</v>
      </c>
      <c r="O46" s="109">
        <f>'D Roller'!O46+'D Roller'!O46*(RollerProfit)</f>
        <v>143.44848733333336</v>
      </c>
    </row>
    <row r="47" spans="1:15" ht="15" customHeight="1" x14ac:dyDescent="0.2">
      <c r="A47" s="767"/>
      <c r="B47" s="384">
        <f>[1]Sumary!AQ14</f>
        <v>2.4380000000000002</v>
      </c>
      <c r="C47" s="385">
        <f>[1]Sumary!AR14</f>
        <v>95.984251968503941</v>
      </c>
      <c r="D47" s="109">
        <f>'D Roller'!D47+'D Roller'!D47*(RollerProfit)</f>
        <v>23.076525733333334</v>
      </c>
      <c r="E47" s="109">
        <f>'D Roller'!E47+'D Roller'!E47*(RollerProfit)</f>
        <v>34.421718133333336</v>
      </c>
      <c r="F47" s="109">
        <f>'D Roller'!F47+'D Roller'!F47*(RollerProfit)</f>
        <v>45.766910533333345</v>
      </c>
      <c r="G47" s="109">
        <f>'D Roller'!G47+'D Roller'!G47*(RollerProfit)</f>
        <v>57.745702933333341</v>
      </c>
      <c r="H47" s="109">
        <f>'D Roller'!H47+'D Roller'!H47*(RollerProfit)</f>
        <v>70.041295333333338</v>
      </c>
      <c r="I47" s="109">
        <f>'D Roller'!I47+'D Roller'!I47*(RollerProfit)</f>
        <v>83.70328773333334</v>
      </c>
      <c r="J47" s="109">
        <f>'D Roller'!J47+'D Roller'!J47*(RollerProfit)</f>
        <v>98.977280133333352</v>
      </c>
      <c r="K47" s="109">
        <f>'D Roller'!K47+'D Roller'!K47*(RollerProfit)</f>
        <v>111.15527253333336</v>
      </c>
      <c r="L47" s="109">
        <f>'D Roller'!L47+'D Roller'!L47*(RollerProfit)</f>
        <v>123.33326493333335</v>
      </c>
      <c r="M47" s="109">
        <f>'D Roller'!M47+'D Roller'!M47*(RollerProfit)</f>
        <v>135.51125733333336</v>
      </c>
      <c r="N47" s="109">
        <f>'D Roller'!N47+'D Roller'!N47*(RollerProfit)</f>
        <v>147.68924973333336</v>
      </c>
      <c r="O47" s="109">
        <f>'D Roller'!O47+'D Roller'!O47*(RollerProfit)</f>
        <v>155.80791133333338</v>
      </c>
    </row>
    <row r="48" spans="1:15" ht="15" customHeight="1" x14ac:dyDescent="0.2">
      <c r="A48" s="767"/>
      <c r="B48" s="384">
        <f>[1]Sumary!AQ15</f>
        <v>2.9129999999999998</v>
      </c>
      <c r="C48" s="385">
        <f>[1]Sumary!AR15</f>
        <v>114.68503937007874</v>
      </c>
      <c r="D48" s="109">
        <f>'D Roller'!D48+'D Roller'!D48*(RollerProfit)</f>
        <v>24.731805733333331</v>
      </c>
      <c r="E48" s="109">
        <f>'D Roller'!E48+'D Roller'!E48*(RollerProfit)</f>
        <v>37.732278133333331</v>
      </c>
      <c r="F48" s="109">
        <f>'D Roller'!F48+'D Roller'!F48*(RollerProfit)</f>
        <v>50.732750533333338</v>
      </c>
      <c r="G48" s="109">
        <f>'D Roller'!G48+'D Roller'!G48*(RollerProfit)</f>
        <v>64.366822933333324</v>
      </c>
      <c r="H48" s="109">
        <f>'D Roller'!H48+'D Roller'!H48*(RollerProfit)</f>
        <v>78.317695333333333</v>
      </c>
      <c r="I48" s="109">
        <f>'D Roller'!I48+'D Roller'!I48*(RollerProfit)</f>
        <v>93.63496773333334</v>
      </c>
      <c r="J48" s="109">
        <f>'D Roller'!J48+'D Roller'!J48*(RollerProfit)</f>
        <v>110.56424013333334</v>
      </c>
      <c r="K48" s="109">
        <f>'D Roller'!K48+'D Roller'!K48*(RollerProfit)</f>
        <v>124.39751253333334</v>
      </c>
      <c r="L48" s="109">
        <f>'D Roller'!L48+'D Roller'!L48*(RollerProfit)</f>
        <v>138.23078493333335</v>
      </c>
      <c r="M48" s="109">
        <f>'D Roller'!M48+'D Roller'!M48*(RollerProfit)</f>
        <v>152.06405733333338</v>
      </c>
      <c r="N48" s="109">
        <f>'D Roller'!N48+'D Roller'!N48*(RollerProfit)</f>
        <v>165.89732973333335</v>
      </c>
      <c r="O48" s="109">
        <f>'D Roller'!O48+'D Roller'!O48*(RollerProfit)</f>
        <v>175.11951133333338</v>
      </c>
    </row>
    <row r="49" spans="1:18" ht="15" customHeight="1" x14ac:dyDescent="0.2">
      <c r="A49" s="767"/>
      <c r="B49" s="384">
        <f>[1]Sumary!AQ16</f>
        <v>3.25</v>
      </c>
      <c r="C49" s="385">
        <f>[1]Sumary!AR16</f>
        <v>127.95275590551181</v>
      </c>
      <c r="D49" s="109">
        <f>'D Roller'!D49+'D Roller'!D49*(RollerProfit)</f>
        <v>25.906183333333338</v>
      </c>
      <c r="E49" s="109">
        <f>'D Roller'!E49+'D Roller'!E49*(RollerProfit)</f>
        <v>40.081033333333338</v>
      </c>
      <c r="F49" s="109">
        <f>'D Roller'!F49+'D Roller'!F49*(RollerProfit)</f>
        <v>54.255883333333344</v>
      </c>
      <c r="G49" s="109">
        <f>'D Roller'!G49+'D Roller'!G49*(RollerProfit)</f>
        <v>69.064333333333337</v>
      </c>
      <c r="H49" s="109">
        <f>'D Roller'!H49+'D Roller'!H49*(RollerProfit)</f>
        <v>84.189583333333346</v>
      </c>
      <c r="I49" s="109">
        <f>'D Roller'!I49+'D Roller'!I49*(RollerProfit)</f>
        <v>100.68123333333335</v>
      </c>
      <c r="J49" s="109">
        <f>'D Roller'!J49+'D Roller'!J49*(RollerProfit)</f>
        <v>118.78488333333335</v>
      </c>
      <c r="K49" s="109">
        <f>'D Roller'!K49+'D Roller'!K49*(RollerProfit)</f>
        <v>133.79253333333335</v>
      </c>
      <c r="L49" s="109">
        <f>'D Roller'!L49+'D Roller'!L49*(RollerProfit)</f>
        <v>148.80018333333336</v>
      </c>
      <c r="M49" s="109">
        <f>'D Roller'!M49+'D Roller'!M49*(RollerProfit)</f>
        <v>163.80783333333338</v>
      </c>
      <c r="N49" s="109">
        <f>'D Roller'!N49+'D Roller'!N49*(RollerProfit)</f>
        <v>178.81548333333336</v>
      </c>
      <c r="O49" s="109">
        <f>'D Roller'!O49+'D Roller'!O49*(RollerProfit)</f>
        <v>188.82058333333339</v>
      </c>
    </row>
    <row r="50" spans="1:18" ht="15" customHeight="1" x14ac:dyDescent="0.2">
      <c r="A50" s="767"/>
      <c r="B50" s="384">
        <f>[1]Sumary!AQ17</f>
        <v>3.5</v>
      </c>
      <c r="C50" s="385">
        <f>[1]Sumary!AR17</f>
        <v>137.79527559055117</v>
      </c>
      <c r="D50" s="109">
        <f>'D Roller'!D50+'D Roller'!D50*(RollerProfit)</f>
        <v>26.777383333333333</v>
      </c>
      <c r="E50" s="109">
        <f>'D Roller'!E50+'D Roller'!E50*(RollerProfit)</f>
        <v>41.823433333333334</v>
      </c>
      <c r="F50" s="109">
        <f>'D Roller'!F50+'D Roller'!F50*(RollerProfit)</f>
        <v>56.869483333333335</v>
      </c>
      <c r="G50" s="109">
        <f>'D Roller'!G50+'D Roller'!G50*(RollerProfit)</f>
        <v>72.54913333333333</v>
      </c>
      <c r="H50" s="109">
        <f>'D Roller'!H50+'D Roller'!H50*(RollerProfit)</f>
        <v>88.545583333333326</v>
      </c>
      <c r="I50" s="109">
        <f>'D Roller'!I50+'D Roller'!I50*(RollerProfit)</f>
        <v>105.90843333333333</v>
      </c>
      <c r="J50" s="109">
        <f>'D Roller'!J50+'D Roller'!J50*(RollerProfit)</f>
        <v>124.88328333333335</v>
      </c>
      <c r="K50" s="109">
        <f>'D Roller'!K50+'D Roller'!K50*(RollerProfit)</f>
        <v>140.76213333333337</v>
      </c>
      <c r="L50" s="109">
        <f>'D Roller'!L50+'D Roller'!L50*(RollerProfit)</f>
        <v>156.64098333333337</v>
      </c>
      <c r="M50" s="109">
        <f>'D Roller'!M50+'D Roller'!M50*(RollerProfit)</f>
        <v>172.51983333333334</v>
      </c>
      <c r="N50" s="109">
        <f>'D Roller'!N50+'D Roller'!N50*(RollerProfit)</f>
        <v>188.39868333333334</v>
      </c>
      <c r="O50" s="109">
        <f>'D Roller'!O50+'D Roller'!O50*(RollerProfit)</f>
        <v>198.98458333333338</v>
      </c>
    </row>
    <row r="51" spans="1:18" ht="15" customHeight="1" x14ac:dyDescent="0.2">
      <c r="B51" s="111"/>
      <c r="C51" s="112"/>
    </row>
    <row r="52" spans="1:18" ht="15" customHeight="1" x14ac:dyDescent="0.2">
      <c r="A52" s="532" t="s">
        <v>255</v>
      </c>
    </row>
    <row r="53" spans="1:18" ht="15" customHeight="1" x14ac:dyDescent="0.2">
      <c r="A53" s="534"/>
      <c r="B53" s="768"/>
      <c r="C53" s="769"/>
      <c r="D53" s="769"/>
      <c r="E53" s="769"/>
      <c r="F53" s="769"/>
      <c r="G53" s="769"/>
      <c r="H53" s="769"/>
      <c r="I53" s="769"/>
      <c r="J53" s="769"/>
      <c r="K53" s="769"/>
      <c r="L53" s="769"/>
      <c r="M53" s="769"/>
      <c r="N53" s="769"/>
      <c r="O53" s="769"/>
    </row>
    <row r="54" spans="1:18" ht="15" customHeight="1" x14ac:dyDescent="0.2">
      <c r="A54" s="765" t="s">
        <v>277</v>
      </c>
      <c r="B54" s="381" t="s">
        <v>278</v>
      </c>
      <c r="C54" s="381"/>
      <c r="D54" s="382">
        <f>[1]Sumary!AS4</f>
        <v>0.3</v>
      </c>
      <c r="E54" s="382">
        <f>[1]Sumary!AT4</f>
        <v>0.6</v>
      </c>
      <c r="F54" s="382">
        <f>[1]Sumary!AU4</f>
        <v>0.9</v>
      </c>
      <c r="G54" s="382">
        <f>[1]Sumary!AV4</f>
        <v>1.2</v>
      </c>
      <c r="H54" s="382">
        <f>[1]Sumary!AW4</f>
        <v>1.5</v>
      </c>
      <c r="I54" s="382">
        <f>[1]Sumary!AX4</f>
        <v>1.8</v>
      </c>
      <c r="J54" s="382">
        <f>[1]Sumary!AY4</f>
        <v>2.1</v>
      </c>
      <c r="K54" s="382">
        <f>[1]Sumary!AZ4</f>
        <v>2.4</v>
      </c>
      <c r="L54" s="382">
        <f>[1]Sumary!BA4</f>
        <v>2.7</v>
      </c>
      <c r="M54" s="382">
        <f>[1]Sumary!BB4</f>
        <v>3</v>
      </c>
      <c r="N54" s="382">
        <f>[1]Sumary!BC4</f>
        <v>3.3</v>
      </c>
      <c r="O54" s="382">
        <f>[1]Sumary!BD4</f>
        <v>3.5</v>
      </c>
    </row>
    <row r="55" spans="1:18" ht="15" customHeight="1" x14ac:dyDescent="0.2">
      <c r="A55" s="767"/>
      <c r="B55" s="381"/>
      <c r="C55" s="381" t="s">
        <v>279</v>
      </c>
      <c r="D55" s="383">
        <f>[1]Sumary!AS5</f>
        <v>11.811023622047244</v>
      </c>
      <c r="E55" s="383">
        <f>[1]Sumary!AT5</f>
        <v>23.622047244094489</v>
      </c>
      <c r="F55" s="383">
        <f>[1]Sumary!AU5</f>
        <v>35.433070866141733</v>
      </c>
      <c r="G55" s="383">
        <f>[1]Sumary!AV5</f>
        <v>47.244094488188978</v>
      </c>
      <c r="H55" s="383">
        <f>[1]Sumary!AW5</f>
        <v>59.055118110236222</v>
      </c>
      <c r="I55" s="383">
        <f>[1]Sumary!AX5</f>
        <v>70.866141732283467</v>
      </c>
      <c r="J55" s="383">
        <f>[1]Sumary!AY5</f>
        <v>82.677165354330711</v>
      </c>
      <c r="K55" s="383">
        <f>[1]Sumary!AZ5</f>
        <v>94.488188976377955</v>
      </c>
      <c r="L55" s="383">
        <f>[1]Sumary!BA5</f>
        <v>106.2992125984252</v>
      </c>
      <c r="M55" s="383">
        <f>[1]Sumary!BB5</f>
        <v>118.11023622047244</v>
      </c>
      <c r="N55" s="383">
        <f>[1]Sumary!BC5</f>
        <v>129.92125984251967</v>
      </c>
      <c r="O55" s="383">
        <f>[1]Sumary!BD5</f>
        <v>137.79527559055117</v>
      </c>
    </row>
    <row r="56" spans="1:18" ht="15" customHeight="1" x14ac:dyDescent="0.2">
      <c r="A56" s="767"/>
      <c r="B56" s="384">
        <f>[1]Sumary!AQ6</f>
        <v>0.61</v>
      </c>
      <c r="C56" s="385">
        <f>[1]Sumary!AR6</f>
        <v>24.015748031496063</v>
      </c>
      <c r="D56" s="109">
        <f>'D Roller'!D56+'D Roller'!D56*(RollerProfit)</f>
        <v>18.312817333333335</v>
      </c>
      <c r="E56" s="109">
        <f>'D Roller'!E56+'D Roller'!E56*(RollerProfit)</f>
        <v>24.894301333333338</v>
      </c>
      <c r="F56" s="109">
        <f>'D Roller'!F56+'D Roller'!F56*(RollerProfit)</f>
        <v>31.475785333333334</v>
      </c>
      <c r="G56" s="109">
        <f>'D Roller'!G56+'D Roller'!G56*(RollerProfit)</f>
        <v>38.98006933333334</v>
      </c>
      <c r="H56" s="109">
        <f>'D Roller'!H56+'D Roller'!H56*(RollerProfit)</f>
        <v>46.945753333333343</v>
      </c>
      <c r="I56" s="109">
        <f>'D Roller'!I56+'D Roller'!I56*(RollerProfit)</f>
        <v>55.988637333333344</v>
      </c>
      <c r="J56" s="109">
        <f>'D Roller'!J56+'D Roller'!J56*(RollerProfit)</f>
        <v>66.643521333333339</v>
      </c>
      <c r="K56" s="109">
        <f>'D Roller'!K56+'D Roller'!K56*(RollerProfit)</f>
        <v>74.202405333333331</v>
      </c>
      <c r="L56" s="109">
        <f>'D Roller'!L56+'D Roller'!L56*(RollerProfit)</f>
        <v>81.761289333333352</v>
      </c>
      <c r="M56" s="109">
        <f>'D Roller'!M56+'D Roller'!M56*(RollerProfit)</f>
        <v>89.320173333333344</v>
      </c>
      <c r="N56" s="109">
        <f>'D Roller'!N56+'D Roller'!N56*(RollerProfit)</f>
        <v>96.879057333333336</v>
      </c>
      <c r="O56" s="109">
        <f>'D Roller'!O56+'D Roller'!O56*(RollerProfit)</f>
        <v>101.91831333333336</v>
      </c>
    </row>
    <row r="57" spans="1:18" ht="15" customHeight="1" x14ac:dyDescent="0.2">
      <c r="A57" s="767"/>
      <c r="B57" s="384">
        <f>[1]Sumary!AQ7</f>
        <v>0.76200000000000001</v>
      </c>
      <c r="C57" s="385">
        <f>[1]Sumary!AR7</f>
        <v>30</v>
      </c>
      <c r="D57" s="109">
        <f>'D Roller'!D57+'D Roller'!D57*(RollerProfit)</f>
        <v>19.084278133333335</v>
      </c>
      <c r="E57" s="109">
        <f>'D Roller'!E57+'D Roller'!E57*(RollerProfit)</f>
        <v>26.437222933333331</v>
      </c>
      <c r="F57" s="109">
        <f>'D Roller'!F57+'D Roller'!F57*(RollerProfit)</f>
        <v>33.790167733333341</v>
      </c>
      <c r="G57" s="109">
        <f>'D Roller'!G57+'D Roller'!G57*(RollerProfit)</f>
        <v>42.065912533333332</v>
      </c>
      <c r="H57" s="109">
        <f>'D Roller'!H57+'D Roller'!H57*(RollerProfit)</f>
        <v>50.803057333333335</v>
      </c>
      <c r="I57" s="109">
        <f>'D Roller'!I57+'D Roller'!I57*(RollerProfit)</f>
        <v>60.61740213333335</v>
      </c>
      <c r="J57" s="109">
        <f>'D Roller'!J57+'D Roller'!J57*(RollerProfit)</f>
        <v>72.043746933333338</v>
      </c>
      <c r="K57" s="109">
        <f>'D Roller'!K57+'D Roller'!K57*(RollerProfit)</f>
        <v>80.374091733333344</v>
      </c>
      <c r="L57" s="109">
        <f>'D Roller'!L57+'D Roller'!L57*(RollerProfit)</f>
        <v>88.70443653333335</v>
      </c>
      <c r="M57" s="109">
        <f>'D Roller'!M57+'D Roller'!M57*(RollerProfit)</f>
        <v>97.034781333333342</v>
      </c>
      <c r="N57" s="109">
        <f>'D Roller'!N57+'D Roller'!N57*(RollerProfit)</f>
        <v>105.36512613333332</v>
      </c>
      <c r="O57" s="109">
        <f>'D Roller'!O57+'D Roller'!O57*(RollerProfit)</f>
        <v>110.91868933333335</v>
      </c>
    </row>
    <row r="58" spans="1:18" ht="15" customHeight="1" x14ac:dyDescent="0.2">
      <c r="A58" s="767"/>
      <c r="B58" s="384">
        <f>[1]Sumary!AQ8</f>
        <v>0.91400000000000003</v>
      </c>
      <c r="C58" s="385">
        <f>[1]Sumary!AR8</f>
        <v>35.984251968503933</v>
      </c>
      <c r="D58" s="109">
        <f>'D Roller'!D58+'D Roller'!D58*(RollerProfit)</f>
        <v>19.855738933333335</v>
      </c>
      <c r="E58" s="109">
        <f>'D Roller'!E58+'D Roller'!E58*(RollerProfit)</f>
        <v>27.980144533333338</v>
      </c>
      <c r="F58" s="109">
        <f>'D Roller'!F58+'D Roller'!F58*(RollerProfit)</f>
        <v>36.104550133333341</v>
      </c>
      <c r="G58" s="109">
        <f>'D Roller'!G58+'D Roller'!G58*(RollerProfit)</f>
        <v>45.151755733333346</v>
      </c>
      <c r="H58" s="109">
        <f>'D Roller'!H58+'D Roller'!H58*(RollerProfit)</f>
        <v>54.660361333333348</v>
      </c>
      <c r="I58" s="109">
        <f>'D Roller'!I58+'D Roller'!I58*(RollerProfit)</f>
        <v>65.246166933333342</v>
      </c>
      <c r="J58" s="109">
        <f>'D Roller'!J58+'D Roller'!J58*(RollerProfit)</f>
        <v>77.443972533333351</v>
      </c>
      <c r="K58" s="109">
        <f>'D Roller'!K58+'D Roller'!K58*(RollerProfit)</f>
        <v>86.545778133333343</v>
      </c>
      <c r="L58" s="109">
        <f>'D Roller'!L58+'D Roller'!L58*(RollerProfit)</f>
        <v>95.647583733333349</v>
      </c>
      <c r="M58" s="109">
        <f>'D Roller'!M58+'D Roller'!M58*(RollerProfit)</f>
        <v>104.74938933333335</v>
      </c>
      <c r="N58" s="109">
        <f>'D Roller'!N58+'D Roller'!N58*(RollerProfit)</f>
        <v>113.85119493333335</v>
      </c>
      <c r="O58" s="109">
        <f>'D Roller'!O58+'D Roller'!O58*(RollerProfit)</f>
        <v>119.91906533333336</v>
      </c>
    </row>
    <row r="59" spans="1:18" ht="15" customHeight="1" x14ac:dyDescent="0.2">
      <c r="A59" s="767"/>
      <c r="B59" s="384">
        <f>[1]Sumary!AQ9</f>
        <v>1.0669999999999999</v>
      </c>
      <c r="C59" s="385">
        <f>[1]Sumary!AR9</f>
        <v>42.00787401574803</v>
      </c>
      <c r="D59" s="109">
        <f>'D Roller'!D59+'D Roller'!D59*(RollerProfit)</f>
        <v>20.632275133333337</v>
      </c>
      <c r="E59" s="109">
        <f>'D Roller'!E59+'D Roller'!E59*(RollerProfit)</f>
        <v>29.533216933333335</v>
      </c>
      <c r="F59" s="109">
        <f>'D Roller'!F59+'D Roller'!F59*(RollerProfit)</f>
        <v>38.434158733333341</v>
      </c>
      <c r="G59" s="109">
        <f>'D Roller'!G59+'D Roller'!G59*(RollerProfit)</f>
        <v>48.257900533333341</v>
      </c>
      <c r="H59" s="109">
        <f>'D Roller'!H59+'D Roller'!H59*(RollerProfit)</f>
        <v>58.543042333333347</v>
      </c>
      <c r="I59" s="109">
        <f>'D Roller'!I59+'D Roller'!I59*(RollerProfit)</f>
        <v>69.905384133333328</v>
      </c>
      <c r="J59" s="109">
        <f>'D Roller'!J59+'D Roller'!J59*(RollerProfit)</f>
        <v>82.879725933333347</v>
      </c>
      <c r="K59" s="109">
        <f>'D Roller'!K59+'D Roller'!K59*(RollerProfit)</f>
        <v>92.758067733333348</v>
      </c>
      <c r="L59" s="109">
        <f>'D Roller'!L59+'D Roller'!L59*(RollerProfit)</f>
        <v>102.63640953333336</v>
      </c>
      <c r="M59" s="109">
        <f>'D Roller'!M59+'D Roller'!M59*(RollerProfit)</f>
        <v>112.51475133333335</v>
      </c>
      <c r="N59" s="109">
        <f>'D Roller'!N59+'D Roller'!N59*(RollerProfit)</f>
        <v>122.39309313333334</v>
      </c>
      <c r="O59" s="109">
        <f>'D Roller'!O59+'D Roller'!O59*(RollerProfit)</f>
        <v>128.97865433333334</v>
      </c>
    </row>
    <row r="60" spans="1:18" ht="15" customHeight="1" x14ac:dyDescent="0.2">
      <c r="A60" s="767"/>
      <c r="B60" s="384">
        <f>[1]Sumary!AQ10</f>
        <v>1.2190000000000001</v>
      </c>
      <c r="C60" s="385">
        <f>[1]Sumary!AR10</f>
        <v>47.99212598425197</v>
      </c>
      <c r="D60" s="109">
        <f>'D Roller'!D60+'D Roller'!D60*(RollerProfit)</f>
        <v>21.403735933333337</v>
      </c>
      <c r="E60" s="109">
        <f>'D Roller'!E60+'D Roller'!E60*(RollerProfit)</f>
        <v>31.076138533333335</v>
      </c>
      <c r="F60" s="109">
        <f>'D Roller'!F60+'D Roller'!F60*(RollerProfit)</f>
        <v>40.748541133333347</v>
      </c>
      <c r="G60" s="109">
        <f>'D Roller'!G60+'D Roller'!G60*(RollerProfit)</f>
        <v>51.343743733333341</v>
      </c>
      <c r="H60" s="109">
        <f>'D Roller'!H60+'D Roller'!H60*(RollerProfit)</f>
        <v>62.400346333333353</v>
      </c>
      <c r="I60" s="109">
        <f>'D Roller'!I60+'D Roller'!I60*(RollerProfit)</f>
        <v>74.534148933333356</v>
      </c>
      <c r="J60" s="109">
        <f>'D Roller'!J60+'D Roller'!J60*(RollerProfit)</f>
        <v>88.27995153333336</v>
      </c>
      <c r="K60" s="109">
        <f>'D Roller'!K60+'D Roller'!K60*(RollerProfit)</f>
        <v>98.929754133333361</v>
      </c>
      <c r="L60" s="109">
        <f>'D Roller'!L60+'D Roller'!L60*(RollerProfit)</f>
        <v>109.57955673333336</v>
      </c>
      <c r="M60" s="109">
        <f>'D Roller'!M60+'D Roller'!M60*(RollerProfit)</f>
        <v>120.22935933333336</v>
      </c>
      <c r="N60" s="109">
        <f>'D Roller'!N60+'D Roller'!N60*(RollerProfit)</f>
        <v>130.87916193333336</v>
      </c>
      <c r="O60" s="109">
        <f>'D Roller'!O60+'D Roller'!O60*(RollerProfit)</f>
        <v>137.97903033333338</v>
      </c>
    </row>
    <row r="61" spans="1:18" ht="15" customHeight="1" x14ac:dyDescent="0.2">
      <c r="A61" s="767"/>
      <c r="B61" s="384">
        <f>[1]Sumary!AQ11</f>
        <v>1.524</v>
      </c>
      <c r="C61" s="385">
        <f>[1]Sumary!AR11</f>
        <v>60</v>
      </c>
      <c r="D61" s="109">
        <f>'D Roller'!D61+'D Roller'!D61*(RollerProfit)</f>
        <v>22.951732933333332</v>
      </c>
      <c r="E61" s="109">
        <f>'D Roller'!E61+'D Roller'!E61*(RollerProfit)</f>
        <v>34.172132533333333</v>
      </c>
      <c r="F61" s="109">
        <f>'D Roller'!F61+'D Roller'!F61*(RollerProfit)</f>
        <v>45.39253213333334</v>
      </c>
      <c r="G61" s="109">
        <f>'D Roller'!G61+'D Roller'!G61*(RollerProfit)</f>
        <v>57.535731733333336</v>
      </c>
      <c r="H61" s="109">
        <f>'D Roller'!H61+'D Roller'!H61*(RollerProfit)</f>
        <v>70.14033133333335</v>
      </c>
      <c r="I61" s="109">
        <f>'D Roller'!I61+'D Roller'!I61*(RollerProfit)</f>
        <v>83.822130933333355</v>
      </c>
      <c r="J61" s="109">
        <f>'D Roller'!J61+'D Roller'!J61*(RollerProfit)</f>
        <v>99.115930533333355</v>
      </c>
      <c r="K61" s="109">
        <f>'D Roller'!K61+'D Roller'!K61*(RollerProfit)</f>
        <v>111.31373013333335</v>
      </c>
      <c r="L61" s="109">
        <f>'D Roller'!L61+'D Roller'!L61*(RollerProfit)</f>
        <v>123.51152973333335</v>
      </c>
      <c r="M61" s="109">
        <f>'D Roller'!M61+'D Roller'!M61*(RollerProfit)</f>
        <v>135.70932933333339</v>
      </c>
      <c r="N61" s="109">
        <f>'D Roller'!N61+'D Roller'!N61*(RollerProfit)</f>
        <v>147.90712893333335</v>
      </c>
      <c r="O61" s="109">
        <f>'D Roller'!O61+'D Roller'!O61*(RollerProfit)</f>
        <v>156.03899533333336</v>
      </c>
    </row>
    <row r="62" spans="1:18" ht="15" customHeight="1" x14ac:dyDescent="0.2">
      <c r="A62" s="767"/>
      <c r="B62" s="384">
        <f>[1]Sumary!AQ12</f>
        <v>1.829</v>
      </c>
      <c r="C62" s="385">
        <f>[1]Sumary!AR12</f>
        <v>72.00787401574803</v>
      </c>
      <c r="D62" s="109">
        <f>'D Roller'!D62+'D Roller'!D62*(RollerProfit)</f>
        <v>24.499729933333334</v>
      </c>
      <c r="E62" s="109">
        <f>'D Roller'!E62+'D Roller'!E62*(RollerProfit)</f>
        <v>37.268126533333337</v>
      </c>
      <c r="F62" s="109">
        <f>'D Roller'!F62+'D Roller'!F62*(RollerProfit)</f>
        <v>50.03652313333334</v>
      </c>
      <c r="G62" s="109">
        <f>'D Roller'!G62+'D Roller'!G62*(RollerProfit)</f>
        <v>63.727719733333345</v>
      </c>
      <c r="H62" s="109">
        <f>'D Roller'!H62+'D Roller'!H62*(RollerProfit)</f>
        <v>77.880316333333326</v>
      </c>
      <c r="I62" s="109">
        <f>'D Roller'!I62+'D Roller'!I62*(RollerProfit)</f>
        <v>93.110112933333355</v>
      </c>
      <c r="J62" s="109">
        <f>'D Roller'!J62+'D Roller'!J62*(RollerProfit)</f>
        <v>109.95190953333335</v>
      </c>
      <c r="K62" s="109">
        <f>'D Roller'!K62+'D Roller'!K62*(RollerProfit)</f>
        <v>123.69770613333334</v>
      </c>
      <c r="L62" s="109">
        <f>'D Roller'!L62+'D Roller'!L62*(RollerProfit)</f>
        <v>137.44350273333336</v>
      </c>
      <c r="M62" s="109">
        <f>'D Roller'!M62+'D Roller'!M62*(RollerProfit)</f>
        <v>151.18929933333334</v>
      </c>
      <c r="N62" s="109">
        <f>'D Roller'!N62+'D Roller'!N62*(RollerProfit)</f>
        <v>164.93509593333337</v>
      </c>
      <c r="O62" s="109">
        <f>'D Roller'!O62+'D Roller'!O62*(RollerProfit)</f>
        <v>174.09896033333337</v>
      </c>
    </row>
    <row r="63" spans="1:18" ht="15" customHeight="1" x14ac:dyDescent="0.2">
      <c r="A63" s="767"/>
      <c r="B63" s="384">
        <f>[1]Sumary!AQ13</f>
        <v>2.1339999999999999</v>
      </c>
      <c r="C63" s="385">
        <f>[1]Sumary!AR13</f>
        <v>84.015748031496059</v>
      </c>
      <c r="D63" s="109">
        <f>'D Roller'!D63+'D Roller'!D63*(RollerProfit)</f>
        <v>26.047726933333337</v>
      </c>
      <c r="E63" s="109">
        <f>'D Roller'!E63+'D Roller'!E63*(RollerProfit)</f>
        <v>40.364120533333335</v>
      </c>
      <c r="F63" s="109">
        <f>'D Roller'!F63+'D Roller'!F63*(RollerProfit)</f>
        <v>54.680514133333332</v>
      </c>
      <c r="G63" s="109">
        <f>'D Roller'!G63+'D Roller'!G63*(RollerProfit)</f>
        <v>69.91970773333334</v>
      </c>
      <c r="H63" s="109">
        <f>'D Roller'!H63+'D Roller'!H63*(RollerProfit)</f>
        <v>85.620301333333316</v>
      </c>
      <c r="I63" s="109">
        <f>'D Roller'!I63+'D Roller'!I63*(RollerProfit)</f>
        <v>102.39809493333334</v>
      </c>
      <c r="J63" s="109">
        <f>'D Roller'!J63+'D Roller'!J63*(RollerProfit)</f>
        <v>120.78788853333334</v>
      </c>
      <c r="K63" s="109">
        <f>'D Roller'!K63+'D Roller'!K63*(RollerProfit)</f>
        <v>136.08168213333335</v>
      </c>
      <c r="L63" s="109">
        <f>'D Roller'!L63+'D Roller'!L63*(RollerProfit)</f>
        <v>151.37547573333339</v>
      </c>
      <c r="M63" s="109">
        <f>'D Roller'!M63+'D Roller'!M63*(RollerProfit)</f>
        <v>166.66926933333332</v>
      </c>
      <c r="N63" s="109">
        <f>'D Roller'!N63+'D Roller'!N63*(RollerProfit)</f>
        <v>181.96306293333336</v>
      </c>
      <c r="O63" s="109">
        <f>'D Roller'!O63+'D Roller'!O63*(RollerProfit)</f>
        <v>192.15892533333334</v>
      </c>
      <c r="R63" s="486"/>
    </row>
    <row r="64" spans="1:18" ht="15" customHeight="1" x14ac:dyDescent="0.2">
      <c r="A64" s="767"/>
      <c r="B64" s="384">
        <f>[1]Sumary!AQ14</f>
        <v>2.4380000000000002</v>
      </c>
      <c r="C64" s="385">
        <f>[1]Sumary!AR14</f>
        <v>95.984251968503941</v>
      </c>
      <c r="D64" s="109">
        <f>'D Roller'!D64+'D Roller'!D64*(RollerProfit)</f>
        <v>27.590648533333336</v>
      </c>
      <c r="E64" s="109">
        <f>'D Roller'!E64+'D Roller'!E64*(RollerProfit)</f>
        <v>43.449963733333341</v>
      </c>
      <c r="F64" s="109">
        <f>'D Roller'!F64+'D Roller'!F64*(RollerProfit)</f>
        <v>59.309278933333339</v>
      </c>
      <c r="G64" s="109">
        <f>'D Roller'!G64+'D Roller'!G64*(RollerProfit)</f>
        <v>76.091394133333338</v>
      </c>
      <c r="H64" s="109">
        <f>'D Roller'!H64+'D Roller'!H64*(RollerProfit)</f>
        <v>93.334909333333329</v>
      </c>
      <c r="I64" s="109">
        <f>'D Roller'!I64+'D Roller'!I64*(RollerProfit)</f>
        <v>111.65562453333335</v>
      </c>
      <c r="J64" s="109">
        <f>'D Roller'!J64+'D Roller'!J64*(RollerProfit)</f>
        <v>131.58833973333336</v>
      </c>
      <c r="K64" s="109">
        <f>'D Roller'!K64+'D Roller'!K64*(RollerProfit)</f>
        <v>148.42505493333334</v>
      </c>
      <c r="L64" s="109">
        <f>'D Roller'!L64+'D Roller'!L64*(RollerProfit)</f>
        <v>165.26177013333339</v>
      </c>
      <c r="M64" s="109">
        <f>'D Roller'!M64+'D Roller'!M64*(RollerProfit)</f>
        <v>182.09848533333334</v>
      </c>
      <c r="N64" s="109">
        <f>'D Roller'!N64+'D Roller'!N64*(RollerProfit)</f>
        <v>198.93520053333336</v>
      </c>
      <c r="O64" s="109">
        <f>'D Roller'!O64+'D Roller'!O64*(RollerProfit)</f>
        <v>210.15967733333335</v>
      </c>
    </row>
    <row r="65" spans="1:15" ht="15" customHeight="1" x14ac:dyDescent="0.2">
      <c r="A65" s="767"/>
      <c r="B65" s="384">
        <f>[1]Sumary!AQ15</f>
        <v>2.9129999999999998</v>
      </c>
      <c r="C65" s="385">
        <f>[1]Sumary!AR15</f>
        <v>114.68503937007874</v>
      </c>
      <c r="D65" s="109">
        <f>'D Roller'!D65+'D Roller'!D65*(RollerProfit)</f>
        <v>30.001463533333336</v>
      </c>
      <c r="E65" s="109">
        <f>'D Roller'!E65+'D Roller'!E65*(RollerProfit)</f>
        <v>48.27159373333334</v>
      </c>
      <c r="F65" s="109">
        <f>'D Roller'!F65+'D Roller'!F65*(RollerProfit)</f>
        <v>66.541723933333344</v>
      </c>
      <c r="G65" s="109">
        <f>'D Roller'!G65+'D Roller'!G65*(RollerProfit)</f>
        <v>85.734654133333322</v>
      </c>
      <c r="H65" s="109">
        <f>'D Roller'!H65+'D Roller'!H65*(RollerProfit)</f>
        <v>105.38898433333333</v>
      </c>
      <c r="I65" s="109">
        <f>'D Roller'!I65+'D Roller'!I65*(RollerProfit)</f>
        <v>126.12051453333336</v>
      </c>
      <c r="J65" s="109">
        <f>'D Roller'!J65+'D Roller'!J65*(RollerProfit)</f>
        <v>148.46404473333337</v>
      </c>
      <c r="K65" s="109">
        <f>'D Roller'!K65+'D Roller'!K65*(RollerProfit)</f>
        <v>167.71157493333334</v>
      </c>
      <c r="L65" s="109">
        <f>'D Roller'!L65+'D Roller'!L65*(RollerProfit)</f>
        <v>186.95910513333337</v>
      </c>
      <c r="M65" s="109">
        <f>'D Roller'!M65+'D Roller'!M65*(RollerProfit)</f>
        <v>206.20663533333334</v>
      </c>
      <c r="N65" s="109">
        <f>'D Roller'!N65+'D Roller'!N65*(RollerProfit)</f>
        <v>225.45416553333334</v>
      </c>
      <c r="O65" s="109">
        <f>'D Roller'!O65+'D Roller'!O65*(RollerProfit)</f>
        <v>238.28585233333334</v>
      </c>
    </row>
    <row r="66" spans="1:15" ht="15" customHeight="1" x14ac:dyDescent="0.2">
      <c r="A66" s="767"/>
      <c r="B66" s="384">
        <f>[1]Sumary!AQ16</f>
        <v>3.25</v>
      </c>
      <c r="C66" s="385">
        <f>[1]Sumary!AR16</f>
        <v>127.95275590551181</v>
      </c>
      <c r="D66" s="109">
        <f>'D Roller'!D66+'D Roller'!D66*(RollerProfit)</f>
        <v>31.711873333333337</v>
      </c>
      <c r="E66" s="109">
        <f>'D Roller'!E66+'D Roller'!E66*(RollerProfit)</f>
        <v>51.692413333333342</v>
      </c>
      <c r="F66" s="109">
        <f>'D Roller'!F66+'D Roller'!F66*(RollerProfit)</f>
        <v>71.672953333333339</v>
      </c>
      <c r="G66" s="109">
        <f>'D Roller'!G66+'D Roller'!G66*(RollerProfit)</f>
        <v>92.576293333333325</v>
      </c>
      <c r="H66" s="109">
        <f>'D Roller'!H66+'D Roller'!H66*(RollerProfit)</f>
        <v>113.94103333333332</v>
      </c>
      <c r="I66" s="109">
        <f>'D Roller'!I66+'D Roller'!I66*(RollerProfit)</f>
        <v>136.38297333333338</v>
      </c>
      <c r="J66" s="109">
        <f>'D Roller'!J66+'D Roller'!J66*(RollerProfit)</f>
        <v>160.43691333333337</v>
      </c>
      <c r="K66" s="109">
        <f>'D Roller'!K66+'D Roller'!K66*(RollerProfit)</f>
        <v>181.39485333333334</v>
      </c>
      <c r="L66" s="109">
        <f>'D Roller'!L66+'D Roller'!L66*(RollerProfit)</f>
        <v>202.35279333333338</v>
      </c>
      <c r="M66" s="109">
        <f>'D Roller'!M66+'D Roller'!M66*(RollerProfit)</f>
        <v>223.31073333333333</v>
      </c>
      <c r="N66" s="109">
        <f>'D Roller'!N66+'D Roller'!N66*(RollerProfit)</f>
        <v>244.26867333333337</v>
      </c>
      <c r="O66" s="109">
        <f>'D Roller'!O66+'D Roller'!O66*(RollerProfit)</f>
        <v>258.24063333333334</v>
      </c>
    </row>
    <row r="67" spans="1:15" ht="15" customHeight="1" x14ac:dyDescent="0.2">
      <c r="A67" s="767"/>
      <c r="B67" s="384">
        <f>[1]Sumary!AQ17</f>
        <v>3.5</v>
      </c>
      <c r="C67" s="385">
        <f>[1]Sumary!AR17</f>
        <v>137.79527559055117</v>
      </c>
      <c r="D67" s="109">
        <f>'D Roller'!D67+'D Roller'!D67*(RollerProfit)</f>
        <v>32.98072333333333</v>
      </c>
      <c r="E67" s="109">
        <f>'D Roller'!E67+'D Roller'!E67*(RollerProfit)</f>
        <v>54.230113333333328</v>
      </c>
      <c r="F67" s="109">
        <f>'D Roller'!F67+'D Roller'!F67*(RollerProfit)</f>
        <v>75.479503333333341</v>
      </c>
      <c r="G67" s="109">
        <f>'D Roller'!G67+'D Roller'!G67*(RollerProfit)</f>
        <v>97.651693333333313</v>
      </c>
      <c r="H67" s="109">
        <f>'D Roller'!H67+'D Roller'!H67*(RollerProfit)</f>
        <v>120.28528333333333</v>
      </c>
      <c r="I67" s="109">
        <f>'D Roller'!I67+'D Roller'!I67*(RollerProfit)</f>
        <v>143.99607333333333</v>
      </c>
      <c r="J67" s="109">
        <f>'D Roller'!J67+'D Roller'!J67*(RollerProfit)</f>
        <v>169.31886333333338</v>
      </c>
      <c r="K67" s="109">
        <f>'D Roller'!K67+'D Roller'!K67*(RollerProfit)</f>
        <v>191.54565333333332</v>
      </c>
      <c r="L67" s="109">
        <f>'D Roller'!L67+'D Roller'!L67*(RollerProfit)</f>
        <v>213.7724433333334</v>
      </c>
      <c r="M67" s="109">
        <f>'D Roller'!M67+'D Roller'!M67*(RollerProfit)</f>
        <v>235.99923333333334</v>
      </c>
      <c r="N67" s="109">
        <f>'D Roller'!N67+'D Roller'!N67*(RollerProfit)</f>
        <v>258.22602333333333</v>
      </c>
      <c r="O67" s="109">
        <f>'D Roller'!O67+'D Roller'!O67*(RollerProfit)</f>
        <v>273.04388333333338</v>
      </c>
    </row>
    <row r="68" spans="1:15" ht="15" customHeight="1" x14ac:dyDescent="0.2"/>
    <row r="69" spans="1:15" ht="15" customHeight="1" x14ac:dyDescent="0.2">
      <c r="A69" s="532" t="s">
        <v>256</v>
      </c>
    </row>
    <row r="70" spans="1:15" ht="15" customHeight="1" x14ac:dyDescent="0.2">
      <c r="A70" s="534"/>
      <c r="B70" s="768"/>
      <c r="C70" s="769"/>
      <c r="D70" s="769"/>
      <c r="E70" s="769"/>
      <c r="F70" s="769"/>
      <c r="G70" s="769"/>
      <c r="H70" s="769"/>
      <c r="I70" s="769"/>
      <c r="J70" s="769"/>
      <c r="K70" s="769"/>
      <c r="L70" s="769"/>
      <c r="M70" s="769"/>
      <c r="N70" s="769"/>
      <c r="O70" s="769"/>
    </row>
    <row r="71" spans="1:15" ht="15" customHeight="1" x14ac:dyDescent="0.2">
      <c r="A71" s="765" t="s">
        <v>277</v>
      </c>
      <c r="B71" s="381" t="s">
        <v>278</v>
      </c>
      <c r="C71" s="381"/>
      <c r="D71" s="382">
        <f>[1]Sumary!AS4</f>
        <v>0.3</v>
      </c>
      <c r="E71" s="382">
        <f>[1]Sumary!AT4</f>
        <v>0.6</v>
      </c>
      <c r="F71" s="382">
        <f>[1]Sumary!AU4</f>
        <v>0.9</v>
      </c>
      <c r="G71" s="382">
        <f>[1]Sumary!AV4</f>
        <v>1.2</v>
      </c>
      <c r="H71" s="382">
        <f>[1]Sumary!AW4</f>
        <v>1.5</v>
      </c>
      <c r="I71" s="382">
        <f>[1]Sumary!AX4</f>
        <v>1.8</v>
      </c>
      <c r="J71" s="382">
        <f>[1]Sumary!AY4</f>
        <v>2.1</v>
      </c>
      <c r="K71" s="382">
        <f>[1]Sumary!AZ4</f>
        <v>2.4</v>
      </c>
      <c r="L71" s="382">
        <f>[1]Sumary!BA4</f>
        <v>2.7</v>
      </c>
      <c r="M71" s="382">
        <f>[1]Sumary!BB4</f>
        <v>3</v>
      </c>
      <c r="N71" s="382">
        <f>[1]Sumary!BC4</f>
        <v>3.3</v>
      </c>
      <c r="O71" s="382">
        <f>[1]Sumary!BD4</f>
        <v>3.5</v>
      </c>
    </row>
    <row r="72" spans="1:15" ht="15" customHeight="1" x14ac:dyDescent="0.2">
      <c r="A72" s="767"/>
      <c r="B72" s="381"/>
      <c r="C72" s="381" t="s">
        <v>279</v>
      </c>
      <c r="D72" s="383">
        <f>[1]Sumary!AS5</f>
        <v>11.811023622047244</v>
      </c>
      <c r="E72" s="383">
        <f>[1]Sumary!AT5</f>
        <v>23.622047244094489</v>
      </c>
      <c r="F72" s="383">
        <f>[1]Sumary!AU5</f>
        <v>35.433070866141733</v>
      </c>
      <c r="G72" s="383">
        <f>[1]Sumary!AV5</f>
        <v>47.244094488188978</v>
      </c>
      <c r="H72" s="383">
        <f>[1]Sumary!AW5</f>
        <v>59.055118110236222</v>
      </c>
      <c r="I72" s="383">
        <f>[1]Sumary!AX5</f>
        <v>70.866141732283467</v>
      </c>
      <c r="J72" s="383">
        <f>[1]Sumary!AY5</f>
        <v>82.677165354330711</v>
      </c>
      <c r="K72" s="383">
        <f>[1]Sumary!AZ5</f>
        <v>94.488188976377955</v>
      </c>
      <c r="L72" s="383">
        <f>[1]Sumary!BA5</f>
        <v>106.2992125984252</v>
      </c>
      <c r="M72" s="383">
        <f>[1]Sumary!BB5</f>
        <v>118.11023622047244</v>
      </c>
      <c r="N72" s="383">
        <f>[1]Sumary!BC5</f>
        <v>129.92125984251967</v>
      </c>
      <c r="O72" s="383">
        <f>[1]Sumary!BD5</f>
        <v>137.79527559055117</v>
      </c>
    </row>
    <row r="73" spans="1:15" ht="15" customHeight="1" x14ac:dyDescent="0.2">
      <c r="A73" s="767"/>
      <c r="B73" s="384">
        <f>[1]Sumary!AQ6</f>
        <v>0.61</v>
      </c>
      <c r="C73" s="385">
        <f>[1]Sumary!AR6</f>
        <v>24.015748031496063</v>
      </c>
      <c r="D73" s="109">
        <f>'D Roller'!D73+'D Roller'!D73*(RollerProfit)</f>
        <v>18.886093333333335</v>
      </c>
      <c r="E73" s="109">
        <f>'D Roller'!E73+'D Roller'!E73*(RollerProfit)</f>
        <v>26.040853333333338</v>
      </c>
      <c r="F73" s="109">
        <f>'D Roller'!F73+'D Roller'!F73*(RollerProfit)</f>
        <v>33.195613333333341</v>
      </c>
      <c r="G73" s="109">
        <f>'D Roller'!G73+'D Roller'!G73*(RollerProfit)</f>
        <v>41.376373333333341</v>
      </c>
      <c r="H73" s="109">
        <f>'D Roller'!H73+'D Roller'!H73*(RollerProfit)</f>
        <v>50.070133333333338</v>
      </c>
      <c r="I73" s="109">
        <f>'D Roller'!I73+'D Roller'!I73*(RollerProfit)</f>
        <v>59.737893333333353</v>
      </c>
      <c r="J73" s="109">
        <f>'D Roller'!J73+'D Roller'!J73*(RollerProfit)</f>
        <v>71.017653333333328</v>
      </c>
      <c r="K73" s="109">
        <f>'D Roller'!K73+'D Roller'!K73*(RollerProfit)</f>
        <v>79.201413333333349</v>
      </c>
      <c r="L73" s="109">
        <f>'D Roller'!L73+'D Roller'!L73*(RollerProfit)</f>
        <v>87.385173333333341</v>
      </c>
      <c r="M73" s="109">
        <f>'D Roller'!M73+'D Roller'!M73*(RollerProfit)</f>
        <v>95.568933333333348</v>
      </c>
      <c r="N73" s="109">
        <f>'D Roller'!N73+'D Roller'!N73*(RollerProfit)</f>
        <v>103.75269333333334</v>
      </c>
      <c r="O73" s="109">
        <f>'D Roller'!O73+'D Roller'!O73*(RollerProfit)</f>
        <v>109.20853333333336</v>
      </c>
    </row>
    <row r="74" spans="1:15" ht="15" customHeight="1" x14ac:dyDescent="0.2">
      <c r="A74" s="767"/>
      <c r="B74" s="384">
        <f>[1]Sumary!AQ7</f>
        <v>0.76200000000000001</v>
      </c>
      <c r="C74" s="385">
        <f>[1]Sumary!AR7</f>
        <v>30</v>
      </c>
      <c r="D74" s="109">
        <f>'D Roller'!D74+'D Roller'!D74*(RollerProfit)</f>
        <v>19.743829333333334</v>
      </c>
      <c r="E74" s="109">
        <f>'D Roller'!E74+'D Roller'!E74*(RollerProfit)</f>
        <v>27.756325333333336</v>
      </c>
      <c r="F74" s="109">
        <f>'D Roller'!F74+'D Roller'!F74*(RollerProfit)</f>
        <v>35.768821333333335</v>
      </c>
      <c r="G74" s="109">
        <f>'D Roller'!G74+'D Roller'!G74*(RollerProfit)</f>
        <v>44.807317333333344</v>
      </c>
      <c r="H74" s="109">
        <f>'D Roller'!H74+'D Roller'!H74*(RollerProfit)</f>
        <v>54.358813333333337</v>
      </c>
      <c r="I74" s="109">
        <f>'D Roller'!I74+'D Roller'!I74*(RollerProfit)</f>
        <v>64.884309333333348</v>
      </c>
      <c r="J74" s="109">
        <f>'D Roller'!J74+'D Roller'!J74*(RollerProfit)</f>
        <v>77.021805333333347</v>
      </c>
      <c r="K74" s="109">
        <f>'D Roller'!K74+'D Roller'!K74*(RollerProfit)</f>
        <v>86.063301333333342</v>
      </c>
      <c r="L74" s="109">
        <f>'D Roller'!L74+'D Roller'!L74*(RollerProfit)</f>
        <v>95.104797333333337</v>
      </c>
      <c r="M74" s="109">
        <f>'D Roller'!M74+'D Roller'!M74*(RollerProfit)</f>
        <v>104.14629333333333</v>
      </c>
      <c r="N74" s="109">
        <f>'D Roller'!N74+'D Roller'!N74*(RollerProfit)</f>
        <v>113.18778933333333</v>
      </c>
      <c r="O74" s="109">
        <f>'D Roller'!O74+'D Roller'!O74*(RollerProfit)</f>
        <v>119.21545333333336</v>
      </c>
    </row>
    <row r="75" spans="1:15" ht="15" customHeight="1" x14ac:dyDescent="0.2">
      <c r="A75" s="767"/>
      <c r="B75" s="384">
        <f>[1]Sumary!AQ8</f>
        <v>0.91400000000000003</v>
      </c>
      <c r="C75" s="385">
        <f>[1]Sumary!AR8</f>
        <v>35.984251968503933</v>
      </c>
      <c r="D75" s="109">
        <f>'D Roller'!D75+'D Roller'!D75*(RollerProfit)</f>
        <v>20.601565333333333</v>
      </c>
      <c r="E75" s="109">
        <f>'D Roller'!E75+'D Roller'!E75*(RollerProfit)</f>
        <v>29.471797333333335</v>
      </c>
      <c r="F75" s="109">
        <f>'D Roller'!F75+'D Roller'!F75*(RollerProfit)</f>
        <v>38.342029333333336</v>
      </c>
      <c r="G75" s="109">
        <f>'D Roller'!G75+'D Roller'!G75*(RollerProfit)</f>
        <v>48.238261333333341</v>
      </c>
      <c r="H75" s="109">
        <f>'D Roller'!H75+'D Roller'!H75*(RollerProfit)</f>
        <v>58.647493333333344</v>
      </c>
      <c r="I75" s="109">
        <f>'D Roller'!I75+'D Roller'!I75*(RollerProfit)</f>
        <v>70.030725333333336</v>
      </c>
      <c r="J75" s="109">
        <f>'D Roller'!J75+'D Roller'!J75*(RollerProfit)</f>
        <v>83.025957333333352</v>
      </c>
      <c r="K75" s="109">
        <f>'D Roller'!K75+'D Roller'!K75*(RollerProfit)</f>
        <v>92.92518933333335</v>
      </c>
      <c r="L75" s="109">
        <f>'D Roller'!L75+'D Roller'!L75*(RollerProfit)</f>
        <v>102.82442133333335</v>
      </c>
      <c r="M75" s="109">
        <f>'D Roller'!M75+'D Roller'!M75*(RollerProfit)</f>
        <v>112.72365333333335</v>
      </c>
      <c r="N75" s="109">
        <f>'D Roller'!N75+'D Roller'!N75*(RollerProfit)</f>
        <v>122.62288533333334</v>
      </c>
      <c r="O75" s="109">
        <f>'D Roller'!O75+'D Roller'!O75*(RollerProfit)</f>
        <v>129.22237333333337</v>
      </c>
    </row>
    <row r="76" spans="1:15" ht="15" customHeight="1" x14ac:dyDescent="0.2">
      <c r="A76" s="767"/>
      <c r="B76" s="384">
        <f>[1]Sumary!AQ9</f>
        <v>1.0669999999999999</v>
      </c>
      <c r="C76" s="385">
        <f>[1]Sumary!AR9</f>
        <v>42.00787401574803</v>
      </c>
      <c r="D76" s="109">
        <f>'D Roller'!D76+'D Roller'!D76*(RollerProfit)</f>
        <v>21.464944333333335</v>
      </c>
      <c r="E76" s="109">
        <f>'D Roller'!E76+'D Roller'!E76*(RollerProfit)</f>
        <v>31.198555333333339</v>
      </c>
      <c r="F76" s="109">
        <f>'D Roller'!F76+'D Roller'!F76*(RollerProfit)</f>
        <v>40.932166333333342</v>
      </c>
      <c r="G76" s="109">
        <f>'D Roller'!G76+'D Roller'!G76*(RollerProfit)</f>
        <v>51.691777333333349</v>
      </c>
      <c r="H76" s="109">
        <f>'D Roller'!H76+'D Roller'!H76*(RollerProfit)</f>
        <v>62.964388333333339</v>
      </c>
      <c r="I76" s="109">
        <f>'D Roller'!I76+'D Roller'!I76*(RollerProfit)</f>
        <v>75.210999333333348</v>
      </c>
      <c r="J76" s="109">
        <f>'D Roller'!J76+'D Roller'!J76*(RollerProfit)</f>
        <v>89.069610333333358</v>
      </c>
      <c r="K76" s="109">
        <f>'D Roller'!K76+'D Roller'!K76*(RollerProfit)</f>
        <v>99.832221333333351</v>
      </c>
      <c r="L76" s="109">
        <f>'D Roller'!L76+'D Roller'!L76*(RollerProfit)</f>
        <v>110.59483233333336</v>
      </c>
      <c r="M76" s="109">
        <f>'D Roller'!M76+'D Roller'!M76*(RollerProfit)</f>
        <v>121.35744333333334</v>
      </c>
      <c r="N76" s="109">
        <f>'D Roller'!N76+'D Roller'!N76*(RollerProfit)</f>
        <v>132.12005433333334</v>
      </c>
      <c r="O76" s="109">
        <f>'D Roller'!O76+'D Roller'!O76*(RollerProfit)</f>
        <v>139.29512833333337</v>
      </c>
    </row>
    <row r="77" spans="1:15" ht="15" customHeight="1" x14ac:dyDescent="0.2">
      <c r="A77" s="767"/>
      <c r="B77" s="384">
        <f>[1]Sumary!AQ10</f>
        <v>1.2190000000000001</v>
      </c>
      <c r="C77" s="385">
        <f>[1]Sumary!AR10</f>
        <v>47.99212598425197</v>
      </c>
      <c r="D77" s="109">
        <f>'D Roller'!D77+'D Roller'!D77*(RollerProfit)</f>
        <v>22.322680333333338</v>
      </c>
      <c r="E77" s="109">
        <f>'D Roller'!E77+'D Roller'!E77*(RollerProfit)</f>
        <v>32.914027333333337</v>
      </c>
      <c r="F77" s="109">
        <f>'D Roller'!F77+'D Roller'!F77*(RollerProfit)</f>
        <v>43.505374333333343</v>
      </c>
      <c r="G77" s="109">
        <f>'D Roller'!G77+'D Roller'!G77*(RollerProfit)</f>
        <v>55.122721333333345</v>
      </c>
      <c r="H77" s="109">
        <f>'D Roller'!H77+'D Roller'!H77*(RollerProfit)</f>
        <v>67.253068333333346</v>
      </c>
      <c r="I77" s="109">
        <f>'D Roller'!I77+'D Roller'!I77*(RollerProfit)</f>
        <v>80.35741533333335</v>
      </c>
      <c r="J77" s="109">
        <f>'D Roller'!J77+'D Roller'!J77*(RollerProfit)</f>
        <v>95.073762333333363</v>
      </c>
      <c r="K77" s="109">
        <f>'D Roller'!K77+'D Roller'!K77*(RollerProfit)</f>
        <v>106.69410933333337</v>
      </c>
      <c r="L77" s="109">
        <f>'D Roller'!L77+'D Roller'!L77*(RollerProfit)</f>
        <v>118.31445633333334</v>
      </c>
      <c r="M77" s="109">
        <f>'D Roller'!M77+'D Roller'!M77*(RollerProfit)</f>
        <v>129.93480333333338</v>
      </c>
      <c r="N77" s="109">
        <f>'D Roller'!N77+'D Roller'!N77*(RollerProfit)</f>
        <v>141.55515033333339</v>
      </c>
      <c r="O77" s="109">
        <f>'D Roller'!O77+'D Roller'!O77*(RollerProfit)</f>
        <v>149.30204833333337</v>
      </c>
    </row>
    <row r="78" spans="1:15" ht="15" customHeight="1" x14ac:dyDescent="0.2">
      <c r="A78" s="767"/>
      <c r="B78" s="384">
        <f>[1]Sumary!AQ11</f>
        <v>1.524</v>
      </c>
      <c r="C78" s="385">
        <f>[1]Sumary!AR11</f>
        <v>60</v>
      </c>
      <c r="D78" s="109">
        <f>'D Roller'!D78+'D Roller'!D78*(RollerProfit)</f>
        <v>24.043795333333335</v>
      </c>
      <c r="E78" s="109">
        <f>'D Roller'!E78+'D Roller'!E78*(RollerProfit)</f>
        <v>36.356257333333332</v>
      </c>
      <c r="F78" s="109">
        <f>'D Roller'!F78+'D Roller'!F78*(RollerProfit)</f>
        <v>48.668719333333343</v>
      </c>
      <c r="G78" s="109">
        <f>'D Roller'!G78+'D Roller'!G78*(RollerProfit)</f>
        <v>62.007181333333335</v>
      </c>
      <c r="H78" s="109">
        <f>'D Roller'!H78+'D Roller'!H78*(RollerProfit)</f>
        <v>75.858643333333347</v>
      </c>
      <c r="I78" s="109">
        <f>'D Roller'!I78+'D Roller'!I78*(RollerProfit)</f>
        <v>90.684105333333349</v>
      </c>
      <c r="J78" s="109">
        <f>'D Roller'!J78+'D Roller'!J78*(RollerProfit)</f>
        <v>107.12156733333335</v>
      </c>
      <c r="K78" s="109">
        <f>'D Roller'!K78+'D Roller'!K78*(RollerProfit)</f>
        <v>120.46302933333335</v>
      </c>
      <c r="L78" s="109">
        <f>'D Roller'!L78+'D Roller'!L78*(RollerProfit)</f>
        <v>133.80449133333335</v>
      </c>
      <c r="M78" s="109">
        <f>'D Roller'!M78+'D Roller'!M78*(RollerProfit)</f>
        <v>147.14595333333338</v>
      </c>
      <c r="N78" s="109">
        <f>'D Roller'!N78+'D Roller'!N78*(RollerProfit)</f>
        <v>160.48741533333336</v>
      </c>
      <c r="O78" s="109">
        <f>'D Roller'!O78+'D Roller'!O78*(RollerProfit)</f>
        <v>169.38172333333338</v>
      </c>
    </row>
    <row r="79" spans="1:15" ht="15" customHeight="1" x14ac:dyDescent="0.2">
      <c r="A79" s="767"/>
      <c r="B79" s="384">
        <f>[1]Sumary!AQ12</f>
        <v>1.829</v>
      </c>
      <c r="C79" s="385">
        <f>[1]Sumary!AR12</f>
        <v>72.00787401574803</v>
      </c>
      <c r="D79" s="109">
        <f>'D Roller'!D79+'D Roller'!D79*(RollerProfit)</f>
        <v>25.764910333333333</v>
      </c>
      <c r="E79" s="109">
        <f>'D Roller'!E79+'D Roller'!E79*(RollerProfit)</f>
        <v>39.798487333333334</v>
      </c>
      <c r="F79" s="109">
        <f>'D Roller'!F79+'D Roller'!F79*(RollerProfit)</f>
        <v>53.832064333333342</v>
      </c>
      <c r="G79" s="109">
        <f>'D Roller'!G79+'D Roller'!G79*(RollerProfit)</f>
        <v>68.89164133333334</v>
      </c>
      <c r="H79" s="109">
        <f>'D Roller'!H79+'D Roller'!H79*(RollerProfit)</f>
        <v>84.464218333333335</v>
      </c>
      <c r="I79" s="109">
        <f>'D Roller'!I79+'D Roller'!I79*(RollerProfit)</f>
        <v>101.01079533333335</v>
      </c>
      <c r="J79" s="109">
        <f>'D Roller'!J79+'D Roller'!J79*(RollerProfit)</f>
        <v>119.16937233333337</v>
      </c>
      <c r="K79" s="109">
        <f>'D Roller'!K79+'D Roller'!K79*(RollerProfit)</f>
        <v>134.23194933333338</v>
      </c>
      <c r="L79" s="109">
        <f>'D Roller'!L79+'D Roller'!L79*(RollerProfit)</f>
        <v>149.29452633333338</v>
      </c>
      <c r="M79" s="109">
        <f>'D Roller'!M79+'D Roller'!M79*(RollerProfit)</f>
        <v>164.35710333333338</v>
      </c>
      <c r="N79" s="109">
        <f>'D Roller'!N79+'D Roller'!N79*(RollerProfit)</f>
        <v>179.41968033333339</v>
      </c>
      <c r="O79" s="109">
        <f>'D Roller'!O79+'D Roller'!O79*(RollerProfit)</f>
        <v>189.46139833333342</v>
      </c>
    </row>
    <row r="80" spans="1:15" ht="15" customHeight="1" x14ac:dyDescent="0.2">
      <c r="A80" s="767"/>
      <c r="B80" s="384">
        <f>[1]Sumary!AQ13</f>
        <v>2.1339999999999999</v>
      </c>
      <c r="C80" s="385">
        <f>[1]Sumary!AR13</f>
        <v>84.015748031496059</v>
      </c>
      <c r="D80" s="109">
        <f>'D Roller'!D80+'D Roller'!D80*(RollerProfit)</f>
        <v>27.486025333333338</v>
      </c>
      <c r="E80" s="109">
        <f>'D Roller'!E80+'D Roller'!E80*(RollerProfit)</f>
        <v>43.240717333333336</v>
      </c>
      <c r="F80" s="109">
        <f>'D Roller'!F80+'D Roller'!F80*(RollerProfit)</f>
        <v>58.995409333333342</v>
      </c>
      <c r="G80" s="109">
        <f>'D Roller'!G80+'D Roller'!G80*(RollerProfit)</f>
        <v>75.77610133333333</v>
      </c>
      <c r="H80" s="109">
        <f>'D Roller'!H80+'D Roller'!H80*(RollerProfit)</f>
        <v>93.069793333333337</v>
      </c>
      <c r="I80" s="109">
        <f>'D Roller'!I80+'D Roller'!I80*(RollerProfit)</f>
        <v>111.33748533333335</v>
      </c>
      <c r="J80" s="109">
        <f>'D Roller'!J80+'D Roller'!J80*(RollerProfit)</f>
        <v>131.21717733333335</v>
      </c>
      <c r="K80" s="109">
        <f>'D Roller'!K80+'D Roller'!K80*(RollerProfit)</f>
        <v>148.00086933333333</v>
      </c>
      <c r="L80" s="109">
        <f>'D Roller'!L80+'D Roller'!L80*(RollerProfit)</f>
        <v>164.78456133333339</v>
      </c>
      <c r="M80" s="109">
        <f>'D Roller'!M80+'D Roller'!M80*(RollerProfit)</f>
        <v>181.56825333333336</v>
      </c>
      <c r="N80" s="109">
        <f>'D Roller'!N80+'D Roller'!N80*(RollerProfit)</f>
        <v>198.35194533333336</v>
      </c>
      <c r="O80" s="109">
        <f>'D Roller'!O80+'D Roller'!O80*(RollerProfit)</f>
        <v>209.5410733333334</v>
      </c>
    </row>
    <row r="81" spans="1:19" ht="15" customHeight="1" x14ac:dyDescent="0.2">
      <c r="A81" s="767"/>
      <c r="B81" s="384">
        <f>[1]Sumary!AQ14</f>
        <v>2.4380000000000002</v>
      </c>
      <c r="C81" s="385">
        <f>[1]Sumary!AR14</f>
        <v>95.984251968503941</v>
      </c>
      <c r="D81" s="109">
        <f>'D Roller'!D81+'D Roller'!D81*(RollerProfit)</f>
        <v>29.201497333333336</v>
      </c>
      <c r="E81" s="109">
        <f>'D Roller'!E81+'D Roller'!E81*(RollerProfit)</f>
        <v>46.67166133333334</v>
      </c>
      <c r="F81" s="109">
        <f>'D Roller'!F81+'D Roller'!F81*(RollerProfit)</f>
        <v>64.141825333333344</v>
      </c>
      <c r="G81" s="109">
        <f>'D Roller'!G81+'D Roller'!G81*(RollerProfit)</f>
        <v>82.637989333333337</v>
      </c>
      <c r="H81" s="109">
        <f>'D Roller'!H81+'D Roller'!H81*(RollerProfit)</f>
        <v>101.64715333333334</v>
      </c>
      <c r="I81" s="109">
        <f>'D Roller'!I81+'D Roller'!I81*(RollerProfit)</f>
        <v>121.63031733333335</v>
      </c>
      <c r="J81" s="109">
        <f>'D Roller'!J81+'D Roller'!J81*(RollerProfit)</f>
        <v>143.22548133333336</v>
      </c>
      <c r="K81" s="109">
        <f>'D Roller'!K81+'D Roller'!K81*(RollerProfit)</f>
        <v>161.72464533333337</v>
      </c>
      <c r="L81" s="109">
        <f>'D Roller'!L81+'D Roller'!L81*(RollerProfit)</f>
        <v>180.22380933333338</v>
      </c>
      <c r="M81" s="109">
        <f>'D Roller'!M81+'D Roller'!M81*(RollerProfit)</f>
        <v>198.72297333333336</v>
      </c>
      <c r="N81" s="109">
        <f>'D Roller'!N81+'D Roller'!N81*(RollerProfit)</f>
        <v>217.22213733333334</v>
      </c>
      <c r="O81" s="109">
        <f>'D Roller'!O81+'D Roller'!O81*(RollerProfit)</f>
        <v>229.55491333333339</v>
      </c>
    </row>
    <row r="82" spans="1:19" ht="15" customHeight="1" x14ac:dyDescent="0.2">
      <c r="A82" s="767"/>
      <c r="B82" s="384">
        <f>[1]Sumary!AQ15</f>
        <v>2.9129999999999998</v>
      </c>
      <c r="C82" s="385">
        <f>[1]Sumary!AR15</f>
        <v>114.68503937007874</v>
      </c>
      <c r="D82" s="109">
        <f>'D Roller'!D82+'D Roller'!D82*(RollerProfit)</f>
        <v>31.881922333333335</v>
      </c>
      <c r="E82" s="109">
        <f>'D Roller'!E82+'D Roller'!E82*(RollerProfit)</f>
        <v>52.032511333333339</v>
      </c>
      <c r="F82" s="109">
        <f>'D Roller'!F82+'D Roller'!F82*(RollerProfit)</f>
        <v>72.183100333333343</v>
      </c>
      <c r="G82" s="109">
        <f>'D Roller'!G82+'D Roller'!G82*(RollerProfit)</f>
        <v>93.359689333333321</v>
      </c>
      <c r="H82" s="109">
        <f>'D Roller'!H82+'D Roller'!H82*(RollerProfit)</f>
        <v>115.04927833333335</v>
      </c>
      <c r="I82" s="109">
        <f>'D Roller'!I82+'D Roller'!I82*(RollerProfit)</f>
        <v>137.71286733333335</v>
      </c>
      <c r="J82" s="109">
        <f>'D Roller'!J82+'D Roller'!J82*(RollerProfit)</f>
        <v>161.9884563333334</v>
      </c>
      <c r="K82" s="109">
        <f>'D Roller'!K82+'D Roller'!K82*(RollerProfit)</f>
        <v>183.16804533333334</v>
      </c>
      <c r="L82" s="109">
        <f>'D Roller'!L82+'D Roller'!L82*(RollerProfit)</f>
        <v>204.34763433333342</v>
      </c>
      <c r="M82" s="109">
        <f>'D Roller'!M82+'D Roller'!M82*(RollerProfit)</f>
        <v>225.52722333333338</v>
      </c>
      <c r="N82" s="109">
        <f>'D Roller'!N82+'D Roller'!N82*(RollerProfit)</f>
        <v>246.70681233333337</v>
      </c>
      <c r="O82" s="109">
        <f>'D Roller'!O82+'D Roller'!O82*(RollerProfit)</f>
        <v>260.82653833333336</v>
      </c>
    </row>
    <row r="83" spans="1:19" ht="15" customHeight="1" x14ac:dyDescent="0.2">
      <c r="A83" s="767"/>
      <c r="B83" s="384">
        <f>[1]Sumary!AQ16</f>
        <v>3.25</v>
      </c>
      <c r="C83" s="385">
        <f>[1]Sumary!AR16</f>
        <v>127.95275590551181</v>
      </c>
      <c r="D83" s="109">
        <f>'D Roller'!D83+'D Roller'!D83*(RollerProfit)</f>
        <v>33.783613333333335</v>
      </c>
      <c r="E83" s="109">
        <f>'D Roller'!E83+'D Roller'!E83*(RollerProfit)</f>
        <v>55.835893333333338</v>
      </c>
      <c r="F83" s="109">
        <f>'D Roller'!F83+'D Roller'!F83*(RollerProfit)</f>
        <v>77.888173333333341</v>
      </c>
      <c r="G83" s="109">
        <f>'D Roller'!G83+'D Roller'!G83*(RollerProfit)</f>
        <v>100.96645333333333</v>
      </c>
      <c r="H83" s="109">
        <f>'D Roller'!H83+'D Roller'!H83*(RollerProfit)</f>
        <v>124.55773333333333</v>
      </c>
      <c r="I83" s="109">
        <f>'D Roller'!I83+'D Roller'!I83*(RollerProfit)</f>
        <v>149.12301333333335</v>
      </c>
      <c r="J83" s="109">
        <f>'D Roller'!J83+'D Roller'!J83*(RollerProfit)</f>
        <v>175.30029333333337</v>
      </c>
      <c r="K83" s="109">
        <f>'D Roller'!K83+'D Roller'!K83*(RollerProfit)</f>
        <v>198.38157333333336</v>
      </c>
      <c r="L83" s="109">
        <f>'D Roller'!L83+'D Roller'!L83*(RollerProfit)</f>
        <v>221.46285333333341</v>
      </c>
      <c r="M83" s="109">
        <f>'D Roller'!M83+'D Roller'!M83*(RollerProfit)</f>
        <v>244.54413333333335</v>
      </c>
      <c r="N83" s="109">
        <f>'D Roller'!N83+'D Roller'!N83*(RollerProfit)</f>
        <v>267.62541333333337</v>
      </c>
      <c r="O83" s="109">
        <f>'D Roller'!O83+'D Roller'!O83*(RollerProfit)</f>
        <v>283.01293333333336</v>
      </c>
    </row>
    <row r="84" spans="1:19" ht="15" customHeight="1" x14ac:dyDescent="0.2">
      <c r="A84" s="767"/>
      <c r="B84" s="384">
        <f>[1]Sumary!AQ17</f>
        <v>3.5</v>
      </c>
      <c r="C84" s="385">
        <f>[1]Sumary!AR17</f>
        <v>137.79527559055117</v>
      </c>
      <c r="D84" s="109">
        <f>'D Roller'!D84+'D Roller'!D84*(RollerProfit)</f>
        <v>35.194363333333335</v>
      </c>
      <c r="E84" s="109">
        <f>'D Roller'!E84+'D Roller'!E84*(RollerProfit)</f>
        <v>58.657393333333339</v>
      </c>
      <c r="F84" s="109">
        <f>'D Roller'!F84+'D Roller'!F84*(RollerProfit)</f>
        <v>82.120423333333335</v>
      </c>
      <c r="G84" s="109">
        <f>'D Roller'!G84+'D Roller'!G84*(RollerProfit)</f>
        <v>106.60945333333333</v>
      </c>
      <c r="H84" s="109">
        <f>'D Roller'!H84+'D Roller'!H84*(RollerProfit)</f>
        <v>131.61148333333333</v>
      </c>
      <c r="I84" s="109">
        <f>'D Roller'!I84+'D Roller'!I84*(RollerProfit)</f>
        <v>157.58751333333331</v>
      </c>
      <c r="J84" s="109">
        <f>'D Roller'!J84+'D Roller'!J84*(RollerProfit)</f>
        <v>185.17554333333337</v>
      </c>
      <c r="K84" s="109">
        <f>'D Roller'!K84+'D Roller'!K84*(RollerProfit)</f>
        <v>209.66757333333337</v>
      </c>
      <c r="L84" s="109">
        <f>'D Roller'!L84+'D Roller'!L84*(RollerProfit)</f>
        <v>234.15960333333342</v>
      </c>
      <c r="M84" s="109">
        <f>'D Roller'!M84+'D Roller'!M84*(RollerProfit)</f>
        <v>258.65163333333334</v>
      </c>
      <c r="N84" s="109">
        <f>'D Roller'!N84+'D Roller'!N84*(RollerProfit)</f>
        <v>283.14366333333339</v>
      </c>
      <c r="O84" s="109">
        <f>'D Roller'!O84+'D Roller'!O84*(RollerProfit)</f>
        <v>299.47168333333337</v>
      </c>
    </row>
    <row r="85" spans="1:19" ht="15" customHeight="1" x14ac:dyDescent="0.2"/>
    <row r="86" spans="1:19" ht="15" customHeight="1" x14ac:dyDescent="0.2">
      <c r="A86" s="532" t="s">
        <v>247</v>
      </c>
    </row>
    <row r="87" spans="1:19" ht="15" customHeight="1" x14ac:dyDescent="0.2">
      <c r="A87" s="534"/>
      <c r="B87" s="768"/>
      <c r="C87" s="769"/>
      <c r="D87" s="769"/>
      <c r="E87" s="769"/>
      <c r="F87" s="769"/>
      <c r="G87" s="769"/>
      <c r="H87" s="769"/>
      <c r="I87" s="769"/>
      <c r="J87" s="769"/>
      <c r="K87" s="769"/>
      <c r="L87" s="769"/>
      <c r="M87" s="769"/>
      <c r="N87" s="769"/>
      <c r="O87" s="769"/>
    </row>
    <row r="88" spans="1:19" ht="15" customHeight="1" x14ac:dyDescent="0.2">
      <c r="A88" s="765" t="s">
        <v>277</v>
      </c>
      <c r="B88" s="381" t="s">
        <v>278</v>
      </c>
      <c r="C88" s="381"/>
      <c r="D88" s="382">
        <f>[1]Sumary!AS4</f>
        <v>0.3</v>
      </c>
      <c r="E88" s="382">
        <f>[1]Sumary!AT4</f>
        <v>0.6</v>
      </c>
      <c r="F88" s="382">
        <f>[1]Sumary!AU4</f>
        <v>0.9</v>
      </c>
      <c r="G88" s="382">
        <f>[1]Sumary!AV4</f>
        <v>1.2</v>
      </c>
      <c r="H88" s="382">
        <f>[1]Sumary!AW4</f>
        <v>1.5</v>
      </c>
      <c r="I88" s="382">
        <f>[1]Sumary!AX4</f>
        <v>1.8</v>
      </c>
      <c r="J88" s="382">
        <f>[1]Sumary!AY4</f>
        <v>2.1</v>
      </c>
      <c r="K88" s="382">
        <f>[1]Sumary!AZ4</f>
        <v>2.4</v>
      </c>
      <c r="L88" s="382">
        <f>[1]Sumary!BA4</f>
        <v>2.7</v>
      </c>
      <c r="M88" s="382">
        <f>[1]Sumary!BB4</f>
        <v>3</v>
      </c>
      <c r="N88" s="382">
        <f>[1]Sumary!BC4</f>
        <v>3.3</v>
      </c>
      <c r="O88" s="382">
        <f>[1]Sumary!BD4</f>
        <v>3.5</v>
      </c>
    </row>
    <row r="89" spans="1:19" ht="15" customHeight="1" x14ac:dyDescent="0.2">
      <c r="A89" s="766"/>
      <c r="B89" s="482"/>
      <c r="C89" s="483" t="s">
        <v>279</v>
      </c>
      <c r="D89" s="484">
        <f>[1]Sumary!AS5</f>
        <v>11.811023622047244</v>
      </c>
      <c r="E89" s="484">
        <f>[1]Sumary!AT5</f>
        <v>23.622047244094489</v>
      </c>
      <c r="F89" s="484">
        <f>[1]Sumary!AU5</f>
        <v>35.433070866141733</v>
      </c>
      <c r="G89" s="484">
        <f>[1]Sumary!AV5</f>
        <v>47.244094488188978</v>
      </c>
      <c r="H89" s="484">
        <f>[1]Sumary!AW5</f>
        <v>59.055118110236222</v>
      </c>
      <c r="I89" s="484">
        <f>[1]Sumary!AX5</f>
        <v>70.866141732283467</v>
      </c>
      <c r="J89" s="484">
        <f>[1]Sumary!AY5</f>
        <v>82.677165354330711</v>
      </c>
      <c r="K89" s="484">
        <f>[1]Sumary!AZ5</f>
        <v>94.488188976377955</v>
      </c>
      <c r="L89" s="484">
        <f>[1]Sumary!BA5</f>
        <v>106.2992125984252</v>
      </c>
      <c r="M89" s="484">
        <f>[1]Sumary!BB5</f>
        <v>118.11023622047244</v>
      </c>
      <c r="N89" s="484">
        <f>[1]Sumary!BC5</f>
        <v>129.92125984251967</v>
      </c>
      <c r="O89" s="484">
        <f>[1]Sumary!BD5</f>
        <v>137.79527559055117</v>
      </c>
    </row>
    <row r="90" spans="1:19" ht="15" customHeight="1" x14ac:dyDescent="0.2">
      <c r="A90" s="767"/>
      <c r="B90" s="384">
        <f>[1]Sumary!AQ6</f>
        <v>0.61</v>
      </c>
      <c r="C90" s="385">
        <f>[1]Sumary!AR6</f>
        <v>24.015748031496063</v>
      </c>
      <c r="D90" s="109">
        <f>'D Roller'!D90+'D Roller'!D90*(RollerProfit)</f>
        <v>20.852563333333336</v>
      </c>
      <c r="E90" s="109">
        <f>'D Roller'!E90+'D Roller'!E90*(RollerProfit)</f>
        <v>29.973793333333333</v>
      </c>
      <c r="F90" s="109">
        <f>'D Roller'!F90+'D Roller'!F90*(RollerProfit)</f>
        <v>39.095023333333337</v>
      </c>
      <c r="G90" s="109">
        <f>'D Roller'!G90+'D Roller'!G90*(RollerProfit)</f>
        <v>49.596253333333337</v>
      </c>
      <c r="H90" s="109">
        <f>'D Roller'!H90+'D Roller'!H90*(RollerProfit)</f>
        <v>60.787483333333348</v>
      </c>
      <c r="I90" s="109">
        <f>'D Roller'!I90+'D Roller'!I90*(RollerProfit)</f>
        <v>72.598713333333336</v>
      </c>
      <c r="J90" s="109">
        <f>'D Roller'!J90+'D Roller'!J90*(RollerProfit)</f>
        <v>86.02194333333334</v>
      </c>
      <c r="K90" s="109">
        <f>'D Roller'!K90+'D Roller'!K90*(RollerProfit)</f>
        <v>96.34917333333334</v>
      </c>
      <c r="L90" s="109">
        <f>'D Roller'!L90+'D Roller'!L90*(RollerProfit)</f>
        <v>106.67640333333335</v>
      </c>
      <c r="M90" s="109">
        <f>'D Roller'!M90+'D Roller'!M90*(RollerProfit)</f>
        <v>117.00363333333335</v>
      </c>
      <c r="N90" s="109">
        <f>'D Roller'!N90+'D Roller'!N90*(RollerProfit)</f>
        <v>127.33086333333333</v>
      </c>
      <c r="O90" s="109">
        <f>'D Roller'!O90+'D Roller'!O90*(RollerProfit)</f>
        <v>134.21568333333337</v>
      </c>
    </row>
    <row r="91" spans="1:19" ht="15" customHeight="1" x14ac:dyDescent="0.2">
      <c r="A91" s="767"/>
      <c r="B91" s="384">
        <f>[1]Sumary!AQ7</f>
        <v>0.76200000000000001</v>
      </c>
      <c r="C91" s="385">
        <f>[1]Sumary!AR7</f>
        <v>30</v>
      </c>
      <c r="D91" s="109">
        <f>'D Roller'!D91+'D Roller'!D91*(RollerProfit)</f>
        <v>22.006243333333337</v>
      </c>
      <c r="E91" s="109">
        <f>'D Roller'!E91+'D Roller'!E91*(RollerProfit)</f>
        <v>32.281153333333336</v>
      </c>
      <c r="F91" s="109">
        <f>'D Roller'!F91+'D Roller'!F91*(RollerProfit)</f>
        <v>42.556063333333341</v>
      </c>
      <c r="G91" s="109">
        <f>'D Roller'!G91+'D Roller'!G91*(RollerProfit)</f>
        <v>54.210973333333342</v>
      </c>
      <c r="H91" s="109">
        <f>'D Roller'!H91+'D Roller'!H91*(RollerProfit)</f>
        <v>66.555883333333341</v>
      </c>
      <c r="I91" s="109">
        <f>'D Roller'!I91+'D Roller'!I91*(RollerProfit)</f>
        <v>79.520793333333316</v>
      </c>
      <c r="J91" s="109">
        <f>'D Roller'!J91+'D Roller'!J91*(RollerProfit)</f>
        <v>94.097703333333342</v>
      </c>
      <c r="K91" s="109">
        <f>'D Roller'!K91+'D Roller'!K91*(RollerProfit)</f>
        <v>105.57861333333334</v>
      </c>
      <c r="L91" s="109">
        <f>'D Roller'!L91+'D Roller'!L91*(RollerProfit)</f>
        <v>117.05952333333335</v>
      </c>
      <c r="M91" s="109">
        <f>'D Roller'!M91+'D Roller'!M91*(RollerProfit)</f>
        <v>128.54043333333334</v>
      </c>
      <c r="N91" s="109">
        <f>'D Roller'!N91+'D Roller'!N91*(RollerProfit)</f>
        <v>140.02134333333333</v>
      </c>
      <c r="O91" s="109">
        <f>'D Roller'!O91+'D Roller'!O91*(RollerProfit)</f>
        <v>147.67528333333334</v>
      </c>
    </row>
    <row r="92" spans="1:19" ht="15" customHeight="1" x14ac:dyDescent="0.2">
      <c r="A92" s="767"/>
      <c r="B92" s="384">
        <f>[1]Sumary!AQ8</f>
        <v>0.91400000000000003</v>
      </c>
      <c r="C92" s="385">
        <f>[1]Sumary!AR8</f>
        <v>35.984251968503933</v>
      </c>
      <c r="D92" s="109">
        <f>'D Roller'!D92+'D Roller'!D92*(RollerProfit)</f>
        <v>23.159923333333332</v>
      </c>
      <c r="E92" s="109">
        <f>'D Roller'!E92+'D Roller'!E92*(RollerProfit)</f>
        <v>34.588513333333331</v>
      </c>
      <c r="F92" s="109">
        <f>'D Roller'!F92+'D Roller'!F92*(RollerProfit)</f>
        <v>46.017103333333345</v>
      </c>
      <c r="G92" s="109">
        <f>'D Roller'!G92+'D Roller'!G92*(RollerProfit)</f>
        <v>58.825693333333334</v>
      </c>
      <c r="H92" s="109">
        <f>'D Roller'!H92+'D Roller'!H92*(RollerProfit)</f>
        <v>72.324283333333327</v>
      </c>
      <c r="I92" s="109">
        <f>'D Roller'!I92+'D Roller'!I92*(RollerProfit)</f>
        <v>86.442873333333324</v>
      </c>
      <c r="J92" s="109">
        <f>'D Roller'!J92+'D Roller'!J92*(RollerProfit)</f>
        <v>102.17346333333336</v>
      </c>
      <c r="K92" s="109">
        <f>'D Roller'!K92+'D Roller'!K92*(RollerProfit)</f>
        <v>114.80805333333335</v>
      </c>
      <c r="L92" s="109">
        <f>'D Roller'!L92+'D Roller'!L92*(RollerProfit)</f>
        <v>127.44264333333336</v>
      </c>
      <c r="M92" s="109">
        <f>'D Roller'!M92+'D Roller'!M92*(RollerProfit)</f>
        <v>140.07723333333334</v>
      </c>
      <c r="N92" s="109">
        <f>'D Roller'!N92+'D Roller'!N92*(RollerProfit)</f>
        <v>152.71182333333331</v>
      </c>
      <c r="O92" s="109">
        <f>'D Roller'!O92+'D Roller'!O92*(RollerProfit)</f>
        <v>161.13488333333336</v>
      </c>
    </row>
    <row r="93" spans="1:19" ht="15" customHeight="1" x14ac:dyDescent="0.2">
      <c r="A93" s="767"/>
      <c r="B93" s="384">
        <f>[1]Sumary!AQ9</f>
        <v>1.0669999999999999</v>
      </c>
      <c r="C93" s="385">
        <f>[1]Sumary!AR9</f>
        <v>42.00787401574803</v>
      </c>
      <c r="D93" s="109">
        <f>'D Roller'!D93+'D Roller'!D93*(RollerProfit)</f>
        <v>24.321193333333333</v>
      </c>
      <c r="E93" s="109">
        <f>'D Roller'!E93+'D Roller'!E93*(RollerProfit)</f>
        <v>36.911053333333335</v>
      </c>
      <c r="F93" s="109">
        <f>'D Roller'!F93+'D Roller'!F93*(RollerProfit)</f>
        <v>49.500913333333337</v>
      </c>
      <c r="G93" s="109">
        <f>'D Roller'!G93+'D Roller'!G93*(RollerProfit)</f>
        <v>63.470773333333341</v>
      </c>
      <c r="H93" s="109">
        <f>'D Roller'!H93+'D Roller'!H93*(RollerProfit)</f>
        <v>78.130633333333321</v>
      </c>
      <c r="I93" s="109">
        <f>'D Roller'!I93+'D Roller'!I93*(RollerProfit)</f>
        <v>93.410493333333321</v>
      </c>
      <c r="J93" s="109">
        <f>'D Roller'!J93+'D Roller'!J93*(RollerProfit)</f>
        <v>110.30235333333334</v>
      </c>
      <c r="K93" s="109">
        <f>'D Roller'!K93+'D Roller'!K93*(RollerProfit)</f>
        <v>124.09821333333333</v>
      </c>
      <c r="L93" s="109">
        <f>'D Roller'!L93+'D Roller'!L93*(RollerProfit)</f>
        <v>137.89407333333338</v>
      </c>
      <c r="M93" s="109">
        <f>'D Roller'!M93+'D Roller'!M93*(RollerProfit)</f>
        <v>151.68993333333333</v>
      </c>
      <c r="N93" s="109">
        <f>'D Roller'!N93+'D Roller'!N93*(RollerProfit)</f>
        <v>165.48579333333333</v>
      </c>
      <c r="O93" s="109">
        <f>'D Roller'!O93+'D Roller'!O93*(RollerProfit)</f>
        <v>174.68303333333338</v>
      </c>
    </row>
    <row r="94" spans="1:19" ht="15" customHeight="1" x14ac:dyDescent="0.2">
      <c r="A94" s="767"/>
      <c r="B94" s="384">
        <f>[1]Sumary!AQ10</f>
        <v>1.2190000000000001</v>
      </c>
      <c r="C94" s="385">
        <f>[1]Sumary!AR10</f>
        <v>47.99212598425197</v>
      </c>
      <c r="D94" s="109">
        <f>'D Roller'!D94+'D Roller'!D94*(RollerProfit)</f>
        <v>25.474873333333335</v>
      </c>
      <c r="E94" s="109">
        <f>'D Roller'!E94+'D Roller'!E94*(RollerProfit)</f>
        <v>39.218413333333338</v>
      </c>
      <c r="F94" s="109">
        <f>'D Roller'!F94+'D Roller'!F94*(RollerProfit)</f>
        <v>52.961953333333348</v>
      </c>
      <c r="G94" s="109">
        <f>'D Roller'!G94+'D Roller'!G94*(RollerProfit)</f>
        <v>68.085493333333346</v>
      </c>
      <c r="H94" s="109">
        <f>'D Roller'!H94+'D Roller'!H94*(RollerProfit)</f>
        <v>83.899033333333335</v>
      </c>
      <c r="I94" s="109">
        <f>'D Roller'!I94+'D Roller'!I94*(RollerProfit)</f>
        <v>100.33257333333334</v>
      </c>
      <c r="J94" s="109">
        <f>'D Roller'!J94+'D Roller'!J94*(RollerProfit)</f>
        <v>118.37811333333336</v>
      </c>
      <c r="K94" s="109">
        <f>'D Roller'!K94+'D Roller'!K94*(RollerProfit)</f>
        <v>133.32765333333336</v>
      </c>
      <c r="L94" s="109">
        <f>'D Roller'!L94+'D Roller'!L94*(RollerProfit)</f>
        <v>148.27719333333337</v>
      </c>
      <c r="M94" s="109">
        <f>'D Roller'!M94+'D Roller'!M94*(RollerProfit)</f>
        <v>163.22673333333336</v>
      </c>
      <c r="N94" s="109">
        <f>'D Roller'!N94+'D Roller'!N94*(RollerProfit)</f>
        <v>178.17627333333334</v>
      </c>
      <c r="O94" s="109">
        <f>'D Roller'!O94+'D Roller'!O94*(RollerProfit)</f>
        <v>188.14263333333341</v>
      </c>
      <c r="S94" s="93"/>
    </row>
    <row r="95" spans="1:19" ht="15" customHeight="1" x14ac:dyDescent="0.2">
      <c r="A95" s="767"/>
      <c r="B95" s="384">
        <f>[1]Sumary!AQ11</f>
        <v>1.524</v>
      </c>
      <c r="C95" s="385">
        <f>[1]Sumary!AR11</f>
        <v>60</v>
      </c>
      <c r="D95" s="109">
        <f>'D Roller'!D95+'D Roller'!D95*(RollerProfit)</f>
        <v>27.789823333333338</v>
      </c>
      <c r="E95" s="109">
        <f>'D Roller'!E95+'D Roller'!E95*(RollerProfit)</f>
        <v>43.848313333333337</v>
      </c>
      <c r="F95" s="109">
        <f>'D Roller'!F95+'D Roller'!F95*(RollerProfit)</f>
        <v>59.906803333333336</v>
      </c>
      <c r="G95" s="109">
        <f>'D Roller'!G95+'D Roller'!G95*(RollerProfit)</f>
        <v>77.345293333333331</v>
      </c>
      <c r="H95" s="109">
        <f>'D Roller'!H95+'D Roller'!H95*(RollerProfit)</f>
        <v>95.47378333333333</v>
      </c>
      <c r="I95" s="109">
        <f>'D Roller'!I95+'D Roller'!I95*(RollerProfit)</f>
        <v>114.22227333333332</v>
      </c>
      <c r="J95" s="109">
        <f>'D Roller'!J95+'D Roller'!J95*(RollerProfit)</f>
        <v>134.58276333333336</v>
      </c>
      <c r="K95" s="109">
        <f>'D Roller'!K95+'D Roller'!K95*(RollerProfit)</f>
        <v>151.84725333333333</v>
      </c>
      <c r="L95" s="109">
        <f>'D Roller'!L95+'D Roller'!L95*(RollerProfit)</f>
        <v>169.11174333333335</v>
      </c>
      <c r="M95" s="109">
        <f>'D Roller'!M95+'D Roller'!M95*(RollerProfit)</f>
        <v>186.37623333333335</v>
      </c>
      <c r="N95" s="109">
        <f>'D Roller'!N95+'D Roller'!N95*(RollerProfit)</f>
        <v>203.64072333333331</v>
      </c>
      <c r="O95" s="109">
        <f>'D Roller'!O95+'D Roller'!O95*(RollerProfit)</f>
        <v>215.15038333333337</v>
      </c>
    </row>
    <row r="96" spans="1:19" ht="15" customHeight="1" x14ac:dyDescent="0.2">
      <c r="A96" s="767"/>
      <c r="B96" s="384">
        <f>[1]Sumary!AQ12</f>
        <v>1.829</v>
      </c>
      <c r="C96" s="385">
        <f>[1]Sumary!AR12</f>
        <v>72.00787401574803</v>
      </c>
      <c r="D96" s="109">
        <f>'D Roller'!D96+'D Roller'!D96*(RollerProfit)</f>
        <v>30.104773333333334</v>
      </c>
      <c r="E96" s="109">
        <f>'D Roller'!E96+'D Roller'!E96*(RollerProfit)</f>
        <v>48.478213333333336</v>
      </c>
      <c r="F96" s="109">
        <f>'D Roller'!F96+'D Roller'!F96*(RollerProfit)</f>
        <v>66.851653333333331</v>
      </c>
      <c r="G96" s="109">
        <f>'D Roller'!G96+'D Roller'!G96*(RollerProfit)</f>
        <v>86.605093333333315</v>
      </c>
      <c r="H96" s="109">
        <f>'D Roller'!H96+'D Roller'!H96*(RollerProfit)</f>
        <v>107.04853333333334</v>
      </c>
      <c r="I96" s="109">
        <f>'D Roller'!I96+'D Roller'!I96*(RollerProfit)</f>
        <v>128.11197333333334</v>
      </c>
      <c r="J96" s="109">
        <f>'D Roller'!J96+'D Roller'!J96*(RollerProfit)</f>
        <v>150.78741333333335</v>
      </c>
      <c r="K96" s="109">
        <f>'D Roller'!K96+'D Roller'!K96*(RollerProfit)</f>
        <v>170.36685333333332</v>
      </c>
      <c r="L96" s="109">
        <f>'D Roller'!L96+'D Roller'!L96*(RollerProfit)</f>
        <v>189.94629333333336</v>
      </c>
      <c r="M96" s="109">
        <f>'D Roller'!M96+'D Roller'!M96*(RollerProfit)</f>
        <v>209.52573333333336</v>
      </c>
      <c r="N96" s="109">
        <f>'D Roller'!N96+'D Roller'!N96*(RollerProfit)</f>
        <v>229.10517333333331</v>
      </c>
      <c r="O96" s="109">
        <f>'D Roller'!O96+'D Roller'!O96*(RollerProfit)</f>
        <v>242.15813333333338</v>
      </c>
    </row>
    <row r="97" spans="1:15" ht="15" customHeight="1" x14ac:dyDescent="0.2">
      <c r="A97" s="767"/>
      <c r="B97" s="384">
        <f>[1]Sumary!AQ13</f>
        <v>2.1339999999999999</v>
      </c>
      <c r="C97" s="385">
        <f>[1]Sumary!AR13</f>
        <v>84.015748031496059</v>
      </c>
      <c r="D97" s="109">
        <f>'D Roller'!D97+'D Roller'!D97*(RollerProfit)</f>
        <v>32.41972333333333</v>
      </c>
      <c r="E97" s="109">
        <f>'D Roller'!E97+'D Roller'!E97*(RollerProfit)</f>
        <v>53.108113333333328</v>
      </c>
      <c r="F97" s="109">
        <f>'D Roller'!F97+'D Roller'!F97*(RollerProfit)</f>
        <v>73.796503333333334</v>
      </c>
      <c r="G97" s="109">
        <f>'D Roller'!G97+'D Roller'!G97*(RollerProfit)</f>
        <v>95.864893333333313</v>
      </c>
      <c r="H97" s="109">
        <f>'D Roller'!H97+'D Roller'!H97*(RollerProfit)</f>
        <v>118.6232833333333</v>
      </c>
      <c r="I97" s="109">
        <f>'D Roller'!I97+'D Roller'!I97*(RollerProfit)</f>
        <v>142.00167333333331</v>
      </c>
      <c r="J97" s="109">
        <f>'D Roller'!J97+'D Roller'!J97*(RollerProfit)</f>
        <v>166.99206333333333</v>
      </c>
      <c r="K97" s="109">
        <f>'D Roller'!K97+'D Roller'!K97*(RollerProfit)</f>
        <v>188.88645333333332</v>
      </c>
      <c r="L97" s="109">
        <f>'D Roller'!L97+'D Roller'!L97*(RollerProfit)</f>
        <v>210.78084333333334</v>
      </c>
      <c r="M97" s="109">
        <f>'D Roller'!M97+'D Roller'!M97*(RollerProfit)</f>
        <v>232.6752333333333</v>
      </c>
      <c r="N97" s="109">
        <f>'D Roller'!N97+'D Roller'!N97*(RollerProfit)</f>
        <v>254.56962333333334</v>
      </c>
      <c r="O97" s="109">
        <f>'D Roller'!O97+'D Roller'!O97*(RollerProfit)</f>
        <v>269.16588333333328</v>
      </c>
    </row>
    <row r="98" spans="1:15" ht="15" customHeight="1" x14ac:dyDescent="0.2">
      <c r="A98" s="767"/>
      <c r="B98" s="384">
        <f>[1]Sumary!AQ14</f>
        <v>2.4380000000000002</v>
      </c>
      <c r="C98" s="385">
        <f>[1]Sumary!AR14</f>
        <v>95.984251968503941</v>
      </c>
      <c r="D98" s="109">
        <f>'D Roller'!D98+'D Roller'!D98*(RollerProfit)</f>
        <v>34.727083333333333</v>
      </c>
      <c r="E98" s="109">
        <f>'D Roller'!E98+'D Roller'!E98*(RollerProfit)</f>
        <v>57.722833333333334</v>
      </c>
      <c r="F98" s="109">
        <f>'D Roller'!F98+'D Roller'!F98*(RollerProfit)</f>
        <v>80.718583333333356</v>
      </c>
      <c r="G98" s="109">
        <f>'D Roller'!G98+'D Roller'!G98*(RollerProfit)</f>
        <v>105.09433333333332</v>
      </c>
      <c r="H98" s="109">
        <f>'D Roller'!H98+'D Roller'!H98*(RollerProfit)</f>
        <v>130.16008333333332</v>
      </c>
      <c r="I98" s="109">
        <f>'D Roller'!I98+'D Roller'!I98*(RollerProfit)</f>
        <v>155.84583333333336</v>
      </c>
      <c r="J98" s="109">
        <f>'D Roller'!J98+'D Roller'!J98*(RollerProfit)</f>
        <v>183.14358333333334</v>
      </c>
      <c r="K98" s="109">
        <f>'D Roller'!K98+'D Roller'!K98*(RollerProfit)</f>
        <v>207.34533333333334</v>
      </c>
      <c r="L98" s="109">
        <f>'D Roller'!L98+'D Roller'!L98*(RollerProfit)</f>
        <v>231.54708333333335</v>
      </c>
      <c r="M98" s="109">
        <f>'D Roller'!M98+'D Roller'!M98*(RollerProfit)</f>
        <v>255.74883333333332</v>
      </c>
      <c r="N98" s="109">
        <f>'D Roller'!N98+'D Roller'!N98*(RollerProfit)</f>
        <v>279.95058333333333</v>
      </c>
      <c r="O98" s="109">
        <f>'D Roller'!O98+'D Roller'!O98*(RollerProfit)</f>
        <v>296.08508333333333</v>
      </c>
    </row>
    <row r="99" spans="1:15" ht="15" customHeight="1" x14ac:dyDescent="0.2">
      <c r="A99" s="767"/>
      <c r="B99" s="384">
        <f>[1]Sumary!AQ15</f>
        <v>2.9129999999999998</v>
      </c>
      <c r="C99" s="385">
        <f>[1]Sumary!AR15</f>
        <v>114.68503937007874</v>
      </c>
      <c r="D99" s="109">
        <f>'D Roller'!D99+'D Roller'!D99*(RollerProfit)</f>
        <v>38.332333333333331</v>
      </c>
      <c r="E99" s="109">
        <f>'D Roller'!E99+'D Roller'!E99*(RollerProfit)</f>
        <v>64.933333333333323</v>
      </c>
      <c r="F99" s="109">
        <f>'D Roller'!F99+'D Roller'!F99*(RollerProfit)</f>
        <v>91.534333333333336</v>
      </c>
      <c r="G99" s="109">
        <f>'D Roller'!G99+'D Roller'!G99*(RollerProfit)</f>
        <v>119.51533333333332</v>
      </c>
      <c r="H99" s="109">
        <f>'D Roller'!H99+'D Roller'!H99*(RollerProfit)</f>
        <v>148.18633333333335</v>
      </c>
      <c r="I99" s="109">
        <f>'D Roller'!I99+'D Roller'!I99*(RollerProfit)</f>
        <v>177.47733333333332</v>
      </c>
      <c r="J99" s="109">
        <f>'D Roller'!J99+'D Roller'!J99*(RollerProfit)</f>
        <v>208.38033333333337</v>
      </c>
      <c r="K99" s="109">
        <f>'D Roller'!K99+'D Roller'!K99*(RollerProfit)</f>
        <v>236.18733333333333</v>
      </c>
      <c r="L99" s="109">
        <f>'D Roller'!L99+'D Roller'!L99*(RollerProfit)</f>
        <v>263.99433333333332</v>
      </c>
      <c r="M99" s="109">
        <f>'D Roller'!M99+'D Roller'!M99*(RollerProfit)</f>
        <v>291.80133333333333</v>
      </c>
      <c r="N99" s="109">
        <f>'D Roller'!N99+'D Roller'!N99*(RollerProfit)</f>
        <v>319.60833333333329</v>
      </c>
      <c r="O99" s="109">
        <f>'D Roller'!O99+'D Roller'!O99*(RollerProfit)</f>
        <v>338.1463333333333</v>
      </c>
    </row>
    <row r="100" spans="1:15" ht="15" customHeight="1" x14ac:dyDescent="0.2">
      <c r="A100" s="767"/>
      <c r="B100" s="384">
        <f>[1]Sumary!AQ16</f>
        <v>3.25</v>
      </c>
      <c r="C100" s="385">
        <f>[1]Sumary!AR16</f>
        <v>127.95275590551181</v>
      </c>
      <c r="D100" s="109">
        <f>'D Roller'!D100+'D Roller'!D100*(RollerProfit)</f>
        <v>40.890163333333341</v>
      </c>
      <c r="E100" s="109">
        <f>'D Roller'!E100+'D Roller'!E100*(RollerProfit)</f>
        <v>70.048993333333328</v>
      </c>
      <c r="F100" s="109">
        <f>'D Roller'!F100+'D Roller'!F100*(RollerProfit)</f>
        <v>99.207823333333351</v>
      </c>
      <c r="G100" s="109">
        <f>'D Roller'!G100+'D Roller'!G100*(RollerProfit)</f>
        <v>129.74665333333334</v>
      </c>
      <c r="H100" s="109">
        <f>'D Roller'!H100+'D Roller'!H100*(RollerProfit)</f>
        <v>160.97548333333336</v>
      </c>
      <c r="I100" s="109">
        <f>'D Roller'!I100+'D Roller'!I100*(RollerProfit)</f>
        <v>192.82431333333335</v>
      </c>
      <c r="J100" s="109">
        <f>'D Roller'!J100+'D Roller'!J100*(RollerProfit)</f>
        <v>226.28514333333331</v>
      </c>
      <c r="K100" s="109">
        <f>'D Roller'!K100+'D Roller'!K100*(RollerProfit)</f>
        <v>256.64997333333332</v>
      </c>
      <c r="L100" s="109">
        <f>'D Roller'!L100+'D Roller'!L100*(RollerProfit)</f>
        <v>287.01480333333342</v>
      </c>
      <c r="M100" s="109">
        <f>'D Roller'!M100+'D Roller'!M100*(RollerProfit)</f>
        <v>317.37963333333335</v>
      </c>
      <c r="N100" s="109">
        <f>'D Roller'!N100+'D Roller'!N100*(RollerProfit)</f>
        <v>347.74446333333339</v>
      </c>
      <c r="O100" s="109">
        <f>'D Roller'!O100+'D Roller'!O100*(RollerProfit)</f>
        <v>367.98768333333334</v>
      </c>
    </row>
    <row r="101" spans="1:15" ht="15" customHeight="1" x14ac:dyDescent="0.2">
      <c r="A101" s="767"/>
      <c r="B101" s="384">
        <f>[1]Sumary!AQ17</f>
        <v>3.5</v>
      </c>
      <c r="C101" s="385">
        <f>[1]Sumary!AR17</f>
        <v>137.79527559055117</v>
      </c>
      <c r="D101" s="109">
        <f>'D Roller'!D101+'D Roller'!D101*(RollerProfit)</f>
        <v>42.787663333333334</v>
      </c>
      <c r="E101" s="109">
        <f>'D Roller'!E101+'D Roller'!E101*(RollerProfit)</f>
        <v>73.84399333333333</v>
      </c>
      <c r="F101" s="109">
        <f>'D Roller'!F101+'D Roller'!F101*(RollerProfit)</f>
        <v>104.90032333333333</v>
      </c>
      <c r="G101" s="109">
        <f>'D Roller'!G101+'D Roller'!G101*(RollerProfit)</f>
        <v>137.33665333333335</v>
      </c>
      <c r="H101" s="109">
        <f>'D Roller'!H101+'D Roller'!H101*(RollerProfit)</f>
        <v>170.46298333333331</v>
      </c>
      <c r="I101" s="109">
        <f>'D Roller'!I101+'D Roller'!I101*(RollerProfit)</f>
        <v>204.20931333333331</v>
      </c>
      <c r="J101" s="109">
        <f>'D Roller'!J101+'D Roller'!J101*(RollerProfit)</f>
        <v>239.56764333333334</v>
      </c>
      <c r="K101" s="109">
        <f>'D Roller'!K101+'D Roller'!K101*(RollerProfit)</f>
        <v>271.82997333333327</v>
      </c>
      <c r="L101" s="109">
        <f>'D Roller'!L101+'D Roller'!L101*(RollerProfit)</f>
        <v>304.0923033333334</v>
      </c>
      <c r="M101" s="109">
        <f>'D Roller'!M101+'D Roller'!M101*(RollerProfit)</f>
        <v>336.35463333333331</v>
      </c>
      <c r="N101" s="109">
        <f>'D Roller'!N101+'D Roller'!N101*(RollerProfit)</f>
        <v>368.61696333333333</v>
      </c>
      <c r="O101" s="109">
        <f>'D Roller'!O101+'D Roller'!O101*(RollerProfit)</f>
        <v>390.12518333333327</v>
      </c>
    </row>
    <row r="102" spans="1:15" ht="15" customHeight="1" x14ac:dyDescent="0.2"/>
    <row r="126" spans="1:1" x14ac:dyDescent="0.2">
      <c r="A126" s="532" t="s">
        <v>280</v>
      </c>
    </row>
    <row r="128" spans="1:1" x14ac:dyDescent="0.2">
      <c r="A128" s="532" t="s">
        <v>281</v>
      </c>
    </row>
    <row r="129" spans="1:15" x14ac:dyDescent="0.2">
      <c r="A129" s="533" t="s">
        <v>282</v>
      </c>
    </row>
    <row r="130" spans="1:15" x14ac:dyDescent="0.2">
      <c r="A130" s="485" t="s">
        <v>283</v>
      </c>
      <c r="B130" s="382">
        <f>[1]Sumary!AS4</f>
        <v>0.3</v>
      </c>
      <c r="C130" s="382">
        <f>[1]Sumary!AT4</f>
        <v>0.6</v>
      </c>
      <c r="D130" s="382">
        <f>[1]Sumary!AU4</f>
        <v>0.9</v>
      </c>
      <c r="E130" s="382">
        <f>[1]Sumary!AV4</f>
        <v>1.2</v>
      </c>
      <c r="F130" s="382">
        <f>[1]Sumary!AW4</f>
        <v>1.5</v>
      </c>
      <c r="G130" s="382">
        <f>[1]Sumary!AX4</f>
        <v>1.8</v>
      </c>
      <c r="H130" s="382">
        <f>[1]Sumary!AY4</f>
        <v>2.1</v>
      </c>
      <c r="I130" s="382">
        <f>[1]Sumary!AZ4</f>
        <v>2.4</v>
      </c>
      <c r="J130" s="382">
        <f>[1]Sumary!BA4</f>
        <v>2.7</v>
      </c>
      <c r="K130" s="382">
        <f>[1]Sumary!BB4</f>
        <v>3</v>
      </c>
      <c r="L130" s="382">
        <f>[1]Sumary!BC4</f>
        <v>3.3</v>
      </c>
      <c r="M130" s="382">
        <f>[1]Sumary!BD4</f>
        <v>3.5</v>
      </c>
      <c r="N130" s="450"/>
      <c r="O130" s="450"/>
    </row>
    <row r="131" spans="1:15" x14ac:dyDescent="0.2">
      <c r="A131" s="485" t="s">
        <v>279</v>
      </c>
      <c r="B131" s="383">
        <f>[1]Sumary!AS5</f>
        <v>11.811023622047244</v>
      </c>
      <c r="C131" s="383">
        <f>[1]Sumary!AT5</f>
        <v>23.622047244094489</v>
      </c>
      <c r="D131" s="383">
        <f>[1]Sumary!AU5</f>
        <v>35.433070866141733</v>
      </c>
      <c r="E131" s="383">
        <f>[1]Sumary!AV5</f>
        <v>47.244094488188978</v>
      </c>
      <c r="F131" s="383">
        <f>[1]Sumary!AW5</f>
        <v>59.055118110236222</v>
      </c>
      <c r="G131" s="383">
        <f>[1]Sumary!AX5</f>
        <v>70.866141732283467</v>
      </c>
      <c r="H131" s="383">
        <f>[1]Sumary!AY5</f>
        <v>82.677165354330711</v>
      </c>
      <c r="I131" s="383">
        <f>[1]Sumary!AZ5</f>
        <v>94.488188976377955</v>
      </c>
      <c r="J131" s="383">
        <f>[1]Sumary!BA5</f>
        <v>106.2992125984252</v>
      </c>
      <c r="K131" s="383">
        <f>[1]Sumary!BB5</f>
        <v>118.11023622047244</v>
      </c>
      <c r="L131" s="383">
        <f>[1]Sumary!BC5</f>
        <v>129.92125984251967</v>
      </c>
      <c r="M131" s="383">
        <f>[1]Sumary!BD5</f>
        <v>137.79527559055117</v>
      </c>
      <c r="N131" s="453"/>
      <c r="O131" s="453"/>
    </row>
    <row r="132" spans="1:15" x14ac:dyDescent="0.2">
      <c r="A132" s="485" t="s">
        <v>284</v>
      </c>
      <c r="B132" s="162">
        <f>'D Roller'!B132+'D Roller'!B132*(RollerScallopsProfit)</f>
        <v>1.4849999999999999</v>
      </c>
      <c r="C132" s="162">
        <f>'D Roller'!C132+'D Roller'!C132*(RollerScallopsProfit)</f>
        <v>2.9699999999999998</v>
      </c>
      <c r="D132" s="162">
        <f>'D Roller'!D132+'D Roller'!D132*(RollerScallopsProfit)</f>
        <v>4.4550000000000001</v>
      </c>
      <c r="E132" s="162">
        <f>'D Roller'!E132+'D Roller'!E132*(RollerScallopsProfit)</f>
        <v>5.9399999999999995</v>
      </c>
      <c r="F132" s="162">
        <f>'D Roller'!F132+'D Roller'!F132*(RollerScallopsProfit)</f>
        <v>7.4249999999999998</v>
      </c>
      <c r="G132" s="162">
        <f>'D Roller'!G132+'D Roller'!G132*(RollerScallopsProfit)</f>
        <v>8.91</v>
      </c>
      <c r="H132" s="162">
        <f>'D Roller'!H132+'D Roller'!H132*(RollerScallopsProfit)</f>
        <v>10.395</v>
      </c>
      <c r="I132" s="162">
        <f>'D Roller'!I132+'D Roller'!I132*(RollerScallopsProfit)</f>
        <v>11.879999999999999</v>
      </c>
      <c r="J132" s="162">
        <f>'D Roller'!J132+'D Roller'!J132*(RollerScallopsProfit)</f>
        <v>13.365000000000002</v>
      </c>
      <c r="K132" s="162">
        <f>'D Roller'!K132+'D Roller'!K132*(RollerScallopsProfit)</f>
        <v>14.85</v>
      </c>
      <c r="L132" s="162">
        <f>'D Roller'!L132+'D Roller'!L132*(RollerScallopsProfit)</f>
        <v>16.334999999999997</v>
      </c>
      <c r="M132" s="162">
        <f>'D Roller'!M132+'D Roller'!M132*(RollerScallopsProfit)</f>
        <v>17.324999999999999</v>
      </c>
      <c r="N132" s="164"/>
      <c r="O132" s="164"/>
    </row>
    <row r="134" spans="1:15" x14ac:dyDescent="0.2">
      <c r="A134" s="533" t="s">
        <v>285</v>
      </c>
    </row>
    <row r="135" spans="1:15" x14ac:dyDescent="0.2">
      <c r="A135" s="485" t="s">
        <v>283</v>
      </c>
      <c r="B135" s="382">
        <f>[1]Sumary!AS4</f>
        <v>0.3</v>
      </c>
      <c r="C135" s="382">
        <f>[1]Sumary!AT4</f>
        <v>0.6</v>
      </c>
      <c r="D135" s="382">
        <f>[1]Sumary!AU4</f>
        <v>0.9</v>
      </c>
      <c r="E135" s="382">
        <f>[1]Sumary!AV4</f>
        <v>1.2</v>
      </c>
      <c r="F135" s="382">
        <f>[1]Sumary!AW4</f>
        <v>1.5</v>
      </c>
      <c r="G135" s="382">
        <f>[1]Sumary!AX4</f>
        <v>1.8</v>
      </c>
      <c r="H135" s="382">
        <f>[1]Sumary!AY4</f>
        <v>2.1</v>
      </c>
      <c r="I135" s="382">
        <f>[1]Sumary!AZ4</f>
        <v>2.4</v>
      </c>
      <c r="J135" s="382">
        <f>[1]Sumary!BA4</f>
        <v>2.7</v>
      </c>
      <c r="K135" s="382">
        <f>[1]Sumary!BB4</f>
        <v>3</v>
      </c>
      <c r="L135" s="382">
        <f>[1]Sumary!BC4</f>
        <v>3.3</v>
      </c>
      <c r="M135" s="382">
        <f>[1]Sumary!BD4</f>
        <v>3.5</v>
      </c>
      <c r="N135" s="450"/>
      <c r="O135" s="450"/>
    </row>
    <row r="136" spans="1:15" x14ac:dyDescent="0.2">
      <c r="A136" s="485" t="s">
        <v>279</v>
      </c>
      <c r="B136" s="383">
        <f>[1]Sumary!AS5</f>
        <v>11.811023622047244</v>
      </c>
      <c r="C136" s="383">
        <f>[1]Sumary!AT5</f>
        <v>23.622047244094489</v>
      </c>
      <c r="D136" s="383">
        <f>[1]Sumary!AU5</f>
        <v>35.433070866141733</v>
      </c>
      <c r="E136" s="383">
        <f>[1]Sumary!AV5</f>
        <v>47.244094488188978</v>
      </c>
      <c r="F136" s="383">
        <f>[1]Sumary!AW5</f>
        <v>59.055118110236222</v>
      </c>
      <c r="G136" s="383">
        <f>[1]Sumary!AX5</f>
        <v>70.866141732283467</v>
      </c>
      <c r="H136" s="383">
        <f>[1]Sumary!AY5</f>
        <v>82.677165354330711</v>
      </c>
      <c r="I136" s="383">
        <f>[1]Sumary!AZ5</f>
        <v>94.488188976377955</v>
      </c>
      <c r="J136" s="383">
        <f>[1]Sumary!BA5</f>
        <v>106.2992125984252</v>
      </c>
      <c r="K136" s="383">
        <f>[1]Sumary!BB5</f>
        <v>118.11023622047244</v>
      </c>
      <c r="L136" s="383">
        <f>[1]Sumary!BC5</f>
        <v>129.92125984251967</v>
      </c>
      <c r="M136" s="383">
        <f>[1]Sumary!BD5</f>
        <v>137.79527559055117</v>
      </c>
      <c r="N136" s="453"/>
      <c r="O136" s="453"/>
    </row>
    <row r="137" spans="1:15" x14ac:dyDescent="0.2">
      <c r="A137" s="95"/>
      <c r="B137" s="162">
        <f>'D Roller'!B137+'D Roller'!B137*(RollerScallopsProfit)</f>
        <v>1.05</v>
      </c>
      <c r="C137" s="162">
        <f>'D Roller'!C137+'D Roller'!C137*(RollerScallopsProfit)</f>
        <v>2.1</v>
      </c>
      <c r="D137" s="162">
        <f>'D Roller'!D137+'D Roller'!D137*(RollerScallopsProfit)</f>
        <v>3.15</v>
      </c>
      <c r="E137" s="162">
        <f>'D Roller'!E137+'D Roller'!E137*(RollerScallopsProfit)</f>
        <v>4.2</v>
      </c>
      <c r="F137" s="162">
        <f>'D Roller'!F137+'D Roller'!F137*(RollerScallopsProfit)</f>
        <v>5.25</v>
      </c>
      <c r="G137" s="162">
        <f>'D Roller'!G137+'D Roller'!G137*(RollerScallopsProfit)</f>
        <v>6.3</v>
      </c>
      <c r="H137" s="162">
        <f>'D Roller'!H137+'D Roller'!H137*(RollerScallopsProfit)</f>
        <v>7.3500000000000005</v>
      </c>
      <c r="I137" s="162">
        <f>'D Roller'!I137+'D Roller'!I137*(RollerScallopsProfit)</f>
        <v>8.4</v>
      </c>
      <c r="J137" s="162">
        <f>'D Roller'!J137+'D Roller'!J137*(RollerScallopsProfit)</f>
        <v>9.4500000000000011</v>
      </c>
      <c r="K137" s="162">
        <f>'D Roller'!K137+'D Roller'!K137*(RollerScallopsProfit)</f>
        <v>10.5</v>
      </c>
      <c r="L137" s="162">
        <f>'D Roller'!L137+'D Roller'!L137*(RollerScallopsProfit)</f>
        <v>11.549999999999999</v>
      </c>
      <c r="M137" s="162">
        <f>'D Roller'!M137+'D Roller'!M137*(RollerScallopsProfit)</f>
        <v>12.25</v>
      </c>
      <c r="N137" s="164"/>
      <c r="O137" s="164"/>
    </row>
    <row r="139" spans="1:15" x14ac:dyDescent="0.2">
      <c r="A139" s="535" t="s">
        <v>286</v>
      </c>
    </row>
    <row r="140" spans="1:15" x14ac:dyDescent="0.2">
      <c r="A140" s="485" t="s">
        <v>283</v>
      </c>
      <c r="B140" s="382">
        <f>[1]Sumary!AS4</f>
        <v>0.3</v>
      </c>
      <c r="C140" s="382">
        <f>[1]Sumary!AT4</f>
        <v>0.6</v>
      </c>
      <c r="D140" s="382">
        <f>[1]Sumary!AU4</f>
        <v>0.9</v>
      </c>
      <c r="E140" s="382">
        <f>[1]Sumary!AV4</f>
        <v>1.2</v>
      </c>
      <c r="F140" s="382">
        <f>[1]Sumary!AW4</f>
        <v>1.5</v>
      </c>
      <c r="G140" s="382">
        <f>[1]Sumary!AX4</f>
        <v>1.8</v>
      </c>
      <c r="H140" s="382">
        <f>[1]Sumary!AY4</f>
        <v>2.1</v>
      </c>
      <c r="I140" s="382">
        <f>[1]Sumary!AZ4</f>
        <v>2.4</v>
      </c>
      <c r="J140" s="382">
        <f>[1]Sumary!BA4</f>
        <v>2.7</v>
      </c>
      <c r="K140" s="382">
        <f>[1]Sumary!BB4</f>
        <v>3</v>
      </c>
      <c r="L140" s="382">
        <f>[1]Sumary!BC4</f>
        <v>3.3</v>
      </c>
      <c r="M140" s="382">
        <f>[1]Sumary!BD4</f>
        <v>3.5</v>
      </c>
      <c r="N140" s="450"/>
      <c r="O140" s="450"/>
    </row>
    <row r="141" spans="1:15" x14ac:dyDescent="0.2">
      <c r="A141" s="485" t="s">
        <v>279</v>
      </c>
      <c r="B141" s="383">
        <f>[1]Sumary!AS5</f>
        <v>11.811023622047244</v>
      </c>
      <c r="C141" s="383">
        <f>[1]Sumary!AT5</f>
        <v>23.622047244094489</v>
      </c>
      <c r="D141" s="383">
        <f>[1]Sumary!AU5</f>
        <v>35.433070866141733</v>
      </c>
      <c r="E141" s="383">
        <f>[1]Sumary!AV5</f>
        <v>47.244094488188978</v>
      </c>
      <c r="F141" s="383">
        <f>[1]Sumary!AW5</f>
        <v>59.055118110236222</v>
      </c>
      <c r="G141" s="383">
        <f>[1]Sumary!AX5</f>
        <v>70.866141732283467</v>
      </c>
      <c r="H141" s="383">
        <f>[1]Sumary!AY5</f>
        <v>82.677165354330711</v>
      </c>
      <c r="I141" s="383">
        <f>[1]Sumary!AZ5</f>
        <v>94.488188976377955</v>
      </c>
      <c r="J141" s="383">
        <f>[1]Sumary!BA5</f>
        <v>106.2992125984252</v>
      </c>
      <c r="K141" s="383">
        <f>[1]Sumary!BB5</f>
        <v>118.11023622047244</v>
      </c>
      <c r="L141" s="383">
        <f>[1]Sumary!BC5</f>
        <v>129.92125984251967</v>
      </c>
      <c r="M141" s="383">
        <f>[1]Sumary!BD5</f>
        <v>137.79527559055117</v>
      </c>
      <c r="N141" s="453"/>
      <c r="O141" s="453"/>
    </row>
    <row r="142" spans="1:15" x14ac:dyDescent="0.2">
      <c r="A142" s="485" t="s">
        <v>284</v>
      </c>
      <c r="B142" s="162">
        <f>'D Roller'!B142+'D Roller'!B142*(RollerScallopsProfit)</f>
        <v>2.1543749999999999</v>
      </c>
      <c r="C142" s="162">
        <f>'D Roller'!C142+'D Roller'!C142*(RollerScallopsProfit)</f>
        <v>4.3087499999999999</v>
      </c>
      <c r="D142" s="162">
        <f>'D Roller'!D142+'D Roller'!D142*(RollerScallopsProfit)</f>
        <v>6.4631249999999998</v>
      </c>
      <c r="E142" s="162">
        <f>'D Roller'!E142+'D Roller'!E142*(RollerScallopsProfit)</f>
        <v>8.6174999999999997</v>
      </c>
      <c r="F142" s="162">
        <f>'D Roller'!F142+'D Roller'!F142*(RollerScallopsProfit)</f>
        <v>10.771875</v>
      </c>
      <c r="G142" s="162">
        <f>'D Roller'!G142+'D Roller'!G142*(RollerScallopsProfit)</f>
        <v>12.92625</v>
      </c>
      <c r="H142" s="162">
        <f>'D Roller'!H142+'D Roller'!H142*(RollerScallopsProfit)</f>
        <v>15.080625000000001</v>
      </c>
      <c r="I142" s="162">
        <f>'D Roller'!I142+'D Roller'!I142*(RollerScallopsProfit)</f>
        <v>17.234999999999999</v>
      </c>
      <c r="J142" s="162">
        <f>'D Roller'!J142+'D Roller'!J142*(RollerScallopsProfit)</f>
        <v>19.389375000000001</v>
      </c>
      <c r="K142" s="162">
        <f>'D Roller'!K142+'D Roller'!K142*(RollerScallopsProfit)</f>
        <v>21.543749999999999</v>
      </c>
      <c r="L142" s="162">
        <f>'D Roller'!L142+'D Roller'!L142*(RollerScallopsProfit)</f>
        <v>23.698124999999997</v>
      </c>
      <c r="M142" s="162">
        <f>'D Roller'!M142+'D Roller'!M142*(RollerScallopsProfit)</f>
        <v>25.134374999999999</v>
      </c>
      <c r="N142" s="164"/>
      <c r="O142" s="164"/>
    </row>
    <row r="143" spans="1:15" x14ac:dyDescent="0.2">
      <c r="A143" s="95"/>
      <c r="B143" s="165"/>
      <c r="C143" s="165"/>
      <c r="D143" s="165"/>
      <c r="E143" s="165"/>
      <c r="F143" s="165"/>
      <c r="G143" s="165"/>
      <c r="H143" s="165"/>
      <c r="I143" s="165"/>
      <c r="J143" s="165"/>
      <c r="K143" s="165"/>
      <c r="L143" s="165"/>
      <c r="M143" s="165"/>
      <c r="N143" s="165"/>
      <c r="O143" s="165"/>
    </row>
    <row r="144" spans="1:15" x14ac:dyDescent="0.2">
      <c r="A144" s="96" t="s">
        <v>519</v>
      </c>
      <c r="B144" s="95"/>
      <c r="C144" s="95"/>
      <c r="D144" s="95"/>
      <c r="E144" s="95"/>
      <c r="F144" s="95"/>
      <c r="G144" s="95"/>
      <c r="H144" s="95"/>
      <c r="I144" s="95"/>
      <c r="J144" s="95"/>
      <c r="K144" s="95"/>
      <c r="L144" s="95"/>
      <c r="M144" s="95"/>
      <c r="N144" s="95"/>
      <c r="O144" s="165"/>
    </row>
    <row r="145" spans="1:13" x14ac:dyDescent="0.2">
      <c r="A145" s="381" t="s">
        <v>278</v>
      </c>
      <c r="B145" s="382">
        <f>[1]Sumary!AS4</f>
        <v>0.3</v>
      </c>
      <c r="C145" s="382">
        <f>[1]Sumary!AT4</f>
        <v>0.6</v>
      </c>
      <c r="D145" s="382">
        <f>[1]Sumary!AU4</f>
        <v>0.9</v>
      </c>
      <c r="E145" s="382">
        <f>[1]Sumary!AV4</f>
        <v>1.2</v>
      </c>
      <c r="F145" s="382">
        <f>[1]Sumary!AW4</f>
        <v>1.5</v>
      </c>
      <c r="G145" s="382">
        <f>[1]Sumary!AX4</f>
        <v>1.8</v>
      </c>
      <c r="H145" s="382">
        <f>[1]Sumary!AY4</f>
        <v>2.1</v>
      </c>
      <c r="I145" s="382">
        <f>[1]Sumary!AZ4</f>
        <v>2.4</v>
      </c>
      <c r="J145" s="382">
        <f>[1]Sumary!BA4</f>
        <v>2.7</v>
      </c>
      <c r="K145" s="382">
        <f>[1]Sumary!BB4</f>
        <v>3</v>
      </c>
      <c r="L145" s="382">
        <f>[1]Sumary!BC4</f>
        <v>3.3</v>
      </c>
      <c r="M145" s="382">
        <f>[1]Sumary!BD4</f>
        <v>3.5</v>
      </c>
    </row>
    <row r="146" spans="1:13" x14ac:dyDescent="0.2">
      <c r="A146" s="381" t="s">
        <v>279</v>
      </c>
      <c r="B146" s="383">
        <f>[1]Sumary!AS5</f>
        <v>11.811023622047244</v>
      </c>
      <c r="C146" s="383">
        <f>[1]Sumary!AT5</f>
        <v>23.622047244094489</v>
      </c>
      <c r="D146" s="383">
        <f>[1]Sumary!AU5</f>
        <v>35.433070866141733</v>
      </c>
      <c r="E146" s="383">
        <f>[1]Sumary!AV5</f>
        <v>47.244094488188978</v>
      </c>
      <c r="F146" s="383">
        <f>[1]Sumary!AW5</f>
        <v>59.055118110236222</v>
      </c>
      <c r="G146" s="383">
        <f>[1]Sumary!AX5</f>
        <v>70.866141732283467</v>
      </c>
      <c r="H146" s="383">
        <f>[1]Sumary!AY5</f>
        <v>82.677165354330711</v>
      </c>
      <c r="I146" s="383">
        <f>[1]Sumary!AZ5</f>
        <v>94.488188976377955</v>
      </c>
      <c r="J146" s="383">
        <f>[1]Sumary!BA5</f>
        <v>106.2992125984252</v>
      </c>
      <c r="K146" s="383">
        <f>[1]Sumary!BB5</f>
        <v>118.11023622047244</v>
      </c>
      <c r="L146" s="383">
        <f>[1]Sumary!BC5</f>
        <v>129.92125984251967</v>
      </c>
      <c r="M146" s="383">
        <f>[1]Sumary!BD5</f>
        <v>137.79527559055117</v>
      </c>
    </row>
    <row r="147" spans="1:13" x14ac:dyDescent="0.2">
      <c r="B147" s="162">
        <f>'D Roller'!B147+'D Roller'!B147*(RollerScallopsProfit)</f>
        <v>9.9845999999999986</v>
      </c>
      <c r="C147" s="162">
        <f>'D Roller'!C147+'D Roller'!C147*(RollerScallopsProfit)</f>
        <v>12.793199999999999</v>
      </c>
      <c r="D147" s="162">
        <f>'D Roller'!D147+'D Roller'!D147*(RollerScallopsProfit)</f>
        <v>15.601800000000001</v>
      </c>
      <c r="E147" s="162">
        <f>'D Roller'!E147+'D Roller'!E147*(RollerScallopsProfit)</f>
        <v>18.410399999999999</v>
      </c>
      <c r="F147" s="162">
        <f>'D Roller'!F147+'D Roller'!F147*(RollerScallopsProfit)</f>
        <v>21.219000000000001</v>
      </c>
      <c r="G147" s="162">
        <f>'D Roller'!G147+'D Roller'!G147*(RollerScallopsProfit)</f>
        <v>24.0276</v>
      </c>
      <c r="H147" s="162">
        <f>'D Roller'!H147+'D Roller'!H147*(RollerScallopsProfit)</f>
        <v>26.836199999999998</v>
      </c>
      <c r="I147" s="162">
        <f>'D Roller'!I147+'D Roller'!I147*(RollerScallopsProfit)</f>
        <v>29.644799999999996</v>
      </c>
      <c r="J147" s="162">
        <f>'D Roller'!J147+'D Roller'!J147*(RollerScallopsProfit)</f>
        <v>32.453400000000002</v>
      </c>
      <c r="K147" s="162">
        <f>'D Roller'!K147+'D Roller'!K147*(RollerScallopsProfit)</f>
        <v>35.262</v>
      </c>
      <c r="L147" s="162">
        <f>'D Roller'!L147+'D Roller'!L147*(RollerScallopsProfit)</f>
        <v>38.070599999999999</v>
      </c>
      <c r="M147" s="162">
        <f>'D Roller'!M147+'D Roller'!M147*(RollerScallopsProfit)</f>
        <v>39.942999999999998</v>
      </c>
    </row>
    <row r="149" spans="1:13" x14ac:dyDescent="0.2">
      <c r="A149" s="536" t="s">
        <v>287</v>
      </c>
    </row>
    <row r="150" spans="1:13" x14ac:dyDescent="0.2">
      <c r="A150" s="536" t="s">
        <v>288</v>
      </c>
      <c r="B150" s="536" t="s">
        <v>289</v>
      </c>
      <c r="C150" s="536"/>
    </row>
    <row r="151" spans="1:13" x14ac:dyDescent="0.2">
      <c r="A151" s="533" t="s">
        <v>290</v>
      </c>
      <c r="E151" s="467">
        <f>'D Roller'!E151+'D Roller'!E151*(RollerEctrasProfit)</f>
        <v>1.04</v>
      </c>
    </row>
    <row r="152" spans="1:13" x14ac:dyDescent="0.2">
      <c r="A152" s="533" t="s">
        <v>291</v>
      </c>
      <c r="E152" s="467">
        <f>'D Roller'!E152+'D Roller'!E152*(RollerEctrasProfit)</f>
        <v>2.0540000000000003</v>
      </c>
    </row>
    <row r="155" spans="1:13" x14ac:dyDescent="0.2">
      <c r="A155" s="532" t="s">
        <v>292</v>
      </c>
      <c r="J155" s="532" t="s">
        <v>293</v>
      </c>
    </row>
    <row r="157" spans="1:13" x14ac:dyDescent="0.2">
      <c r="A157" s="533" t="s">
        <v>294</v>
      </c>
      <c r="E157" s="537">
        <f>'D Roller'!E157+'D Roller'!E157*(RollerEctrasProfit)</f>
        <v>2.2999999999999998</v>
      </c>
      <c r="F157" s="533" t="s">
        <v>295</v>
      </c>
      <c r="J157" s="533" t="s">
        <v>296</v>
      </c>
      <c r="L157" s="538">
        <f>'D Roller'!L157+'D Roller'!L157*(RollerMotorprofit)</f>
        <v>41.288000000000004</v>
      </c>
    </row>
    <row r="158" spans="1:13" x14ac:dyDescent="0.2">
      <c r="A158" s="533" t="s">
        <v>297</v>
      </c>
      <c r="E158" s="537">
        <f>'D Roller'!E158+'D Roller'!E158*(RollerEctrasProfit)</f>
        <v>6.3000000000000007</v>
      </c>
      <c r="F158" s="533" t="s">
        <v>298</v>
      </c>
      <c r="G158" s="533" t="s">
        <v>276</v>
      </c>
      <c r="J158" s="533" t="s">
        <v>299</v>
      </c>
      <c r="L158" s="538">
        <f>'D Roller'!L158+'D Roller'!L158*(RollerMotorprofit)</f>
        <v>62.789999999999992</v>
      </c>
    </row>
    <row r="159" spans="1:13" x14ac:dyDescent="0.2">
      <c r="A159" s="533" t="s">
        <v>300</v>
      </c>
      <c r="E159" s="537">
        <f>'D Roller'!E159+'D Roller'!E159*(RollerEctrasProfit)</f>
        <v>0.56400000000000006</v>
      </c>
      <c r="F159" s="533" t="s">
        <v>301</v>
      </c>
      <c r="J159" s="533" t="s">
        <v>1266</v>
      </c>
      <c r="L159" s="538">
        <f>'D Roller'!L159+'D Roller'!L159*(RollerMotorprofit)</f>
        <v>92.325999999999993</v>
      </c>
    </row>
    <row r="160" spans="1:13" x14ac:dyDescent="0.2">
      <c r="A160" s="533" t="s">
        <v>303</v>
      </c>
      <c r="E160" s="537">
        <f>'D Roller'!E160+'D Roller'!E160*(RollerEctrasProfit)</f>
        <v>0.98550000000000004</v>
      </c>
      <c r="F160" s="533" t="s">
        <v>301</v>
      </c>
      <c r="J160" s="533" t="s">
        <v>302</v>
      </c>
      <c r="L160" s="538">
        <f>'D Roller'!L160+'D Roller'!L160*(RollerMotorprofit)</f>
        <v>15.015000000000001</v>
      </c>
    </row>
    <row r="161" spans="1:15" x14ac:dyDescent="0.2">
      <c r="J161" s="533" t="s">
        <v>304</v>
      </c>
      <c r="L161" s="538">
        <f>'D Roller'!L161+'D Roller'!L161*(RollerMotorprofit)</f>
        <v>20.475000000000001</v>
      </c>
    </row>
    <row r="162" spans="1:15" x14ac:dyDescent="0.2">
      <c r="J162" s="533" t="s">
        <v>305</v>
      </c>
      <c r="L162" s="538">
        <f>'D Roller'!L162+'D Roller'!L162*(RollerMotorprofit)</f>
        <v>28.664999999999999</v>
      </c>
    </row>
    <row r="163" spans="1:15" x14ac:dyDescent="0.2">
      <c r="J163" s="533" t="s">
        <v>264</v>
      </c>
      <c r="L163" s="538">
        <f>'D Roller'!L163+'D Roller'!L163*(RollerMotorprofit)</f>
        <v>4.2249999999999996</v>
      </c>
    </row>
    <row r="164" spans="1:15" x14ac:dyDescent="0.2">
      <c r="J164" s="533" t="s">
        <v>306</v>
      </c>
      <c r="L164" s="538">
        <f>'D Roller'!L164+'D Roller'!L164*(RollerMotorprofit)</f>
        <v>6.5</v>
      </c>
    </row>
    <row r="165" spans="1:15" x14ac:dyDescent="0.2">
      <c r="J165" s="533" t="s">
        <v>307</v>
      </c>
      <c r="L165" s="538">
        <f>'D Roller'!L165+'D Roller'!L165*(RollerMotorprofit)</f>
        <v>80.534999999999997</v>
      </c>
    </row>
    <row r="166" spans="1:15" x14ac:dyDescent="0.2">
      <c r="J166" s="533" t="s">
        <v>308</v>
      </c>
      <c r="L166" s="538">
        <f>'D Roller'!L166+'D Roller'!L166*(RollerMotorprofit)</f>
        <v>110.565</v>
      </c>
    </row>
    <row r="167" spans="1:15" x14ac:dyDescent="0.2">
      <c r="L167" s="538"/>
    </row>
    <row r="168" spans="1:15" x14ac:dyDescent="0.2">
      <c r="L168" s="538"/>
    </row>
    <row r="169" spans="1:15" x14ac:dyDescent="0.2">
      <c r="A169" s="532" t="s">
        <v>309</v>
      </c>
      <c r="E169" s="537"/>
      <c r="O169" s="708" t="s">
        <v>1265</v>
      </c>
    </row>
    <row r="170" spans="1:15" x14ac:dyDescent="0.2">
      <c r="A170" s="539" t="s">
        <v>278</v>
      </c>
      <c r="B170" s="539"/>
      <c r="C170" s="540">
        <v>0.3</v>
      </c>
      <c r="D170" s="540">
        <v>0.6</v>
      </c>
      <c r="E170" s="540">
        <v>0.9</v>
      </c>
      <c r="F170" s="540">
        <v>1.2</v>
      </c>
      <c r="G170" s="540">
        <v>1.5</v>
      </c>
      <c r="H170" s="540">
        <v>1.8</v>
      </c>
      <c r="I170" s="540">
        <v>2.1</v>
      </c>
      <c r="J170" s="540">
        <v>2.4</v>
      </c>
      <c r="K170" s="540">
        <v>2.7</v>
      </c>
      <c r="L170" s="540">
        <v>3</v>
      </c>
      <c r="M170" s="540">
        <v>3.3</v>
      </c>
      <c r="N170" s="540">
        <v>3.5</v>
      </c>
      <c r="O170" s="540">
        <v>3.9</v>
      </c>
    </row>
    <row r="171" spans="1:15" x14ac:dyDescent="0.2">
      <c r="B171" s="539" t="s">
        <v>279</v>
      </c>
      <c r="C171" s="541">
        <f>CONVERT(C170,"m","in")</f>
        <v>11.811023622047244</v>
      </c>
      <c r="D171" s="541">
        <f t="shared" ref="D171:O171" si="0">CONVERT(D170,"m","in")</f>
        <v>23.622047244094489</v>
      </c>
      <c r="E171" s="541">
        <f t="shared" si="0"/>
        <v>35.433070866141733</v>
      </c>
      <c r="F171" s="541">
        <f t="shared" si="0"/>
        <v>47.244094488188978</v>
      </c>
      <c r="G171" s="541">
        <f t="shared" si="0"/>
        <v>59.055118110236222</v>
      </c>
      <c r="H171" s="541">
        <f t="shared" si="0"/>
        <v>70.866141732283467</v>
      </c>
      <c r="I171" s="541">
        <f t="shared" si="0"/>
        <v>82.677165354330711</v>
      </c>
      <c r="J171" s="541">
        <f t="shared" si="0"/>
        <v>94.488188976377955</v>
      </c>
      <c r="K171" s="541">
        <f t="shared" si="0"/>
        <v>106.2992125984252</v>
      </c>
      <c r="L171" s="541">
        <f t="shared" si="0"/>
        <v>118.11023622047244</v>
      </c>
      <c r="M171" s="541">
        <f t="shared" si="0"/>
        <v>129.92125984251967</v>
      </c>
      <c r="N171" s="541">
        <f t="shared" si="0"/>
        <v>137.79527559055117</v>
      </c>
      <c r="O171" s="541">
        <f t="shared" si="0"/>
        <v>153.54330708661416</v>
      </c>
    </row>
    <row r="172" spans="1:15" x14ac:dyDescent="0.2">
      <c r="C172" s="542">
        <f>'D Roller'!C171+'D Roller'!C171*(MtalBottomBarProfit)</f>
        <v>2.4855</v>
      </c>
      <c r="D172" s="542">
        <f>'D Roller'!D171+'D Roller'!D171*(MtalBottomBarProfit)</f>
        <v>3.8760000000000003</v>
      </c>
      <c r="E172" s="542">
        <f>'D Roller'!E171+'D Roller'!E171*(MtalBottomBarProfit)</f>
        <v>5.2665000000000006</v>
      </c>
      <c r="F172" s="542">
        <f>'D Roller'!F171+'D Roller'!F171*(MtalBottomBarProfit)</f>
        <v>6.657</v>
      </c>
      <c r="G172" s="542">
        <f>'D Roller'!G171+'D Roller'!G171*(MtalBottomBarProfit)</f>
        <v>8.0475000000000012</v>
      </c>
      <c r="H172" s="542">
        <f>'D Roller'!H171+'D Roller'!H171*(MtalBottomBarProfit)</f>
        <v>9.4380000000000024</v>
      </c>
      <c r="I172" s="542">
        <f>'D Roller'!I171+'D Roller'!I171*(MtalBottomBarProfit)</f>
        <v>10.828500000000002</v>
      </c>
      <c r="J172" s="542">
        <f>'D Roller'!J171+'D Roller'!J171*(MtalBottomBarProfit)</f>
        <v>12.219000000000001</v>
      </c>
      <c r="K172" s="542">
        <f>'D Roller'!K171+'D Roller'!K171*(MtalBottomBarProfit)</f>
        <v>13.609500000000004</v>
      </c>
      <c r="L172" s="542">
        <f>'D Roller'!L171+'D Roller'!L171*(MtalBottomBarProfit)</f>
        <v>15.000000000000002</v>
      </c>
      <c r="M172" s="542">
        <f>'D Roller'!M171+'D Roller'!M171*(MtalBottomBarProfit)</f>
        <v>16.390499999999999</v>
      </c>
      <c r="N172" s="542">
        <f>'D Roller'!N171+'D Roller'!N171*(MtalBottomBarProfit)</f>
        <v>17.317500000000003</v>
      </c>
      <c r="O172" s="542">
        <f>'D Roller'!O171+'D Roller'!O171*(MtalBottomBarProfit)</f>
        <v>19.171500000000002</v>
      </c>
    </row>
    <row r="175" spans="1:15" x14ac:dyDescent="0.2">
      <c r="A175" s="532" t="s">
        <v>496</v>
      </c>
      <c r="O175" s="708" t="s">
        <v>1265</v>
      </c>
    </row>
    <row r="176" spans="1:15" x14ac:dyDescent="0.2">
      <c r="A176" s="539" t="str">
        <f>[1]Sumary!AQ4</f>
        <v>Mtrs</v>
      </c>
      <c r="B176" s="539"/>
      <c r="C176" s="540">
        <v>0.3</v>
      </c>
      <c r="D176" s="540">
        <v>0.6</v>
      </c>
      <c r="E176" s="540">
        <v>0.9</v>
      </c>
      <c r="F176" s="540">
        <v>1.2</v>
      </c>
      <c r="G176" s="540">
        <v>1.5</v>
      </c>
      <c r="H176" s="540">
        <v>1.8</v>
      </c>
      <c r="I176" s="540">
        <v>2.1</v>
      </c>
      <c r="J176" s="540">
        <v>2.4</v>
      </c>
      <c r="K176" s="540">
        <v>2.7</v>
      </c>
      <c r="L176" s="540">
        <v>3</v>
      </c>
      <c r="M176" s="540">
        <v>3.3</v>
      </c>
      <c r="N176" s="540">
        <v>3.5</v>
      </c>
      <c r="O176" s="540">
        <v>3.9</v>
      </c>
    </row>
    <row r="177" spans="1:15" x14ac:dyDescent="0.2">
      <c r="B177" s="539" t="str">
        <f>[1]Sumary!AR5</f>
        <v>(ins)</v>
      </c>
      <c r="C177" s="541">
        <f>CONVERT(C176,"m","in")</f>
        <v>11.811023622047244</v>
      </c>
      <c r="D177" s="541">
        <f t="shared" ref="D177:O177" si="1">CONVERT(D176,"m","in")</f>
        <v>23.622047244094489</v>
      </c>
      <c r="E177" s="541">
        <f t="shared" si="1"/>
        <v>35.433070866141733</v>
      </c>
      <c r="F177" s="541">
        <f t="shared" si="1"/>
        <v>47.244094488188978</v>
      </c>
      <c r="G177" s="541">
        <f t="shared" si="1"/>
        <v>59.055118110236222</v>
      </c>
      <c r="H177" s="541">
        <f t="shared" si="1"/>
        <v>70.866141732283467</v>
      </c>
      <c r="I177" s="541">
        <f t="shared" si="1"/>
        <v>82.677165354330711</v>
      </c>
      <c r="J177" s="541">
        <f t="shared" si="1"/>
        <v>94.488188976377955</v>
      </c>
      <c r="K177" s="541">
        <f t="shared" si="1"/>
        <v>106.2992125984252</v>
      </c>
      <c r="L177" s="541">
        <f t="shared" si="1"/>
        <v>118.11023622047244</v>
      </c>
      <c r="M177" s="541">
        <f t="shared" si="1"/>
        <v>129.92125984251967</v>
      </c>
      <c r="N177" s="541">
        <f t="shared" si="1"/>
        <v>137.79527559055117</v>
      </c>
      <c r="O177" s="541">
        <f t="shared" si="1"/>
        <v>153.54330708661416</v>
      </c>
    </row>
    <row r="178" spans="1:15" x14ac:dyDescent="0.2">
      <c r="C178" s="542">
        <f>'D Roller'!C177+'D Roller'!C177*(FasciaProfit)</f>
        <v>7.6577999999999999</v>
      </c>
      <c r="D178" s="542">
        <f>'D Roller'!D177+'D Roller'!D177*(FasciaProfit)</f>
        <v>10.132800000000001</v>
      </c>
      <c r="E178" s="542">
        <f>'D Roller'!E177+'D Roller'!E177*(FasciaProfit)</f>
        <v>12.607800000000001</v>
      </c>
      <c r="F178" s="542">
        <f>'D Roller'!F177+'D Roller'!F177*(FasciaProfit)</f>
        <v>15.082800000000001</v>
      </c>
      <c r="G178" s="542">
        <f>'D Roller'!G177+'D Roller'!G177*(FasciaProfit)</f>
        <v>17.5578</v>
      </c>
      <c r="H178" s="542">
        <f>'D Roller'!H177+'D Roller'!H177*(FasciaProfit)</f>
        <v>20.659200000000002</v>
      </c>
      <c r="I178" s="542">
        <f>'D Roller'!I177+'D Roller'!I177*(FasciaProfit)</f>
        <v>23.1342</v>
      </c>
      <c r="J178" s="542">
        <f>'D Roller'!J177+'D Roller'!J177*(FasciaProfit)</f>
        <v>25.609200000000001</v>
      </c>
      <c r="K178" s="542">
        <f>'D Roller'!K177+'D Roller'!K177*(FasciaProfit)</f>
        <v>28.084200000000003</v>
      </c>
      <c r="L178" s="542">
        <f>'D Roller'!L177+'D Roller'!L177*(FasciaProfit)</f>
        <v>30.559200000000001</v>
      </c>
      <c r="M178" s="542">
        <f>'D Roller'!M177+'D Roller'!M177*(FasciaProfit)</f>
        <v>33.034199999999998</v>
      </c>
      <c r="N178" s="542">
        <f>'D Roller'!N177+'D Roller'!N177*(FasciaProfit)</f>
        <v>34.684199999999997</v>
      </c>
      <c r="O178" s="542">
        <f>'D Roller'!O177+'D Roller'!O177*(FasciaProfit)</f>
        <v>37.984199999999994</v>
      </c>
    </row>
    <row r="180" spans="1:15" x14ac:dyDescent="0.2">
      <c r="A180" s="533" t="s">
        <v>310</v>
      </c>
      <c r="C180" s="537">
        <f>'D Roller'!C179+'D Roller'!C179*(RollerEctrasProfit)</f>
        <v>2.0100000000000002</v>
      </c>
      <c r="D180" s="533" t="s">
        <v>311</v>
      </c>
    </row>
    <row r="181" spans="1:15" x14ac:dyDescent="0.2">
      <c r="A181" s="533" t="s">
        <v>312</v>
      </c>
      <c r="C181" s="537">
        <f>'D Roller'!C180+'D Roller'!C180*(RollerEctrasProfit)</f>
        <v>0.58200000000000007</v>
      </c>
      <c r="D181" s="533" t="s">
        <v>311</v>
      </c>
    </row>
    <row r="184" spans="1:15" x14ac:dyDescent="0.2">
      <c r="A184" s="532" t="s">
        <v>518</v>
      </c>
      <c r="E184" s="537"/>
      <c r="O184" s="708" t="s">
        <v>1264</v>
      </c>
    </row>
    <row r="185" spans="1:15" x14ac:dyDescent="0.2">
      <c r="A185" s="539" t="s">
        <v>278</v>
      </c>
      <c r="B185" s="539"/>
      <c r="C185" s="540">
        <v>0.3</v>
      </c>
      <c r="D185" s="540">
        <v>0.6</v>
      </c>
      <c r="E185" s="540">
        <v>0.9</v>
      </c>
      <c r="F185" s="540">
        <v>1.2</v>
      </c>
      <c r="G185" s="540">
        <v>1.5</v>
      </c>
      <c r="H185" s="540">
        <v>1.8</v>
      </c>
      <c r="I185" s="540">
        <v>2.1</v>
      </c>
      <c r="J185" s="540">
        <v>2.4</v>
      </c>
      <c r="K185" s="540">
        <v>2.7</v>
      </c>
      <c r="L185" s="540">
        <v>3</v>
      </c>
      <c r="M185" s="540">
        <v>3.3</v>
      </c>
      <c r="N185" s="540">
        <v>3.5</v>
      </c>
      <c r="O185" s="540">
        <v>3.9</v>
      </c>
    </row>
    <row r="186" spans="1:15" x14ac:dyDescent="0.2">
      <c r="B186" s="539" t="s">
        <v>279</v>
      </c>
      <c r="C186" s="541">
        <v>11.811023622047244</v>
      </c>
      <c r="D186" s="541">
        <v>23.622047244094489</v>
      </c>
      <c r="E186" s="541">
        <v>35.433070866141733</v>
      </c>
      <c r="F186" s="541">
        <v>47.244094488188978</v>
      </c>
      <c r="G186" s="541">
        <v>59.055118110236222</v>
      </c>
      <c r="H186" s="541">
        <v>70.866141732283467</v>
      </c>
      <c r="I186" s="541">
        <v>82.677165354330711</v>
      </c>
      <c r="J186" s="541">
        <v>94.488188976377955</v>
      </c>
      <c r="K186" s="541">
        <v>106.2992125984252</v>
      </c>
      <c r="L186" s="541">
        <v>118.11023622047244</v>
      </c>
      <c r="M186" s="541">
        <v>129.92125984251967</v>
      </c>
      <c r="N186" s="541">
        <v>141.73228346456693</v>
      </c>
      <c r="O186" s="541">
        <v>153.54330708661416</v>
      </c>
    </row>
    <row r="187" spans="1:15" x14ac:dyDescent="0.2">
      <c r="C187" s="542">
        <f>'D Roller'!C186+'D Roller'!C186*(MtalBottomBarProfit)</f>
        <v>0.98085000000000011</v>
      </c>
      <c r="D187" s="542">
        <f>'D Roller'!D186+'D Roller'!D186*(MtalBottomBarProfit)</f>
        <v>1.6617000000000002</v>
      </c>
      <c r="E187" s="542">
        <f>'D Roller'!E186+'D Roller'!E186*(MtalBottomBarProfit)</f>
        <v>2.3425500000000001</v>
      </c>
      <c r="F187" s="542">
        <f>'D Roller'!F186+'D Roller'!F186*(MtalBottomBarProfit)</f>
        <v>3.0234000000000005</v>
      </c>
      <c r="G187" s="542">
        <f>'D Roller'!G186+'D Roller'!G186*(MtalBottomBarProfit)</f>
        <v>3.70425</v>
      </c>
      <c r="H187" s="542">
        <f>'D Roller'!H186+'D Roller'!H186*(MtalBottomBarProfit)</f>
        <v>4.3851000000000004</v>
      </c>
      <c r="I187" s="542">
        <f>'D Roller'!I186+'D Roller'!I186*(MtalBottomBarProfit)</f>
        <v>5.0659500000000008</v>
      </c>
      <c r="J187" s="542">
        <f>'D Roller'!J186+'D Roller'!J186*(MtalBottomBarProfit)</f>
        <v>5.7468000000000004</v>
      </c>
      <c r="K187" s="542">
        <f>'D Roller'!K186+'D Roller'!K186*(MtalBottomBarProfit)</f>
        <v>6.4276500000000008</v>
      </c>
      <c r="L187" s="542">
        <f>'D Roller'!L186+'D Roller'!L186*(MtalBottomBarProfit)</f>
        <v>7.1085000000000003</v>
      </c>
      <c r="M187" s="542">
        <f>'D Roller'!M186+'D Roller'!M186*(MtalBottomBarProfit)</f>
        <v>7.7893500000000007</v>
      </c>
      <c r="N187" s="542">
        <f>'D Roller'!N186+'D Roller'!N186*(MtalBottomBarProfit)</f>
        <v>8.2432500000000015</v>
      </c>
      <c r="O187" s="542">
        <f>'D Roller'!O186+'D Roller'!O186*(MtalBottomBarProfit)</f>
        <v>9.1510500000000015</v>
      </c>
    </row>
    <row r="189" spans="1:15" x14ac:dyDescent="0.2">
      <c r="A189" s="532" t="s">
        <v>497</v>
      </c>
      <c r="O189" s="708" t="s">
        <v>1263</v>
      </c>
    </row>
    <row r="190" spans="1:15" x14ac:dyDescent="0.2">
      <c r="A190" s="539" t="s">
        <v>278</v>
      </c>
      <c r="B190" s="539"/>
      <c r="C190" s="540">
        <v>0.3</v>
      </c>
      <c r="D190" s="540">
        <v>0.6</v>
      </c>
      <c r="E190" s="540">
        <v>0.9</v>
      </c>
      <c r="F190" s="540">
        <v>1.2</v>
      </c>
      <c r="G190" s="540">
        <v>1.5</v>
      </c>
      <c r="H190" s="540">
        <v>1.8</v>
      </c>
      <c r="I190" s="540">
        <v>2.1</v>
      </c>
      <c r="J190" s="540">
        <v>2.4</v>
      </c>
      <c r="K190" s="540">
        <v>2.7</v>
      </c>
      <c r="L190" s="540">
        <v>3</v>
      </c>
      <c r="M190" s="540">
        <v>3.3</v>
      </c>
      <c r="N190" s="540">
        <v>3.5</v>
      </c>
      <c r="O190" s="540">
        <v>3.9</v>
      </c>
    </row>
    <row r="191" spans="1:15" x14ac:dyDescent="0.2">
      <c r="B191" s="539" t="s">
        <v>279</v>
      </c>
      <c r="C191" s="541">
        <f>CONVERT(C190,"m","in")</f>
        <v>11.811023622047244</v>
      </c>
      <c r="D191" s="541">
        <f t="shared" ref="D191:O191" si="2">CONVERT(D190,"m","in")</f>
        <v>23.622047244094489</v>
      </c>
      <c r="E191" s="541">
        <f t="shared" si="2"/>
        <v>35.433070866141733</v>
      </c>
      <c r="F191" s="541">
        <f t="shared" si="2"/>
        <v>47.244094488188978</v>
      </c>
      <c r="G191" s="541">
        <f t="shared" si="2"/>
        <v>59.055118110236222</v>
      </c>
      <c r="H191" s="541">
        <f t="shared" si="2"/>
        <v>70.866141732283467</v>
      </c>
      <c r="I191" s="541">
        <f t="shared" si="2"/>
        <v>82.677165354330711</v>
      </c>
      <c r="J191" s="541">
        <f t="shared" si="2"/>
        <v>94.488188976377955</v>
      </c>
      <c r="K191" s="541">
        <f t="shared" si="2"/>
        <v>106.2992125984252</v>
      </c>
      <c r="L191" s="541">
        <f t="shared" si="2"/>
        <v>118.11023622047244</v>
      </c>
      <c r="M191" s="541">
        <f t="shared" si="2"/>
        <v>129.92125984251967</v>
      </c>
      <c r="N191" s="541">
        <f t="shared" si="2"/>
        <v>137.79527559055117</v>
      </c>
      <c r="O191" s="541">
        <f t="shared" si="2"/>
        <v>153.54330708661416</v>
      </c>
    </row>
    <row r="192" spans="1:15" x14ac:dyDescent="0.2">
      <c r="C192" s="542">
        <f>'D Roller'!C191+'D Roller'!C191*(FasciaProfit)</f>
        <v>4.1400000000000006</v>
      </c>
      <c r="D192" s="542">
        <f>'D Roller'!D191+'D Roller'!D191*(FasciaProfit)</f>
        <v>6.48</v>
      </c>
      <c r="E192" s="542">
        <f>'D Roller'!E191+'D Roller'!E191*(FasciaProfit)</f>
        <v>8.82</v>
      </c>
      <c r="F192" s="542">
        <f>'D Roller'!F191+'D Roller'!F191*(FasciaProfit)</f>
        <v>11.16</v>
      </c>
      <c r="G192" s="542">
        <f>'D Roller'!G191+'D Roller'!G191*(FasciaProfit)</f>
        <v>13.5</v>
      </c>
      <c r="H192" s="542">
        <f>'D Roller'!H191+'D Roller'!H191*(FasciaProfit)</f>
        <v>16.260000000000002</v>
      </c>
      <c r="I192" s="542">
        <f>'D Roller'!I191+'D Roller'!I191*(FasciaProfit)</f>
        <v>18.600000000000005</v>
      </c>
      <c r="J192" s="542">
        <f>'D Roller'!J191+'D Roller'!J191*(FasciaProfit)</f>
        <v>20.940000000000005</v>
      </c>
      <c r="K192" s="542">
        <f>'D Roller'!K191+'D Roller'!K191*(FasciaProfit)</f>
        <v>23.280000000000005</v>
      </c>
      <c r="L192" s="542">
        <f>'D Roller'!L191+'D Roller'!L191*(FasciaProfit)</f>
        <v>25.620000000000005</v>
      </c>
      <c r="M192" s="542">
        <f>'D Roller'!M191+'D Roller'!M191*(FasciaProfit)</f>
        <v>27.960000000000004</v>
      </c>
      <c r="N192" s="542">
        <f>'D Roller'!N191+'D Roller'!N191*(FasciaProfit)</f>
        <v>29.520000000000007</v>
      </c>
      <c r="O192" s="542">
        <f>'D Roller'!O191+'D Roller'!O191*(FasciaProfit)</f>
        <v>32.64</v>
      </c>
    </row>
    <row r="194" spans="1:15" x14ac:dyDescent="0.2">
      <c r="A194" s="543" t="s">
        <v>313</v>
      </c>
      <c r="D194" s="538">
        <f>'D Roller'!D193+'D Roller'!D193*(FasciaClothCoverProfit)</f>
        <v>3</v>
      </c>
      <c r="E194" s="533" t="s">
        <v>314</v>
      </c>
    </row>
    <row r="195" spans="1:15" x14ac:dyDescent="0.2">
      <c r="A195" s="533" t="s">
        <v>315</v>
      </c>
      <c r="D195" s="538">
        <f>'D Roller'!D194+'D Roller'!D194*(FasciaClothCoverProfit)</f>
        <v>8.25</v>
      </c>
      <c r="E195" s="533" t="s">
        <v>314</v>
      </c>
    </row>
    <row r="196" spans="1:15" x14ac:dyDescent="0.2">
      <c r="A196" s="544" t="s">
        <v>310</v>
      </c>
      <c r="D196" s="537">
        <f>'D Roller'!D195+'D Roller'!D195*(RollerEctrasProfit)</f>
        <v>0.97500000000000009</v>
      </c>
      <c r="E196" s="533" t="s">
        <v>311</v>
      </c>
    </row>
    <row r="197" spans="1:15" x14ac:dyDescent="0.2">
      <c r="A197" s="544" t="s">
        <v>316</v>
      </c>
      <c r="D197" s="537">
        <f>'D Roller'!D196+'D Roller'!D196*(RollerEctrasProfit)</f>
        <v>1.125</v>
      </c>
      <c r="E197" s="533" t="s">
        <v>311</v>
      </c>
    </row>
    <row r="199" spans="1:15" x14ac:dyDescent="0.2">
      <c r="D199" s="538"/>
    </row>
    <row r="200" spans="1:15" x14ac:dyDescent="0.2">
      <c r="A200" s="532" t="s">
        <v>1262</v>
      </c>
      <c r="O200" s="708" t="s">
        <v>1263</v>
      </c>
    </row>
    <row r="201" spans="1:15" x14ac:dyDescent="0.2">
      <c r="A201" s="539" t="s">
        <v>278</v>
      </c>
      <c r="B201" s="539"/>
      <c r="C201" s="540">
        <v>0.3</v>
      </c>
      <c r="D201" s="540">
        <v>0.6</v>
      </c>
      <c r="E201" s="540">
        <v>0.9</v>
      </c>
      <c r="F201" s="540">
        <v>1.2</v>
      </c>
      <c r="G201" s="540">
        <v>1.5</v>
      </c>
      <c r="H201" s="540">
        <v>1.8</v>
      </c>
      <c r="I201" s="540">
        <v>2.1</v>
      </c>
      <c r="J201" s="540">
        <v>2.4</v>
      </c>
      <c r="K201" s="540">
        <v>2.7</v>
      </c>
      <c r="L201" s="540">
        <v>3</v>
      </c>
      <c r="M201" s="540">
        <v>3.3</v>
      </c>
      <c r="N201" s="540">
        <v>3.5</v>
      </c>
      <c r="O201" s="540">
        <v>3.9</v>
      </c>
    </row>
    <row r="202" spans="1:15" x14ac:dyDescent="0.2">
      <c r="B202" s="539" t="s">
        <v>279</v>
      </c>
      <c r="C202" s="541">
        <f>CONVERT(C201,"m","in")</f>
        <v>11.811023622047244</v>
      </c>
      <c r="D202" s="541">
        <f t="shared" ref="D202:O202" si="3">CONVERT(D201,"m","in")</f>
        <v>23.622047244094489</v>
      </c>
      <c r="E202" s="541">
        <f t="shared" si="3"/>
        <v>35.433070866141733</v>
      </c>
      <c r="F202" s="541">
        <f t="shared" si="3"/>
        <v>47.244094488188978</v>
      </c>
      <c r="G202" s="541">
        <f t="shared" si="3"/>
        <v>59.055118110236222</v>
      </c>
      <c r="H202" s="541">
        <f t="shared" si="3"/>
        <v>70.866141732283467</v>
      </c>
      <c r="I202" s="541">
        <f t="shared" si="3"/>
        <v>82.677165354330711</v>
      </c>
      <c r="J202" s="541">
        <f t="shared" si="3"/>
        <v>94.488188976377955</v>
      </c>
      <c r="K202" s="541">
        <f t="shared" si="3"/>
        <v>106.2992125984252</v>
      </c>
      <c r="L202" s="541">
        <f t="shared" si="3"/>
        <v>118.11023622047244</v>
      </c>
      <c r="M202" s="541">
        <f t="shared" si="3"/>
        <v>129.92125984251967</v>
      </c>
      <c r="N202" s="541">
        <f t="shared" si="3"/>
        <v>137.79527559055117</v>
      </c>
      <c r="O202" s="541">
        <f t="shared" si="3"/>
        <v>153.54330708661416</v>
      </c>
    </row>
    <row r="203" spans="1:15" x14ac:dyDescent="0.2">
      <c r="C203" s="542">
        <f>'D Roller'!C202+'D Roller'!C202*(FasciaProfit)</f>
        <v>2.6025</v>
      </c>
      <c r="D203" s="542">
        <f>'D Roller'!D202+'D Roller'!D202*(FasciaProfit)</f>
        <v>3.84</v>
      </c>
      <c r="E203" s="542">
        <f>'D Roller'!E202+'D Roller'!E202*(FasciaProfit)</f>
        <v>5.0774999999999997</v>
      </c>
      <c r="F203" s="542">
        <f>'D Roller'!F202+'D Roller'!F202*(FasciaProfit)</f>
        <v>6.3149999999999995</v>
      </c>
      <c r="G203" s="542">
        <f>'D Roller'!G202+'D Roller'!G202*(FasciaProfit)</f>
        <v>7.5525000000000002</v>
      </c>
      <c r="H203" s="542">
        <f>'D Roller'!H202+'D Roller'!H202*(FasciaProfit)</f>
        <v>9.2099999999999991</v>
      </c>
      <c r="I203" s="542">
        <f>'D Roller'!I202+'D Roller'!I202*(FasciaProfit)</f>
        <v>10.4475</v>
      </c>
      <c r="J203" s="542">
        <f>'D Roller'!J202+'D Roller'!J202*(FasciaProfit)</f>
        <v>11.685</v>
      </c>
      <c r="K203" s="542">
        <f>'D Roller'!K202+'D Roller'!K202*(FasciaProfit)</f>
        <v>12.922500000000001</v>
      </c>
      <c r="L203" s="542">
        <f>'D Roller'!L202+'D Roller'!L202*(FasciaProfit)</f>
        <v>14.16</v>
      </c>
      <c r="M203" s="542">
        <f>'D Roller'!M202+'D Roller'!M202*(FasciaProfit)</f>
        <v>15.397499999999999</v>
      </c>
      <c r="N203" s="542">
        <f>'D Roller'!N202+'D Roller'!N202*(FasciaProfit)</f>
        <v>16.2225</v>
      </c>
      <c r="O203" s="542">
        <f>'D Roller'!O202+'D Roller'!O202*(FasciaProfit)</f>
        <v>17.872499999999999</v>
      </c>
    </row>
    <row r="204" spans="1:15" x14ac:dyDescent="0.2">
      <c r="J204" s="538"/>
      <c r="K204" s="538"/>
      <c r="L204" s="538"/>
      <c r="M204" s="538"/>
      <c r="N204" s="538"/>
      <c r="O204" s="538"/>
    </row>
    <row r="206" spans="1:15" x14ac:dyDescent="0.2">
      <c r="A206" s="532" t="s">
        <v>318</v>
      </c>
    </row>
    <row r="207" spans="1:15" x14ac:dyDescent="0.2">
      <c r="A207" s="539" t="s">
        <v>278</v>
      </c>
      <c r="B207" s="539"/>
      <c r="C207" s="540">
        <v>0.3</v>
      </c>
      <c r="D207" s="540">
        <v>0.6</v>
      </c>
      <c r="E207" s="540">
        <v>0.9</v>
      </c>
      <c r="F207" s="540">
        <v>1.2</v>
      </c>
      <c r="G207" s="540">
        <v>1.5</v>
      </c>
      <c r="H207" s="540">
        <v>1.8</v>
      </c>
      <c r="I207" s="540">
        <v>2.1</v>
      </c>
    </row>
    <row r="208" spans="1:15" x14ac:dyDescent="0.2">
      <c r="B208" s="539" t="s">
        <v>279</v>
      </c>
      <c r="C208" s="541">
        <f>CONVERT(C207,"m","in")</f>
        <v>11.811023622047244</v>
      </c>
      <c r="D208" s="541">
        <f t="shared" ref="D208:I208" si="4">CONVERT(D207,"m","in")</f>
        <v>23.622047244094489</v>
      </c>
      <c r="E208" s="541">
        <f t="shared" si="4"/>
        <v>35.433070866141733</v>
      </c>
      <c r="F208" s="541">
        <f t="shared" si="4"/>
        <v>47.244094488188978</v>
      </c>
      <c r="G208" s="541">
        <f t="shared" si="4"/>
        <v>59.055118110236222</v>
      </c>
      <c r="H208" s="541">
        <f t="shared" si="4"/>
        <v>70.866141732283467</v>
      </c>
      <c r="I208" s="541">
        <f t="shared" si="4"/>
        <v>82.677165354330711</v>
      </c>
    </row>
    <row r="209" spans="1:9" x14ac:dyDescent="0.2">
      <c r="C209" s="542">
        <f>'D Roller'!C208+'D Roller'!C208*(LouvoliteGripFixProfit)</f>
        <v>15.654999999999999</v>
      </c>
      <c r="D209" s="542">
        <f>'D Roller'!D208+'D Roller'!D208*(LouvoliteGripFixProfit)</f>
        <v>18.759999999999998</v>
      </c>
      <c r="E209" s="542">
        <f>'D Roller'!E208+'D Roller'!E208*(LouvoliteGripFixProfit)</f>
        <v>21.864999999999998</v>
      </c>
      <c r="F209" s="542">
        <f>'D Roller'!F208+'D Roller'!F208*(LouvoliteGripFixProfit)</f>
        <v>24.97</v>
      </c>
      <c r="G209" s="542">
        <f>'D Roller'!G208+'D Roller'!G208*(LouvoliteGripFixProfit)</f>
        <v>28.074999999999999</v>
      </c>
      <c r="H209" s="542">
        <f>'D Roller'!H208+'D Roller'!H208*(LouvoliteGripFixProfit)</f>
        <v>31.18</v>
      </c>
      <c r="I209" s="542">
        <f>'D Roller'!I208+'D Roller'!I208*(LouvoliteGripFixProfit)</f>
        <v>34.285000000000004</v>
      </c>
    </row>
    <row r="211" spans="1:9" x14ac:dyDescent="0.2">
      <c r="A211" s="533" t="s">
        <v>317</v>
      </c>
      <c r="C211" s="537">
        <f>'D Roller'!C210+'D Roller'!C210*(RollerEctrasProfit)</f>
        <v>3</v>
      </c>
    </row>
  </sheetData>
  <mergeCells count="12">
    <mergeCell ref="A88:A101"/>
    <mergeCell ref="B2:O2"/>
    <mergeCell ref="A3:A16"/>
    <mergeCell ref="B19:O19"/>
    <mergeCell ref="A20:A33"/>
    <mergeCell ref="B36:O36"/>
    <mergeCell ref="A37:A50"/>
    <mergeCell ref="B53:O53"/>
    <mergeCell ref="A54:A67"/>
    <mergeCell ref="B70:O70"/>
    <mergeCell ref="A71:A84"/>
    <mergeCell ref="B87:O87"/>
  </mergeCells>
  <pageMargins left="0.59055118110236227" right="0.23622047244094491" top="0.74803149606299213" bottom="0.74803149606299213" header="0.31496062992125984" footer="0.31496062992125984"/>
  <pageSetup paperSize="9" scale="70" orientation="portrait" r:id="rId1"/>
  <headerFooter>
    <oddHeader>&amp;C&amp;14Roller Blinds Trade Price</oddHeader>
    <oddFooter>&amp;LEclipse no sew bottom bar as standard.
All blinds over 2mtr will be made with 40mm barrel
Metal Bottom Bar is advised over 1.8mtr width
&amp;RAlways check the fabric roll width to ensure pattern is correct</oddFooter>
  </headerFooter>
  <rowBreaks count="3" manualBreakCount="3">
    <brk id="50" max="14" man="1"/>
    <brk id="101" max="14" man="1"/>
    <brk id="153"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6316E-6066-43BE-8F8A-DB3E766FE3C6}">
  <dimension ref="A1"/>
  <sheetViews>
    <sheetView view="pageBreakPreview" topLeftCell="A65" zoomScaleNormal="100" zoomScaleSheetLayoutView="100" workbookViewId="0">
      <selection activeCell="U114" sqref="U114"/>
    </sheetView>
  </sheetViews>
  <sheetFormatPr defaultColWidth="8.7109375" defaultRowHeight="12.75" x14ac:dyDescent="0.2"/>
  <cols>
    <col min="1" max="16384" width="8.7109375" style="90"/>
  </cols>
  <sheetData>
    <row r="1" spans="1:1" ht="33.75" customHeight="1" x14ac:dyDescent="0.5">
      <c r="A1" s="273" t="s">
        <v>517</v>
      </c>
    </row>
  </sheetData>
  <pageMargins left="0.7" right="0.7" top="0.75" bottom="0.75" header="0.3" footer="0.3"/>
  <pageSetup paperSize="9" scale="84" orientation="portrait" r:id="rId1"/>
  <rowBreaks count="1" manualBreakCount="1">
    <brk id="65"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851A1-6033-44ED-BFC9-4C93F8250D24}">
  <dimension ref="A1:P73"/>
  <sheetViews>
    <sheetView topLeftCell="A31" zoomScaleNormal="100" zoomScaleSheetLayoutView="70" zoomScalePageLayoutView="130" workbookViewId="0">
      <selection activeCell="L64" sqref="L64"/>
    </sheetView>
  </sheetViews>
  <sheetFormatPr defaultColWidth="8.7109375" defaultRowHeight="12.75" x14ac:dyDescent="0.2"/>
  <cols>
    <col min="1" max="9" width="8.5703125" style="92" customWidth="1"/>
    <col min="10" max="16384" width="8.7109375" style="90"/>
  </cols>
  <sheetData>
    <row r="1" spans="1:16" ht="15" customHeight="1" x14ac:dyDescent="0.25">
      <c r="A1" s="193" t="s">
        <v>242</v>
      </c>
      <c r="B1" s="194"/>
      <c r="C1" s="194"/>
      <c r="D1" s="194"/>
      <c r="E1" s="194"/>
      <c r="F1" s="194"/>
      <c r="G1" s="194"/>
      <c r="H1" s="194"/>
      <c r="I1" s="194"/>
      <c r="J1"/>
      <c r="K1" s="277" t="s">
        <v>319</v>
      </c>
      <c r="L1" s="278"/>
      <c r="M1" s="278"/>
      <c r="N1" s="278"/>
      <c r="O1" s="278"/>
      <c r="P1" s="278"/>
    </row>
    <row r="2" spans="1:16" ht="15" customHeight="1" x14ac:dyDescent="0.25">
      <c r="A2" s="247"/>
      <c r="B2" s="761"/>
      <c r="C2" s="762"/>
      <c r="D2" s="762"/>
      <c r="E2" s="762"/>
      <c r="F2" s="762"/>
      <c r="G2" s="762"/>
      <c r="H2" s="762"/>
      <c r="I2" s="762"/>
      <c r="J2"/>
      <c r="K2" s="278"/>
      <c r="L2" s="278"/>
      <c r="M2" s="278"/>
      <c r="N2" s="278"/>
      <c r="O2" s="278"/>
      <c r="P2" s="278"/>
    </row>
    <row r="3" spans="1:16" ht="15" customHeight="1" x14ac:dyDescent="0.25">
      <c r="A3" s="763" t="s">
        <v>277</v>
      </c>
      <c r="B3" s="248" t="s">
        <v>278</v>
      </c>
      <c r="C3" s="249"/>
      <c r="D3" s="250">
        <f>[14]Sumary!W3</f>
        <v>0.61</v>
      </c>
      <c r="E3" s="250">
        <f>[14]Sumary!X3</f>
        <v>0.76200000000000001</v>
      </c>
      <c r="F3" s="250">
        <f>[14]Sumary!Y3</f>
        <v>0.91400000000000003</v>
      </c>
      <c r="G3" s="250">
        <f>[14]Sumary!Z3</f>
        <v>1.0669999999999999</v>
      </c>
      <c r="H3" s="250">
        <f>[14]Sumary!AA3</f>
        <v>1.2190000000000001</v>
      </c>
      <c r="I3" s="250">
        <f>[14]Sumary!AB3</f>
        <v>1.4</v>
      </c>
      <c r="J3"/>
      <c r="K3" s="279" t="s">
        <v>320</v>
      </c>
      <c r="L3" s="278"/>
      <c r="M3" s="278"/>
      <c r="N3" s="278"/>
      <c r="O3" s="278"/>
      <c r="P3" s="278"/>
    </row>
    <row r="4" spans="1:16" ht="15" customHeight="1" x14ac:dyDescent="0.25">
      <c r="A4" s="764"/>
      <c r="B4" s="251"/>
      <c r="C4" s="252" t="s">
        <v>279</v>
      </c>
      <c r="D4" s="253">
        <f>[14]Sumary!W4</f>
        <v>24.015748031496063</v>
      </c>
      <c r="E4" s="253">
        <f>[14]Sumary!X4</f>
        <v>30</v>
      </c>
      <c r="F4" s="253">
        <f>[14]Sumary!Y4</f>
        <v>35.984251968503933</v>
      </c>
      <c r="G4" s="253">
        <f>[14]Sumary!Z4</f>
        <v>42.00787401574803</v>
      </c>
      <c r="H4" s="253">
        <f>[14]Sumary!AA4</f>
        <v>47.99212598425197</v>
      </c>
      <c r="I4" s="253">
        <f>[14]Sumary!AB4</f>
        <v>55.118110236220474</v>
      </c>
      <c r="J4"/>
      <c r="K4" s="278" t="s">
        <v>321</v>
      </c>
      <c r="L4" s="278"/>
      <c r="M4" s="278"/>
      <c r="N4" s="278"/>
      <c r="O4" s="278"/>
      <c r="P4" s="278"/>
    </row>
    <row r="5" spans="1:16" ht="15" customHeight="1" x14ac:dyDescent="0.25">
      <c r="A5" s="764"/>
      <c r="B5" s="254">
        <f>[14]Sumary!U5</f>
        <v>0.61</v>
      </c>
      <c r="C5" s="255">
        <f>[14]Sumary!V5</f>
        <v>24.015748031496063</v>
      </c>
      <c r="D5" s="256">
        <f>'[14]Material Cost'!D5+'[14]Material Cost'!D5*(PfRollerMarkUp)+PrRollerCutLenghtCharge+PfRollerLabour</f>
        <v>52.914072579999996</v>
      </c>
      <c r="E5" s="256">
        <f>'[14]Material Cost'!E5+'[14]Material Cost'!E5*(PfRollerMarkUp)+PrRollerCutLenghtCharge+PfRollerLabour</f>
        <v>57.397613235999998</v>
      </c>
      <c r="F5" s="256">
        <f>'[14]Material Cost'!F5+'[14]Material Cost'!F5*(PfRollerMarkUp)+PrRollerCutLenghtCharge+PfRollerLabour</f>
        <v>61.881153892</v>
      </c>
      <c r="G5" s="256">
        <f>'[14]Material Cost'!G5+'[14]Material Cost'!G5*(PfRollerMarkUp)+PrRollerCutLenghtCharge+PfRollerLabour</f>
        <v>66.394191526</v>
      </c>
      <c r="H5" s="256">
        <f>'[14]Material Cost'!H5+'[14]Material Cost'!H5*(PfRollerMarkUp)+PrRollerCutLenghtCharge+PfRollerLabour</f>
        <v>72.521187982000001</v>
      </c>
      <c r="I5" s="256">
        <f>'[14]Material Cost'!I5+'[14]Material Cost'!I5*(PfRollerMarkUp)+PrRollerCutLenghtCharge+PfRollerLabour</f>
        <v>78.104165200000011</v>
      </c>
      <c r="J5"/>
      <c r="K5" s="278"/>
      <c r="L5" s="278"/>
      <c r="M5" s="278"/>
      <c r="N5" s="278"/>
      <c r="O5" s="278"/>
      <c r="P5" s="278"/>
    </row>
    <row r="6" spans="1:16" ht="15" customHeight="1" x14ac:dyDescent="0.25">
      <c r="A6" s="764"/>
      <c r="B6" s="254">
        <f>[14]Sumary!U6</f>
        <v>0.76200000000000001</v>
      </c>
      <c r="C6" s="255">
        <f>[14]Sumary!V6</f>
        <v>30</v>
      </c>
      <c r="D6" s="256">
        <f>'[14]Material Cost'!D6+'[14]Material Cost'!D6*(PfRollerMarkUp)+PrRollerCutLenghtCharge+PfRollerLabour</f>
        <v>54.798144195999996</v>
      </c>
      <c r="E6" s="256">
        <f>'[14]Material Cost'!E6+'[14]Material Cost'!E6*(PfRollerMarkUp)+PrRollerCutLenghtCharge+PfRollerLabour</f>
        <v>59.406280103200004</v>
      </c>
      <c r="F6" s="256">
        <f>'[14]Material Cost'!F6+'[14]Material Cost'!F6*(PfRollerMarkUp)+PrRollerCutLenghtCharge+PfRollerLabour</f>
        <v>64.014416010400012</v>
      </c>
      <c r="G6" s="256">
        <f>'[14]Material Cost'!G6+'[14]Material Cost'!G6*(PfRollerMarkUp)+PrRollerCutLenghtCharge+PfRollerLabour</f>
        <v>68.652868601199998</v>
      </c>
      <c r="H6" s="256">
        <f>'[14]Material Cost'!H6+'[14]Material Cost'!H6*(PfRollerMarkUp)+PrRollerCutLenghtCharge+PfRollerLabour</f>
        <v>74.904460308400004</v>
      </c>
      <c r="I6" s="256">
        <f>'[14]Material Cost'!I6+'[14]Material Cost'!I6*(PfRollerMarkUp)+PrRollerCutLenghtCharge+PfRollerLabour</f>
        <v>80.635804239999999</v>
      </c>
      <c r="J6"/>
      <c r="K6" s="278" t="s">
        <v>521</v>
      </c>
      <c r="L6" s="278"/>
      <c r="M6" s="278"/>
      <c r="N6" s="278"/>
      <c r="O6" s="278"/>
      <c r="P6" s="278"/>
    </row>
    <row r="7" spans="1:16" ht="15" customHeight="1" x14ac:dyDescent="0.25">
      <c r="A7" s="764"/>
      <c r="B7" s="254">
        <f>[14]Sumary!U7</f>
        <v>0.91400000000000003</v>
      </c>
      <c r="C7" s="255">
        <f>[14]Sumary!V7</f>
        <v>35.984251968503933</v>
      </c>
      <c r="D7" s="256">
        <f>'[14]Material Cost'!D7+'[14]Material Cost'!D7*(PfRollerMarkUp)+PrRollerCutLenghtCharge+PfRollerLabour</f>
        <v>56.68221581200001</v>
      </c>
      <c r="E7" s="256">
        <f>'[14]Material Cost'!E7+'[14]Material Cost'!E7*(PfRollerMarkUp)+PrRollerCutLenghtCharge+PfRollerLabour</f>
        <v>61.414946970400003</v>
      </c>
      <c r="F7" s="256">
        <f>'[14]Material Cost'!F7+'[14]Material Cost'!F7*(PfRollerMarkUp)+PrRollerCutLenghtCharge+PfRollerLabour</f>
        <v>66.14767812880001</v>
      </c>
      <c r="G7" s="256">
        <f>'[14]Material Cost'!G7+'[14]Material Cost'!G7*(PfRollerMarkUp)+PrRollerCutLenghtCharge+PfRollerLabour</f>
        <v>70.91154567640001</v>
      </c>
      <c r="H7" s="256">
        <f>'[14]Material Cost'!H7+'[14]Material Cost'!H7*(PfRollerMarkUp)+PrRollerCutLenghtCharge+PfRollerLabour</f>
        <v>77.287732634800008</v>
      </c>
      <c r="I7" s="256">
        <f>'[14]Material Cost'!I7+'[14]Material Cost'!I7*(PfRollerMarkUp)+PrRollerCutLenghtCharge+PfRollerLabour</f>
        <v>83.167443280000015</v>
      </c>
      <c r="J7"/>
      <c r="K7" s="278"/>
      <c r="L7" s="278"/>
      <c r="M7" s="278"/>
      <c r="N7" s="278"/>
      <c r="O7" s="278"/>
      <c r="P7" s="278"/>
    </row>
    <row r="8" spans="1:16" ht="15" customHeight="1" x14ac:dyDescent="0.25">
      <c r="A8" s="764"/>
      <c r="B8" s="254">
        <f>[14]Sumary!U8</f>
        <v>1.0669999999999999</v>
      </c>
      <c r="C8" s="255">
        <f>[14]Sumary!V8</f>
        <v>42.00787401574803</v>
      </c>
      <c r="D8" s="256">
        <f>'[14]Material Cost'!D8+'[14]Material Cost'!D8*(PfRollerMarkUp)+PrRollerCutLenghtCharge+PfRollerLabour</f>
        <v>58.578682635999996</v>
      </c>
      <c r="E8" s="256">
        <f>'[14]Material Cost'!E8+'[14]Material Cost'!E8*(PfRollerMarkUp)+PrRollerCutLenghtCharge+PfRollerLabour</f>
        <v>63.436828751199997</v>
      </c>
      <c r="F8" s="256">
        <f>'[14]Material Cost'!F8+'[14]Material Cost'!F8*(PfRollerMarkUp)+PrRollerCutLenghtCharge+PfRollerLabour</f>
        <v>68.294974866399997</v>
      </c>
      <c r="G8" s="256">
        <f>'[14]Material Cost'!G8+'[14]Material Cost'!G8*(PfRollerMarkUp)+PrRollerCutLenghtCharge+PfRollerLabour</f>
        <v>73.185082469199997</v>
      </c>
      <c r="H8" s="256">
        <f>'[14]Material Cost'!H8+'[14]Material Cost'!H8*(PfRollerMarkUp)+PrRollerCutLenghtCharge+PfRollerLabour</f>
        <v>79.686684384399996</v>
      </c>
      <c r="I8" s="256">
        <f>'[14]Material Cost'!I8+'[14]Material Cost'!I8*(PfRollerMarkUp)+PrRollerCutLenghtCharge+PfRollerLabour</f>
        <v>85.715737840000003</v>
      </c>
      <c r="J8"/>
      <c r="K8" s="278" t="s">
        <v>322</v>
      </c>
      <c r="L8" s="278"/>
      <c r="M8" s="278"/>
      <c r="N8" s="278"/>
      <c r="O8" s="278"/>
      <c r="P8" s="278"/>
    </row>
    <row r="9" spans="1:16" ht="15" customHeight="1" x14ac:dyDescent="0.25">
      <c r="A9" s="764"/>
      <c r="B9" s="254">
        <f>[14]Sumary!U9</f>
        <v>1.2190000000000001</v>
      </c>
      <c r="C9" s="255">
        <f>[14]Sumary!V9</f>
        <v>47.99212598425197</v>
      </c>
      <c r="D9" s="256">
        <f>'[14]Material Cost'!D9+'[14]Material Cost'!D9*(PfRollerMarkUp)+PrRollerCutLenghtCharge+PfRollerLabour</f>
        <v>60.462754252000003</v>
      </c>
      <c r="E9" s="256">
        <f>'[14]Material Cost'!E9+'[14]Material Cost'!E9*(PfRollerMarkUp)+PrRollerCutLenghtCharge+PfRollerLabour</f>
        <v>65.445495618400003</v>
      </c>
      <c r="F9" s="256">
        <f>'[14]Material Cost'!F9+'[14]Material Cost'!F9*(PfRollerMarkUp)+PrRollerCutLenghtCharge+PfRollerLabour</f>
        <v>70.428236984800009</v>
      </c>
      <c r="G9" s="256">
        <f>'[14]Material Cost'!G9+'[14]Material Cost'!G9*(PfRollerMarkUp)+PrRollerCutLenghtCharge+PfRollerLabour</f>
        <v>75.443759544399995</v>
      </c>
      <c r="H9" s="256">
        <f>'[14]Material Cost'!H9+'[14]Material Cost'!H9*(PfRollerMarkUp)+PrRollerCutLenghtCharge+PfRollerLabour</f>
        <v>82.0699567108</v>
      </c>
      <c r="I9" s="256">
        <f>'[14]Material Cost'!I9+'[14]Material Cost'!I9*(PfRollerMarkUp)+PrRollerCutLenghtCharge+PfRollerLabour</f>
        <v>88.247376880000004</v>
      </c>
      <c r="J9"/>
      <c r="K9" s="278"/>
      <c r="L9" s="278"/>
      <c r="M9" s="278"/>
      <c r="N9" s="278"/>
      <c r="O9" s="278"/>
      <c r="P9" s="278"/>
    </row>
    <row r="10" spans="1:16" ht="15" customHeight="1" x14ac:dyDescent="0.25">
      <c r="A10" s="764"/>
      <c r="B10" s="254">
        <f>[14]Sumary!U10</f>
        <v>1.524</v>
      </c>
      <c r="C10" s="255">
        <f>[14]Sumary!V10</f>
        <v>60</v>
      </c>
      <c r="D10" s="256">
        <f>'[14]Material Cost'!D10+'[14]Material Cost'!D10*(PfRollerMarkUp)+PrRollerCutLenghtCharge+PfRollerLabour</f>
        <v>64.243292691999997</v>
      </c>
      <c r="E10" s="256">
        <f>'[14]Material Cost'!E10+'[14]Material Cost'!E10*(PfRollerMarkUp)+PrRollerCutLenghtCharge+PfRollerLabour</f>
        <v>69.47604426640001</v>
      </c>
      <c r="F10" s="256">
        <f>'[14]Material Cost'!F10+'[14]Material Cost'!F10*(PfRollerMarkUp)+PrRollerCutLenghtCharge+PfRollerLabour</f>
        <v>74.708795840800008</v>
      </c>
      <c r="G10" s="256">
        <f>'[14]Material Cost'!G10+'[14]Material Cost'!G10*(PfRollerMarkUp)+PrRollerCutLenghtCharge+PfRollerLabour</f>
        <v>79.975973412399995</v>
      </c>
      <c r="H10" s="256">
        <f>'[14]Material Cost'!H10+'[14]Material Cost'!H10*(PfRollerMarkUp)+PrRollerCutLenghtCharge+PfRollerLabour</f>
        <v>86.852180786800005</v>
      </c>
      <c r="I10" s="256">
        <f>'[14]Material Cost'!I10+'[14]Material Cost'!I10*(PfRollerMarkUp)+PrRollerCutLenghtCharge+PfRollerLabour</f>
        <v>93.327310479999994</v>
      </c>
      <c r="J10"/>
      <c r="K10" s="280" t="s">
        <v>323</v>
      </c>
      <c r="L10" s="278"/>
      <c r="M10" s="278"/>
      <c r="N10" s="278"/>
      <c r="O10" s="278"/>
      <c r="P10" s="278"/>
    </row>
    <row r="11" spans="1:16" ht="15" customHeight="1" x14ac:dyDescent="0.25">
      <c r="A11" s="764"/>
      <c r="B11" s="254">
        <f>[14]Sumary!U11</f>
        <v>1.8</v>
      </c>
      <c r="C11" s="255">
        <f>[14]Sumary!V11</f>
        <v>70.866141732283467</v>
      </c>
      <c r="D11" s="256">
        <f>'[14]Material Cost'!D11+'[14]Material Cost'!D11*(PfRollerMarkUp)+PrRollerCutLenghtCharge+PfRollerLabour</f>
        <v>67.664370100000014</v>
      </c>
      <c r="E11" s="256">
        <f>'[14]Material Cost'!E11+'[14]Material Cost'!E11*(PfRollerMarkUp)+PrRollerCutLenghtCharge+PfRollerLabour</f>
        <v>73.123360420000012</v>
      </c>
      <c r="F11" s="256">
        <f>'[14]Material Cost'!F11+'[14]Material Cost'!F11*(PfRollerMarkUp)+PrRollerCutLenghtCharge+PfRollerLabour</f>
        <v>78.58235074000001</v>
      </c>
      <c r="G11" s="256">
        <f>'[14]Material Cost'!G11+'[14]Material Cost'!G11*(PfRollerMarkUp)+PrRollerCutLenghtCharge+PfRollerLabour</f>
        <v>84.077255470000011</v>
      </c>
      <c r="H11" s="256">
        <f>'[14]Material Cost'!H11+'[14]Material Cost'!H11*(PfRollerMarkUp)+PrRollerCutLenghtCharge+PfRollerLabour</f>
        <v>91.179701590000008</v>
      </c>
      <c r="I11" s="256">
        <f>'[14]Material Cost'!I11+'[14]Material Cost'!I11*(PfRollerMarkUp)+PrRollerCutLenghtCharge+PfRollerLabour</f>
        <v>97.924234000000013</v>
      </c>
      <c r="J11"/>
      <c r="K11" s="278" t="s">
        <v>324</v>
      </c>
      <c r="L11" s="278"/>
      <c r="M11" s="278"/>
      <c r="N11" s="278"/>
      <c r="O11" s="278"/>
      <c r="P11" s="278"/>
    </row>
    <row r="12" spans="1:16" ht="15" customHeight="1" x14ac:dyDescent="0.25">
      <c r="A12" s="193" t="s">
        <v>254</v>
      </c>
      <c r="B12" s="194"/>
      <c r="C12" s="194"/>
      <c r="D12" s="194"/>
      <c r="E12" s="194"/>
      <c r="F12" s="194"/>
      <c r="G12" s="194"/>
      <c r="H12" s="194"/>
      <c r="I12" s="194"/>
      <c r="J12"/>
      <c r="K12" s="278"/>
      <c r="L12" s="278"/>
      <c r="M12" s="278"/>
      <c r="N12" s="278"/>
      <c r="O12" s="278"/>
      <c r="P12" s="278"/>
    </row>
    <row r="13" spans="1:16" ht="15" customHeight="1" x14ac:dyDescent="0.25">
      <c r="A13" s="247"/>
      <c r="B13" s="761"/>
      <c r="C13" s="762"/>
      <c r="D13" s="762"/>
      <c r="E13" s="762"/>
      <c r="F13" s="762"/>
      <c r="G13" s="762"/>
      <c r="H13" s="762"/>
      <c r="I13" s="762"/>
      <c r="J13"/>
      <c r="K13"/>
      <c r="L13"/>
      <c r="M13"/>
      <c r="N13"/>
      <c r="O13"/>
      <c r="P13"/>
    </row>
    <row r="14" spans="1:16" ht="15" customHeight="1" x14ac:dyDescent="0.25">
      <c r="A14" s="759" t="s">
        <v>277</v>
      </c>
      <c r="B14" s="248" t="s">
        <v>278</v>
      </c>
      <c r="C14" s="249"/>
      <c r="D14" s="250">
        <f>[14]Sumary!W3</f>
        <v>0.61</v>
      </c>
      <c r="E14" s="250">
        <f>[14]Sumary!X3</f>
        <v>0.76200000000000001</v>
      </c>
      <c r="F14" s="250">
        <f>[14]Sumary!Y3</f>
        <v>0.91400000000000003</v>
      </c>
      <c r="G14" s="250">
        <f>[14]Sumary!Z3</f>
        <v>1.0669999999999999</v>
      </c>
      <c r="H14" s="250">
        <f>[14]Sumary!AA3</f>
        <v>1.2190000000000001</v>
      </c>
      <c r="I14" s="250">
        <f>[14]Sumary!AB3</f>
        <v>1.4</v>
      </c>
      <c r="J14"/>
      <c r="K14"/>
      <c r="L14"/>
      <c r="M14"/>
      <c r="N14"/>
      <c r="O14"/>
      <c r="P14"/>
    </row>
    <row r="15" spans="1:16" ht="15" customHeight="1" x14ac:dyDescent="0.25">
      <c r="A15" s="760"/>
      <c r="B15" s="260"/>
      <c r="C15" s="261" t="s">
        <v>279</v>
      </c>
      <c r="D15" s="253">
        <f>[14]Sumary!W4</f>
        <v>24.015748031496063</v>
      </c>
      <c r="E15" s="253">
        <f>[14]Sumary!X4</f>
        <v>30</v>
      </c>
      <c r="F15" s="253">
        <f>[14]Sumary!Y4</f>
        <v>35.984251968503933</v>
      </c>
      <c r="G15" s="253">
        <f>[14]Sumary!Z4</f>
        <v>42.00787401574803</v>
      </c>
      <c r="H15" s="253">
        <f>[14]Sumary!AA4</f>
        <v>47.99212598425197</v>
      </c>
      <c r="I15" s="253">
        <f>[14]Sumary!AB4</f>
        <v>55.118110236220474</v>
      </c>
      <c r="J15"/>
      <c r="K15"/>
      <c r="L15"/>
      <c r="M15"/>
      <c r="N15"/>
      <c r="O15"/>
      <c r="P15"/>
    </row>
    <row r="16" spans="1:16" ht="15" customHeight="1" x14ac:dyDescent="0.25">
      <c r="A16" s="760"/>
      <c r="B16" s="254">
        <f>[14]Sumary!U5</f>
        <v>0.61</v>
      </c>
      <c r="C16" s="255">
        <f>[14]Sumary!V5</f>
        <v>24.015748031496063</v>
      </c>
      <c r="D16" s="256">
        <f>'[14]Material Cost'!D17+'[14]Material Cost'!D17*(PfRollerMarkUp)+PrRollerCutLenghtCharge+PfRollerLabour</f>
        <v>55.211879140000001</v>
      </c>
      <c r="E16" s="256">
        <f>'[14]Material Cost'!E17+'[14]Material Cost'!E17*(PfRollerMarkUp)+PrRollerCutLenghtCharge+PfRollerLabour</f>
        <v>60.267987988000002</v>
      </c>
      <c r="F16" s="256">
        <f>'[14]Material Cost'!F17+'[14]Material Cost'!F17*(PfRollerMarkUp)+PrRollerCutLenghtCharge+PfRollerLabour</f>
        <v>65.32409683600001</v>
      </c>
      <c r="G16" s="256">
        <f>'[14]Material Cost'!G17+'[14]Material Cost'!G17*(PfRollerMarkUp)+PrRollerCutLenghtCharge+PfRollerLabour</f>
        <v>70.413469558000003</v>
      </c>
      <c r="H16" s="256">
        <f>'[14]Material Cost'!H17+'[14]Material Cost'!H17*(PfRollerMarkUp)+PrRollerCutLenghtCharge+PfRollerLabour</f>
        <v>78.249629806000002</v>
      </c>
      <c r="I16" s="256">
        <f>'[14]Material Cost'!I17+'[14]Material Cost'!I17*(PfRollerMarkUp)+PrRollerCutLenghtCharge+PfRollerLabour</f>
        <v>84.683179600000017</v>
      </c>
      <c r="J16"/>
      <c r="K16"/>
      <c r="L16"/>
      <c r="M16"/>
      <c r="N16"/>
      <c r="O16"/>
      <c r="P16"/>
    </row>
    <row r="17" spans="1:16" ht="15" customHeight="1" x14ac:dyDescent="0.25">
      <c r="A17" s="760"/>
      <c r="B17" s="254">
        <f>[14]Sumary!U6</f>
        <v>0.76200000000000001</v>
      </c>
      <c r="C17" s="255">
        <f>[14]Sumary!V6</f>
        <v>30</v>
      </c>
      <c r="D17" s="256">
        <f>'[14]Material Cost'!D18+'[14]Material Cost'!D18*(PfRollerMarkUp)+PrRollerCutLenghtCharge+PfRollerLabour</f>
        <v>57.441759267999998</v>
      </c>
      <c r="E17" s="256">
        <f>'[14]Material Cost'!E18+'[14]Material Cost'!E18*(PfRollerMarkUp)+PrRollerCutLenghtCharge+PfRollerLabour</f>
        <v>62.708632045599998</v>
      </c>
      <c r="F17" s="256">
        <f>'[14]Material Cost'!F18+'[14]Material Cost'!F18*(PfRollerMarkUp)+PrRollerCutLenghtCharge+PfRollerLabour</f>
        <v>67.975504823199998</v>
      </c>
      <c r="G17" s="256">
        <f>'[14]Material Cost'!G18+'[14]Material Cost'!G18*(PfRollerMarkUp)+PrRollerCutLenghtCharge+PfRollerLabour</f>
        <v>73.277028079600001</v>
      </c>
      <c r="H17" s="256">
        <f>'[14]Material Cost'!H18+'[14]Material Cost'!H18*(PfRollerMarkUp)+PrRollerCutLenghtCharge+PfRollerLabour</f>
        <v>81.323952257200006</v>
      </c>
      <c r="I17" s="256">
        <f>'[14]Material Cost'!I18+'[14]Material Cost'!I18*(PfRollerMarkUp)+PrRollerCutLenghtCharge+PfRollerLabour</f>
        <v>88.00847752</v>
      </c>
      <c r="J17"/>
      <c r="K17"/>
      <c r="L17"/>
      <c r="M17"/>
      <c r="N17"/>
      <c r="O17"/>
      <c r="P17"/>
    </row>
    <row r="18" spans="1:16" ht="15" customHeight="1" x14ac:dyDescent="0.25">
      <c r="A18" s="760"/>
      <c r="B18" s="254">
        <f>[14]Sumary!U7</f>
        <v>0.91400000000000003</v>
      </c>
      <c r="C18" s="255">
        <f>[14]Sumary!V7</f>
        <v>35.984251968503933</v>
      </c>
      <c r="D18" s="256">
        <f>'[14]Material Cost'!D19+'[14]Material Cost'!D19*(PfRollerMarkUp)+PrRollerCutLenghtCharge+PfRollerLabour</f>
        <v>59.671639396000003</v>
      </c>
      <c r="E18" s="256">
        <f>'[14]Material Cost'!E19+'[14]Material Cost'!E19*(PfRollerMarkUp)+PrRollerCutLenghtCharge+PfRollerLabour</f>
        <v>65.149276103200009</v>
      </c>
      <c r="F18" s="256">
        <f>'[14]Material Cost'!F19+'[14]Material Cost'!F19*(PfRollerMarkUp)+PrRollerCutLenghtCharge+PfRollerLabour</f>
        <v>70.626912810400015</v>
      </c>
      <c r="G18" s="256">
        <f>'[14]Material Cost'!G19+'[14]Material Cost'!G19*(PfRollerMarkUp)+PrRollerCutLenghtCharge+PfRollerLabour</f>
        <v>76.140586601199999</v>
      </c>
      <c r="H18" s="256">
        <f>'[14]Material Cost'!H19+'[14]Material Cost'!H19*(PfRollerMarkUp)+PrRollerCutLenghtCharge+PfRollerLabour</f>
        <v>84.39827470840001</v>
      </c>
      <c r="I18" s="256">
        <f>'[14]Material Cost'!I19+'[14]Material Cost'!I19*(PfRollerMarkUp)+PrRollerCutLenghtCharge+PfRollerLabour</f>
        <v>91.333775440000011</v>
      </c>
      <c r="J18"/>
      <c r="K18"/>
      <c r="L18"/>
      <c r="M18"/>
      <c r="N18"/>
      <c r="O18"/>
      <c r="P18"/>
    </row>
    <row r="19" spans="1:16" ht="15" customHeight="1" x14ac:dyDescent="0.25">
      <c r="A19" s="760"/>
      <c r="B19" s="254">
        <f>[14]Sumary!U8</f>
        <v>1.0669999999999999</v>
      </c>
      <c r="C19" s="255">
        <f>[14]Sumary!V8</f>
        <v>42.00787401574803</v>
      </c>
      <c r="D19" s="256">
        <f>'[14]Material Cost'!D20+'[14]Material Cost'!D20*(PfRollerMarkUp)+PrRollerCutLenghtCharge+PfRollerLabour</f>
        <v>61.916189787999997</v>
      </c>
      <c r="E19" s="256">
        <f>'[14]Material Cost'!E20+'[14]Material Cost'!E20*(PfRollerMarkUp)+PrRollerCutLenghtCharge+PfRollerLabour</f>
        <v>67.605977029599998</v>
      </c>
      <c r="F19" s="256">
        <f>'[14]Material Cost'!F20+'[14]Material Cost'!F20*(PfRollerMarkUp)+PrRollerCutLenghtCharge+PfRollerLabour</f>
        <v>73.295764271199999</v>
      </c>
      <c r="G19" s="256">
        <f>'[14]Material Cost'!G20+'[14]Material Cost'!G20*(PfRollerMarkUp)+PrRollerCutLenghtCharge+PfRollerLabour</f>
        <v>79.022984323599999</v>
      </c>
      <c r="H19" s="256">
        <f>'[14]Material Cost'!H20+'[14]Material Cost'!H20*(PfRollerMarkUp)+PrRollerCutLenghtCharge+PfRollerLabour</f>
        <v>87.492822965200006</v>
      </c>
      <c r="I19" s="256">
        <f>'[14]Material Cost'!I20+'[14]Material Cost'!I20*(PfRollerMarkUp)+PrRollerCutLenghtCharge+PfRollerLabour</f>
        <v>94.680950319999994</v>
      </c>
      <c r="J19"/>
      <c r="K19"/>
      <c r="L19"/>
      <c r="M19"/>
      <c r="N19"/>
      <c r="O19"/>
      <c r="P19"/>
    </row>
    <row r="20" spans="1:16" ht="15" customHeight="1" x14ac:dyDescent="0.25">
      <c r="A20" s="760"/>
      <c r="B20" s="254">
        <f>[14]Sumary!U9</f>
        <v>1.2190000000000001</v>
      </c>
      <c r="C20" s="255">
        <f>[14]Sumary!V9</f>
        <v>47.99212598425197</v>
      </c>
      <c r="D20" s="256">
        <f>'[14]Material Cost'!D21+'[14]Material Cost'!D21*(PfRollerMarkUp)+PrRollerCutLenghtCharge+PfRollerLabour</f>
        <v>64.146069916000002</v>
      </c>
      <c r="E20" s="256">
        <f>'[14]Material Cost'!E21+'[14]Material Cost'!E21*(PfRollerMarkUp)+PrRollerCutLenghtCharge+PfRollerLabour</f>
        <v>70.046621087200009</v>
      </c>
      <c r="F20" s="256">
        <f>'[14]Material Cost'!F21+'[14]Material Cost'!F21*(PfRollerMarkUp)+PrRollerCutLenghtCharge+PfRollerLabour</f>
        <v>75.947172258400016</v>
      </c>
      <c r="G20" s="256">
        <f>'[14]Material Cost'!G21+'[14]Material Cost'!G21*(PfRollerMarkUp)+PrRollerCutLenghtCharge+PfRollerLabour</f>
        <v>81.886542845199997</v>
      </c>
      <c r="H20" s="256">
        <f>'[14]Material Cost'!H21+'[14]Material Cost'!H21*(PfRollerMarkUp)+PrRollerCutLenghtCharge+PfRollerLabour</f>
        <v>90.567145416399995</v>
      </c>
      <c r="I20" s="256">
        <f>'[14]Material Cost'!I21+'[14]Material Cost'!I21*(PfRollerMarkUp)+PrRollerCutLenghtCharge+PfRollerLabour</f>
        <v>98.006248240000005</v>
      </c>
      <c r="J20"/>
      <c r="K20"/>
      <c r="L20"/>
      <c r="M20"/>
      <c r="N20"/>
      <c r="O20"/>
      <c r="P20"/>
    </row>
    <row r="21" spans="1:16" ht="15" customHeight="1" x14ac:dyDescent="0.25">
      <c r="A21" s="760"/>
      <c r="B21" s="254">
        <f>[14]Sumary!U10</f>
        <v>1.524</v>
      </c>
      <c r="C21" s="255">
        <f>[14]Sumary!V10</f>
        <v>60</v>
      </c>
      <c r="D21" s="256">
        <f>'[14]Material Cost'!D22+'[14]Material Cost'!D22*(PfRollerMarkUp)+PrRollerCutLenghtCharge+PfRollerLabour</f>
        <v>68.620500436</v>
      </c>
      <c r="E21" s="256">
        <f>'[14]Material Cost'!E22+'[14]Material Cost'!E22*(PfRollerMarkUp)+PrRollerCutLenghtCharge+PfRollerLabour</f>
        <v>74.943966071199995</v>
      </c>
      <c r="F21" s="256">
        <f>'[14]Material Cost'!F22+'[14]Material Cost'!F22*(PfRollerMarkUp)+PrRollerCutLenghtCharge+PfRollerLabour</f>
        <v>81.267431706400004</v>
      </c>
      <c r="G21" s="256">
        <f>'[14]Material Cost'!G22+'[14]Material Cost'!G22*(PfRollerMarkUp)+PrRollerCutLenghtCharge+PfRollerLabour</f>
        <v>87.632499089199996</v>
      </c>
      <c r="H21" s="256">
        <f>'[14]Material Cost'!H22+'[14]Material Cost'!H22*(PfRollerMarkUp)+PrRollerCutLenghtCharge+PfRollerLabour</f>
        <v>96.73601612440001</v>
      </c>
      <c r="I21" s="256">
        <f>'[14]Material Cost'!I22+'[14]Material Cost'!I22*(PfRollerMarkUp)+PrRollerCutLenghtCharge+PfRollerLabour</f>
        <v>104.67872104</v>
      </c>
      <c r="J21"/>
      <c r="K21"/>
      <c r="L21"/>
      <c r="M21"/>
      <c r="N21"/>
      <c r="O21"/>
      <c r="P21"/>
    </row>
    <row r="22" spans="1:16" ht="15" customHeight="1" x14ac:dyDescent="0.25">
      <c r="A22" s="760"/>
      <c r="B22" s="254">
        <f>[14]Sumary!U11</f>
        <v>1.8</v>
      </c>
      <c r="C22" s="255">
        <f>[14]Sumary!V11</f>
        <v>70.866141732283467</v>
      </c>
      <c r="D22" s="256">
        <f>'[14]Material Cost'!D23+'[14]Material Cost'!D23*(PfRollerMarkUp)+PrRollerCutLenghtCharge+PfRollerLabour</f>
        <v>72.669493299999999</v>
      </c>
      <c r="E22" s="256">
        <f>'[14]Material Cost'!E23+'[14]Material Cost'!E23*(PfRollerMarkUp)+PrRollerCutLenghtCharge+PfRollerLabour</f>
        <v>79.375661860000008</v>
      </c>
      <c r="F22" s="256">
        <f>'[14]Material Cost'!F23+'[14]Material Cost'!F23*(PfRollerMarkUp)+PrRollerCutLenghtCharge+PfRollerLabour</f>
        <v>86.081830420000017</v>
      </c>
      <c r="G22" s="256">
        <f>'[14]Material Cost'!G23+'[14]Material Cost'!G23*(PfRollerMarkUp)+PrRollerCutLenghtCharge+PfRollerLabour</f>
        <v>92.832118510000001</v>
      </c>
      <c r="H22" s="256">
        <f>'[14]Material Cost'!H23+'[14]Material Cost'!H23*(PfRollerMarkUp)+PrRollerCutLenghtCharge+PfRollerLabour</f>
        <v>102.31833847</v>
      </c>
      <c r="I22" s="256">
        <f>'[14]Material Cost'!I23+'[14]Material Cost'!I23*(PfRollerMarkUp)+PrRollerCutLenghtCharge+PfRollerLabour</f>
        <v>110.716762</v>
      </c>
      <c r="J22"/>
      <c r="K22"/>
      <c r="L22"/>
      <c r="M22"/>
      <c r="N22"/>
      <c r="O22"/>
      <c r="P22"/>
    </row>
    <row r="23" spans="1:16" ht="15" customHeight="1" x14ac:dyDescent="0.25">
      <c r="A23" s="193" t="s">
        <v>244</v>
      </c>
      <c r="B23" s="194"/>
      <c r="C23" s="194"/>
      <c r="D23" s="194"/>
      <c r="E23" s="194"/>
      <c r="F23" s="194"/>
      <c r="G23" s="194"/>
      <c r="H23" s="194"/>
      <c r="I23" s="194"/>
      <c r="J23"/>
      <c r="K23"/>
      <c r="L23"/>
      <c r="M23"/>
      <c r="N23"/>
      <c r="O23"/>
      <c r="P23"/>
    </row>
    <row r="24" spans="1:16" ht="15" customHeight="1" x14ac:dyDescent="0.25">
      <c r="A24" s="247"/>
      <c r="B24" s="761"/>
      <c r="C24" s="762"/>
      <c r="D24" s="762"/>
      <c r="E24" s="762"/>
      <c r="F24" s="762"/>
      <c r="G24" s="762"/>
      <c r="H24" s="762"/>
      <c r="I24" s="762"/>
      <c r="J24"/>
      <c r="K24"/>
      <c r="L24"/>
      <c r="M24"/>
      <c r="N24"/>
      <c r="O24"/>
      <c r="P24"/>
    </row>
    <row r="25" spans="1:16" ht="15" customHeight="1" x14ac:dyDescent="0.25">
      <c r="A25" s="759" t="s">
        <v>277</v>
      </c>
      <c r="B25" s="248" t="s">
        <v>278</v>
      </c>
      <c r="C25" s="249"/>
      <c r="D25" s="250">
        <f>[14]Sumary!W3</f>
        <v>0.61</v>
      </c>
      <c r="E25" s="250">
        <f>[14]Sumary!X3</f>
        <v>0.76200000000000001</v>
      </c>
      <c r="F25" s="250">
        <f>[14]Sumary!Y3</f>
        <v>0.91400000000000003</v>
      </c>
      <c r="G25" s="250">
        <f>[14]Sumary!Z3</f>
        <v>1.0669999999999999</v>
      </c>
      <c r="H25" s="250">
        <f>[14]Sumary!AA3</f>
        <v>1.2190000000000001</v>
      </c>
      <c r="I25" s="250">
        <f>[14]Sumary!AB3</f>
        <v>1.4</v>
      </c>
      <c r="J25"/>
      <c r="K25"/>
      <c r="L25"/>
      <c r="M25"/>
      <c r="N25"/>
      <c r="O25"/>
      <c r="P25"/>
    </row>
    <row r="26" spans="1:16" ht="15" customHeight="1" x14ac:dyDescent="0.25">
      <c r="A26" s="760"/>
      <c r="B26" s="260"/>
      <c r="C26" s="261" t="s">
        <v>279</v>
      </c>
      <c r="D26" s="253">
        <f>[14]Sumary!W4</f>
        <v>24.015748031496063</v>
      </c>
      <c r="E26" s="253">
        <f>[14]Sumary!X4</f>
        <v>30</v>
      </c>
      <c r="F26" s="253">
        <f>[14]Sumary!Y4</f>
        <v>35.984251968503933</v>
      </c>
      <c r="G26" s="253">
        <f>[14]Sumary!Z4</f>
        <v>42.00787401574803</v>
      </c>
      <c r="H26" s="253">
        <f>[14]Sumary!AA4</f>
        <v>47.99212598425197</v>
      </c>
      <c r="I26" s="253">
        <f>[14]Sumary!AB4</f>
        <v>55.118110236220474</v>
      </c>
      <c r="J26"/>
      <c r="K26"/>
      <c r="L26"/>
      <c r="M26"/>
      <c r="N26"/>
      <c r="O26"/>
      <c r="P26"/>
    </row>
    <row r="27" spans="1:16" ht="15" customHeight="1" x14ac:dyDescent="0.25">
      <c r="A27" s="760"/>
      <c r="B27" s="254">
        <f>[14]Sumary!U5</f>
        <v>0.61</v>
      </c>
      <c r="C27" s="255">
        <f>[14]Sumary!V5</f>
        <v>24.015748031496063</v>
      </c>
      <c r="D27" s="256">
        <f>'[14]Material Cost'!D29+'[14]Material Cost'!D29*(PfRollerMarkUp)+PrRollerCutLenghtCharge+PfRollerLabour</f>
        <v>57.789148660000002</v>
      </c>
      <c r="E27" s="256">
        <f>'[14]Material Cost'!E29+'[14]Material Cost'!E29*(PfRollerMarkUp)+PrRollerCutLenghtCharge+PfRollerLabour</f>
        <v>63.48746237200001</v>
      </c>
      <c r="F27" s="256">
        <f>'[14]Material Cost'!F29+'[14]Material Cost'!F29*(PfRollerMarkUp)+PrRollerCutLenghtCharge+PfRollerLabour</f>
        <v>69.185776084000011</v>
      </c>
      <c r="G27" s="256">
        <f>'[14]Material Cost'!G29+'[14]Material Cost'!G29*(PfRollerMarkUp)+PrRollerCutLenghtCharge+PfRollerLabour</f>
        <v>74.921578702000005</v>
      </c>
      <c r="H27" s="256">
        <f>'[14]Material Cost'!H29+'[14]Material Cost'!H29*(PfRollerMarkUp)+PrRollerCutLenghtCharge+PfRollerLabour</f>
        <v>84.674774014000008</v>
      </c>
      <c r="I27" s="256">
        <f>'[14]Material Cost'!I29+'[14]Material Cost'!I29*(PfRollerMarkUp)+PrRollerCutLenghtCharge+PfRollerLabour</f>
        <v>92.062344400000001</v>
      </c>
      <c r="J27"/>
      <c r="K27"/>
      <c r="L27"/>
      <c r="M27"/>
      <c r="N27"/>
      <c r="O27"/>
      <c r="P27"/>
    </row>
    <row r="28" spans="1:16" ht="15" customHeight="1" x14ac:dyDescent="0.25">
      <c r="A28" s="760"/>
      <c r="B28" s="254">
        <f>[14]Sumary!U6</f>
        <v>0.76200000000000001</v>
      </c>
      <c r="C28" s="255">
        <f>[14]Sumary!V6</f>
        <v>30</v>
      </c>
      <c r="D28" s="256">
        <f>'[14]Material Cost'!D30+'[14]Material Cost'!D30*(PfRollerMarkUp)+PrRollerCutLenghtCharge+PfRollerLabour</f>
        <v>60.406895091999999</v>
      </c>
      <c r="E28" s="256">
        <f>'[14]Material Cost'!E30+'[14]Material Cost'!E30*(PfRollerMarkUp)+PrRollerCutLenghtCharge+PfRollerLabour</f>
        <v>66.412621386399991</v>
      </c>
      <c r="F28" s="256">
        <f>'[14]Material Cost'!F30+'[14]Material Cost'!F30*(PfRollerMarkUp)+PrRollerCutLenghtCharge+PfRollerLabour</f>
        <v>72.418347680800011</v>
      </c>
      <c r="G28" s="256">
        <f>'[14]Material Cost'!G30+'[14]Material Cost'!G30*(PfRollerMarkUp)+PrRollerCutLenghtCharge+PfRollerLabour</f>
        <v>78.463585332400001</v>
      </c>
      <c r="H28" s="256">
        <f>'[14]Material Cost'!H30+'[14]Material Cost'!H30*(PfRollerMarkUp)+PrRollerCutLenghtCharge+PfRollerLabour</f>
        <v>88.524193226799994</v>
      </c>
      <c r="I28" s="256">
        <f>'[14]Material Cost'!I30+'[14]Material Cost'!I30*(PfRollerMarkUp)+PrRollerCutLenghtCharge+PfRollerLabour</f>
        <v>96.277827279999997</v>
      </c>
      <c r="J28"/>
      <c r="K28"/>
      <c r="L28"/>
      <c r="M28"/>
      <c r="N28"/>
      <c r="O28"/>
      <c r="P28"/>
    </row>
    <row r="29" spans="1:16" ht="15" customHeight="1" x14ac:dyDescent="0.25">
      <c r="A29" s="760"/>
      <c r="B29" s="254">
        <f>[14]Sumary!U7</f>
        <v>0.91400000000000003</v>
      </c>
      <c r="C29" s="255">
        <f>[14]Sumary!V7</f>
        <v>35.984251968503933</v>
      </c>
      <c r="D29" s="256">
        <f>'[14]Material Cost'!D31+'[14]Material Cost'!D31*(PfRollerMarkUp)+PrRollerCutLenghtCharge+PfRollerLabour</f>
        <v>63.024641524000003</v>
      </c>
      <c r="E29" s="256">
        <f>'[14]Material Cost'!E31+'[14]Material Cost'!E31*(PfRollerMarkUp)+PrRollerCutLenghtCharge+PfRollerLabour</f>
        <v>69.337780400800014</v>
      </c>
      <c r="F29" s="256">
        <f>'[14]Material Cost'!F31+'[14]Material Cost'!F31*(PfRollerMarkUp)+PrRollerCutLenghtCharge+PfRollerLabour</f>
        <v>75.650919277600011</v>
      </c>
      <c r="G29" s="256">
        <f>'[14]Material Cost'!G31+'[14]Material Cost'!G31*(PfRollerMarkUp)+PrRollerCutLenghtCharge+PfRollerLabour</f>
        <v>82.005591962800011</v>
      </c>
      <c r="H29" s="256">
        <f>'[14]Material Cost'!H31+'[14]Material Cost'!H31*(PfRollerMarkUp)+PrRollerCutLenghtCharge+PfRollerLabour</f>
        <v>92.373612439600009</v>
      </c>
      <c r="I29" s="256">
        <f>'[14]Material Cost'!I31+'[14]Material Cost'!I31*(PfRollerMarkUp)+PrRollerCutLenghtCharge+PfRollerLabour</f>
        <v>100.49331015999999</v>
      </c>
      <c r="J29"/>
      <c r="K29"/>
      <c r="L29"/>
      <c r="M29"/>
      <c r="N29"/>
      <c r="O29"/>
      <c r="P29"/>
    </row>
    <row r="30" spans="1:16" ht="15" customHeight="1" x14ac:dyDescent="0.25">
      <c r="A30" s="760"/>
      <c r="B30" s="254">
        <f>[14]Sumary!U8</f>
        <v>1.0669999999999999</v>
      </c>
      <c r="C30" s="255">
        <f>[14]Sumary!V8</f>
        <v>42.00787401574803</v>
      </c>
      <c r="D30" s="256">
        <f>'[14]Material Cost'!D32+'[14]Material Cost'!D32*(PfRollerMarkUp)+PrRollerCutLenghtCharge+PfRollerLabour</f>
        <v>65.659609971999998</v>
      </c>
      <c r="E30" s="256">
        <f>'[14]Material Cost'!E32+'[14]Material Cost'!E32*(PfRollerMarkUp)+PrRollerCutLenghtCharge+PfRollerLabour</f>
        <v>72.282183882400005</v>
      </c>
      <c r="F30" s="256">
        <f>'[14]Material Cost'!F32+'[14]Material Cost'!F32*(PfRollerMarkUp)+PrRollerCutLenghtCharge+PfRollerLabour</f>
        <v>78.904757792800012</v>
      </c>
      <c r="G30" s="256">
        <f>'[14]Material Cost'!G32+'[14]Material Cost'!G32*(PfRollerMarkUp)+PrRollerCutLenghtCharge+PfRollerLabour</f>
        <v>85.570901268400007</v>
      </c>
      <c r="H30" s="256">
        <f>'[14]Material Cost'!H32+'[14]Material Cost'!H32*(PfRollerMarkUp)+PrRollerCutLenghtCharge+PfRollerLabour</f>
        <v>96.248356778800002</v>
      </c>
      <c r="I30" s="256">
        <f>'[14]Material Cost'!I32+'[14]Material Cost'!I32*(PfRollerMarkUp)+PrRollerCutLenghtCharge+PfRollerLabour</f>
        <v>104.73652647999999</v>
      </c>
      <c r="J30"/>
      <c r="K30"/>
      <c r="L30"/>
      <c r="M30"/>
      <c r="N30"/>
      <c r="O30"/>
      <c r="P30"/>
    </row>
    <row r="31" spans="1:16" ht="15" customHeight="1" x14ac:dyDescent="0.25">
      <c r="A31" s="760"/>
      <c r="B31" s="254">
        <f>[14]Sumary!U9</f>
        <v>1.2190000000000001</v>
      </c>
      <c r="C31" s="255">
        <f>[14]Sumary!V9</f>
        <v>47.99212598425197</v>
      </c>
      <c r="D31" s="256">
        <f>'[14]Material Cost'!D33+'[14]Material Cost'!D33*(PfRollerMarkUp)+PrRollerCutLenghtCharge+PfRollerLabour</f>
        <v>68.277356404000002</v>
      </c>
      <c r="E31" s="256">
        <f>'[14]Material Cost'!E33+'[14]Material Cost'!E33*(PfRollerMarkUp)+PrRollerCutLenghtCharge+PfRollerLabour</f>
        <v>75.207342896800014</v>
      </c>
      <c r="F31" s="256">
        <f>'[14]Material Cost'!F33+'[14]Material Cost'!F33*(PfRollerMarkUp)+PrRollerCutLenghtCharge+PfRollerLabour</f>
        <v>82.137329389600012</v>
      </c>
      <c r="G31" s="256">
        <f>'[14]Material Cost'!G33+'[14]Material Cost'!G33*(PfRollerMarkUp)+PrRollerCutLenghtCharge+PfRollerLabour</f>
        <v>89.112907898800017</v>
      </c>
      <c r="H31" s="256">
        <f>'[14]Material Cost'!H33+'[14]Material Cost'!H33*(PfRollerMarkUp)+PrRollerCutLenghtCharge+PfRollerLabour</f>
        <v>100.0977759916</v>
      </c>
      <c r="I31" s="256">
        <f>'[14]Material Cost'!I33+'[14]Material Cost'!I33*(PfRollerMarkUp)+PrRollerCutLenghtCharge+PfRollerLabour</f>
        <v>108.95200935999999</v>
      </c>
      <c r="J31"/>
      <c r="K31"/>
      <c r="L31"/>
      <c r="M31"/>
      <c r="N31"/>
      <c r="O31"/>
      <c r="P31"/>
    </row>
    <row r="32" spans="1:16" ht="15" customHeight="1" x14ac:dyDescent="0.25">
      <c r="A32" s="760"/>
      <c r="B32" s="254">
        <f>[14]Sumary!U10</f>
        <v>1.524</v>
      </c>
      <c r="C32" s="255">
        <f>[14]Sumary!V10</f>
        <v>60</v>
      </c>
      <c r="D32" s="256">
        <f>'[14]Material Cost'!D34+'[14]Material Cost'!D34*(PfRollerMarkUp)+PrRollerCutLenghtCharge+PfRollerLabour</f>
        <v>73.530071284000002</v>
      </c>
      <c r="E32" s="256">
        <f>'[14]Material Cost'!E34+'[14]Material Cost'!E34*(PfRollerMarkUp)+PrRollerCutLenghtCharge+PfRollerLabour</f>
        <v>81.076905392800001</v>
      </c>
      <c r="F32" s="256">
        <f>'[14]Material Cost'!F34+'[14]Material Cost'!F34*(PfRollerMarkUp)+PrRollerCutLenghtCharge+PfRollerLabour</f>
        <v>88.623739501599999</v>
      </c>
      <c r="G32" s="256">
        <f>'[14]Material Cost'!G34+'[14]Material Cost'!G34*(PfRollerMarkUp)+PrRollerCutLenghtCharge+PfRollerLabour</f>
        <v>96.220223834799995</v>
      </c>
      <c r="H32" s="256">
        <f>'[14]Material Cost'!H34+'[14]Material Cost'!H34*(PfRollerMarkUp)+PrRollerCutLenghtCharge+PfRollerLabour</f>
        <v>107.82193954360001</v>
      </c>
      <c r="I32" s="256">
        <f>'[14]Material Cost'!I34+'[14]Material Cost'!I34*(PfRollerMarkUp)+PrRollerCutLenghtCharge+PfRollerLabour</f>
        <v>117.41070855999999</v>
      </c>
      <c r="J32"/>
      <c r="K32"/>
      <c r="L32"/>
      <c r="M32"/>
      <c r="N32"/>
      <c r="O32"/>
      <c r="P32"/>
    </row>
    <row r="33" spans="1:16" ht="15" customHeight="1" x14ac:dyDescent="0.25">
      <c r="A33" s="760"/>
      <c r="B33" s="254">
        <f>[14]Sumary!U11</f>
        <v>1.8</v>
      </c>
      <c r="C33" s="255">
        <f>[14]Sumary!V11</f>
        <v>70.866141732283467</v>
      </c>
      <c r="D33" s="256">
        <f>'[14]Material Cost'!D35+'[14]Material Cost'!D35*(PfRollerMarkUp)+PrRollerCutLenghtCharge+PfRollerLabour</f>
        <v>78.283347700000007</v>
      </c>
      <c r="E33" s="256">
        <f>'[14]Material Cost'!E35+'[14]Material Cost'!E35*(PfRollerMarkUp)+PrRollerCutLenghtCharge+PfRollerLabour</f>
        <v>86.388378340000003</v>
      </c>
      <c r="F33" s="256">
        <f>'[14]Material Cost'!F35+'[14]Material Cost'!F35*(PfRollerMarkUp)+PrRollerCutLenghtCharge+PfRollerLabour</f>
        <v>94.493408979999998</v>
      </c>
      <c r="G33" s="256">
        <f>'[14]Material Cost'!G35+'[14]Material Cost'!G35*(PfRollerMarkUp)+PrRollerCutLenghtCharge+PfRollerLabour</f>
        <v>102.65176219000001</v>
      </c>
      <c r="H33" s="256">
        <f>'[14]Material Cost'!H35+'[14]Material Cost'!H35*(PfRollerMarkUp)+PrRollerCutLenghtCharge+PfRollerLabour</f>
        <v>114.81167443000001</v>
      </c>
      <c r="I33" s="256">
        <f>'[14]Material Cost'!I35+'[14]Material Cost'!I35*(PfRollerMarkUp)+PrRollerCutLenghtCharge+PfRollerLabour</f>
        <v>125.06513799999999</v>
      </c>
      <c r="J33"/>
      <c r="K33"/>
      <c r="L33"/>
      <c r="M33"/>
      <c r="N33"/>
      <c r="O33"/>
      <c r="P33"/>
    </row>
    <row r="34" spans="1:16" ht="15" customHeight="1" x14ac:dyDescent="0.25">
      <c r="A34" s="193" t="s">
        <v>255</v>
      </c>
      <c r="B34" s="194"/>
      <c r="C34" s="194"/>
      <c r="D34" s="194"/>
      <c r="E34" s="194"/>
      <c r="F34" s="194"/>
      <c r="G34" s="194"/>
      <c r="H34" s="194"/>
      <c r="I34" s="194"/>
      <c r="J34"/>
      <c r="K34"/>
      <c r="L34"/>
      <c r="M34"/>
      <c r="N34"/>
      <c r="O34"/>
      <c r="P34"/>
    </row>
    <row r="35" spans="1:16" ht="15" customHeight="1" x14ac:dyDescent="0.25">
      <c r="A35" s="247"/>
      <c r="B35" s="761"/>
      <c r="C35" s="762"/>
      <c r="D35" s="762"/>
      <c r="E35" s="762"/>
      <c r="F35" s="762"/>
      <c r="G35" s="762"/>
      <c r="H35" s="762"/>
      <c r="I35" s="762"/>
      <c r="J35"/>
      <c r="K35"/>
      <c r="L35"/>
      <c r="M35"/>
      <c r="N35"/>
      <c r="O35"/>
      <c r="P35"/>
    </row>
    <row r="36" spans="1:16" ht="15" customHeight="1" x14ac:dyDescent="0.25">
      <c r="A36" s="759" t="s">
        <v>277</v>
      </c>
      <c r="B36" s="248" t="s">
        <v>278</v>
      </c>
      <c r="C36" s="249"/>
      <c r="D36" s="250">
        <f>[14]Sumary!W3</f>
        <v>0.61</v>
      </c>
      <c r="E36" s="250">
        <f>[14]Sumary!X3</f>
        <v>0.76200000000000001</v>
      </c>
      <c r="F36" s="250">
        <f>[14]Sumary!Y3</f>
        <v>0.91400000000000003</v>
      </c>
      <c r="G36" s="250">
        <f>[14]Sumary!Z3</f>
        <v>1.0669999999999999</v>
      </c>
      <c r="H36" s="250">
        <f>[14]Sumary!AA3</f>
        <v>1.2190000000000001</v>
      </c>
      <c r="I36" s="250">
        <f>[14]Sumary!AB3</f>
        <v>1.4</v>
      </c>
      <c r="J36"/>
      <c r="K36"/>
      <c r="L36"/>
      <c r="M36"/>
      <c r="N36"/>
      <c r="O36"/>
      <c r="P36"/>
    </row>
    <row r="37" spans="1:16" ht="15" customHeight="1" x14ac:dyDescent="0.25">
      <c r="A37" s="760"/>
      <c r="B37" s="260"/>
      <c r="C37" s="261" t="s">
        <v>279</v>
      </c>
      <c r="D37" s="253">
        <f>[14]Sumary!W4</f>
        <v>24.015748031496063</v>
      </c>
      <c r="E37" s="253">
        <f>[14]Sumary!X4</f>
        <v>30</v>
      </c>
      <c r="F37" s="253">
        <f>[14]Sumary!Y4</f>
        <v>35.984251968503933</v>
      </c>
      <c r="G37" s="253">
        <f>[14]Sumary!Z4</f>
        <v>42.00787401574803</v>
      </c>
      <c r="H37" s="253">
        <f>[14]Sumary!AA4</f>
        <v>47.99212598425197</v>
      </c>
      <c r="I37" s="253">
        <f>[14]Sumary!AB4</f>
        <v>55.118110236220474</v>
      </c>
      <c r="J37"/>
      <c r="K37"/>
      <c r="L37"/>
      <c r="M37"/>
      <c r="N37"/>
      <c r="O37"/>
      <c r="P37"/>
    </row>
    <row r="38" spans="1:16" ht="15" customHeight="1" x14ac:dyDescent="0.25">
      <c r="A38" s="760"/>
      <c r="B38" s="254">
        <f>[14]Sumary!U5</f>
        <v>0.61</v>
      </c>
      <c r="C38" s="255">
        <f>[14]Sumary!V5</f>
        <v>24.015748031496063</v>
      </c>
      <c r="D38" s="256">
        <f>'[14]Material Cost'!D41+'[14]Material Cost'!D41*(PfRollerMarkUp)+PrRollerCutLenghtCharge+PfRollerLabour</f>
        <v>61.530847180000009</v>
      </c>
      <c r="E38" s="256">
        <f>'[14]Material Cost'!E41+'[14]Material Cost'!E41*(PfRollerMarkUp)+PrRollerCutLenghtCharge+PfRollerLabour</f>
        <v>68.161518556000004</v>
      </c>
      <c r="F38" s="256">
        <f>'[14]Material Cost'!F41+'[14]Material Cost'!F41*(PfRollerMarkUp)+PrRollerCutLenghtCharge+PfRollerLabour</f>
        <v>74.792189932000014</v>
      </c>
      <c r="G38" s="256">
        <f>'[14]Material Cost'!G41+'[14]Material Cost'!G41*(PfRollerMarkUp)+PrRollerCutLenghtCharge+PfRollerLabour</f>
        <v>81.466484145999999</v>
      </c>
      <c r="H38" s="256">
        <f>'[14]Material Cost'!H41+'[14]Material Cost'!H41*(PfRollerMarkUp)+PrRollerCutLenghtCharge+PfRollerLabour</f>
        <v>94.002844822000014</v>
      </c>
      <c r="I38" s="256">
        <f>'[14]Material Cost'!I41+'[14]Material Cost'!I41*(PfRollerMarkUp)+PrRollerCutLenghtCharge+PfRollerLabour</f>
        <v>102.77546919999999</v>
      </c>
      <c r="J38"/>
      <c r="K38"/>
      <c r="L38"/>
      <c r="M38"/>
      <c r="N38"/>
      <c r="O38"/>
      <c r="P38"/>
    </row>
    <row r="39" spans="1:16" ht="15" customHeight="1" x14ac:dyDescent="0.25">
      <c r="A39" s="760"/>
      <c r="B39" s="254">
        <f>[14]Sumary!U6</f>
        <v>0.76200000000000001</v>
      </c>
      <c r="C39" s="255">
        <f>[14]Sumary!V6</f>
        <v>30</v>
      </c>
      <c r="D39" s="256">
        <f>'[14]Material Cost'!D42+'[14]Material Cost'!D42*(PfRollerMarkUp)+PrRollerCutLenghtCharge+PfRollerLabour</f>
        <v>64.711700715999996</v>
      </c>
      <c r="E39" s="256">
        <f>'[14]Material Cost'!E42+'[14]Material Cost'!E42*(PfRollerMarkUp)+PrRollerCutLenghtCharge+PfRollerLabour</f>
        <v>71.7900998872</v>
      </c>
      <c r="F39" s="256">
        <f>'[14]Material Cost'!F42+'[14]Material Cost'!F42*(PfRollerMarkUp)+PrRollerCutLenghtCharge+PfRollerLabour</f>
        <v>78.868499058400005</v>
      </c>
      <c r="G39" s="256">
        <f>'[14]Material Cost'!G42+'[14]Material Cost'!G42*(PfRollerMarkUp)+PrRollerCutLenghtCharge+PfRollerLabour</f>
        <v>85.993466645199987</v>
      </c>
      <c r="H39" s="256">
        <f>'[14]Material Cost'!H42+'[14]Material Cost'!H42*(PfRollerMarkUp)+PrRollerCutLenghtCharge+PfRollerLabour</f>
        <v>98.977555116399998</v>
      </c>
      <c r="I39" s="256">
        <f>'[14]Material Cost'!I42+'[14]Material Cost'!I42*(PfRollerMarkUp)+PrRollerCutLenghtCharge+PfRollerLabour</f>
        <v>108.28332903999998</v>
      </c>
      <c r="J39"/>
      <c r="K39"/>
      <c r="L39"/>
      <c r="M39"/>
      <c r="N39"/>
      <c r="O39"/>
      <c r="P39"/>
    </row>
    <row r="40" spans="1:16" ht="15" customHeight="1" x14ac:dyDescent="0.25">
      <c r="A40" s="760"/>
      <c r="B40" s="254">
        <f>[14]Sumary!U7</f>
        <v>0.91400000000000003</v>
      </c>
      <c r="C40" s="255">
        <f>[14]Sumary!V7</f>
        <v>35.984251968503933</v>
      </c>
      <c r="D40" s="256">
        <f>'[14]Material Cost'!D43+'[14]Material Cost'!D43*(PfRollerMarkUp)+PrRollerCutLenghtCharge+PfRollerLabour</f>
        <v>67.892554251999996</v>
      </c>
      <c r="E40" s="256">
        <f>'[14]Material Cost'!E43+'[14]Material Cost'!E43*(PfRollerMarkUp)+PrRollerCutLenghtCharge+PfRollerLabour</f>
        <v>75.418681218399996</v>
      </c>
      <c r="F40" s="256">
        <f>'[14]Material Cost'!F43+'[14]Material Cost'!F43*(PfRollerMarkUp)+PrRollerCutLenghtCharge+PfRollerLabour</f>
        <v>82.94480818480001</v>
      </c>
      <c r="G40" s="256">
        <f>'[14]Material Cost'!G43+'[14]Material Cost'!G43*(PfRollerMarkUp)+PrRollerCutLenghtCharge+PfRollerLabour</f>
        <v>90.520449144400004</v>
      </c>
      <c r="H40" s="256">
        <f>'[14]Material Cost'!H43+'[14]Material Cost'!H43*(PfRollerMarkUp)+PrRollerCutLenghtCharge+PfRollerLabour</f>
        <v>103.95226541080001</v>
      </c>
      <c r="I40" s="256">
        <f>'[14]Material Cost'!I43+'[14]Material Cost'!I43*(PfRollerMarkUp)+PrRollerCutLenghtCharge+PfRollerLabour</f>
        <v>113.79118887999999</v>
      </c>
      <c r="J40"/>
      <c r="K40"/>
      <c r="L40"/>
      <c r="M40"/>
      <c r="N40"/>
      <c r="O40"/>
      <c r="P40"/>
    </row>
    <row r="41" spans="1:16" ht="15" customHeight="1" x14ac:dyDescent="0.25">
      <c r="A41" s="760"/>
      <c r="B41" s="254">
        <f>[14]Sumary!U8</f>
        <v>1.0669999999999999</v>
      </c>
      <c r="C41" s="255">
        <f>[14]Sumary!V8</f>
        <v>42.00787401574803</v>
      </c>
      <c r="D41" s="256">
        <f>'[14]Material Cost'!D44+'[14]Material Cost'!D44*(PfRollerMarkUp)+PrRollerCutLenghtCharge+PfRollerLabour</f>
        <v>71.094334455999999</v>
      </c>
      <c r="E41" s="256">
        <f>'[14]Material Cost'!E44+'[14]Material Cost'!E44*(PfRollerMarkUp)+PrRollerCutLenghtCharge+PfRollerLabour</f>
        <v>79.07113479520001</v>
      </c>
      <c r="F41" s="256">
        <f>'[14]Material Cost'!F44+'[14]Material Cost'!F44*(PfRollerMarkUp)+PrRollerCutLenghtCharge+PfRollerLabour</f>
        <v>87.047935134400007</v>
      </c>
      <c r="G41" s="256">
        <f>'[14]Material Cost'!G44+'[14]Material Cost'!G44*(PfRollerMarkUp)+PrRollerCutLenghtCharge+PfRollerLabour</f>
        <v>95.07721442319999</v>
      </c>
      <c r="H41" s="256">
        <f>'[14]Material Cost'!H44+'[14]Material Cost'!H44*(PfRollerMarkUp)+PrRollerCutLenghtCharge+PfRollerLabour</f>
        <v>108.95970406239999</v>
      </c>
      <c r="I41" s="256">
        <f>'[14]Material Cost'!I44+'[14]Material Cost'!I44*(PfRollerMarkUp)+PrRollerCutLenghtCharge+PfRollerLabour</f>
        <v>119.33528464</v>
      </c>
      <c r="J41"/>
      <c r="K41"/>
      <c r="L41"/>
      <c r="M41"/>
      <c r="N41"/>
      <c r="O41"/>
      <c r="P41"/>
    </row>
    <row r="42" spans="1:16" ht="15" customHeight="1" x14ac:dyDescent="0.25">
      <c r="A42" s="760"/>
      <c r="B42" s="254">
        <f>[14]Sumary!U9</f>
        <v>1.2190000000000001</v>
      </c>
      <c r="C42" s="255">
        <f>[14]Sumary!V9</f>
        <v>47.99212598425197</v>
      </c>
      <c r="D42" s="256">
        <f>'[14]Material Cost'!D45+'[14]Material Cost'!D45*(PfRollerMarkUp)+PrRollerCutLenghtCharge+PfRollerLabour</f>
        <v>74.275187992000014</v>
      </c>
      <c r="E42" s="256">
        <f>'[14]Material Cost'!E45+'[14]Material Cost'!E45*(PfRollerMarkUp)+PrRollerCutLenghtCharge+PfRollerLabour</f>
        <v>82.699716126400006</v>
      </c>
      <c r="F42" s="256">
        <f>'[14]Material Cost'!F45+'[14]Material Cost'!F45*(PfRollerMarkUp)+PrRollerCutLenghtCharge+PfRollerLabour</f>
        <v>91.124244260800012</v>
      </c>
      <c r="G42" s="256">
        <f>'[14]Material Cost'!G45+'[14]Material Cost'!G45*(PfRollerMarkUp)+PrRollerCutLenghtCharge+PfRollerLabour</f>
        <v>99.604196922400007</v>
      </c>
      <c r="H42" s="256">
        <f>'[14]Material Cost'!H45+'[14]Material Cost'!H45*(PfRollerMarkUp)+PrRollerCutLenghtCharge+PfRollerLabour</f>
        <v>113.9344143568</v>
      </c>
      <c r="I42" s="256">
        <f>'[14]Material Cost'!I45+'[14]Material Cost'!I45*(PfRollerMarkUp)+PrRollerCutLenghtCharge+PfRollerLabour</f>
        <v>124.84314447999998</v>
      </c>
      <c r="J42"/>
      <c r="K42"/>
      <c r="L42"/>
      <c r="M42"/>
      <c r="N42"/>
      <c r="O42"/>
      <c r="P42"/>
    </row>
    <row r="43" spans="1:16" ht="15" customHeight="1" x14ac:dyDescent="0.25">
      <c r="A43" s="760"/>
      <c r="B43" s="254">
        <f>[14]Sumary!U10</f>
        <v>1.524</v>
      </c>
      <c r="C43" s="255">
        <f>[14]Sumary!V10</f>
        <v>60</v>
      </c>
      <c r="D43" s="256">
        <f>'[14]Material Cost'!D46+'[14]Material Cost'!D46*(PfRollerMarkUp)+PrRollerCutLenghtCharge+PfRollerLabour</f>
        <v>80.657821732000002</v>
      </c>
      <c r="E43" s="256">
        <f>'[14]Material Cost'!E46+'[14]Material Cost'!E46*(PfRollerMarkUp)+PrRollerCutLenghtCharge+PfRollerLabour</f>
        <v>89.980751034400001</v>
      </c>
      <c r="F43" s="256">
        <f>'[14]Material Cost'!F46+'[14]Material Cost'!F46*(PfRollerMarkUp)+PrRollerCutLenghtCharge+PfRollerLabour</f>
        <v>99.303680336799999</v>
      </c>
      <c r="G43" s="256">
        <f>'[14]Material Cost'!G46+'[14]Material Cost'!G46*(PfRollerMarkUp)+PrRollerCutLenghtCharge+PfRollerLabour</f>
        <v>108.68794470039998</v>
      </c>
      <c r="H43" s="256">
        <f>'[14]Material Cost'!H46+'[14]Material Cost'!H46*(PfRollerMarkUp)+PrRollerCutLenghtCharge+PfRollerLabour</f>
        <v>123.9165633028</v>
      </c>
      <c r="I43" s="256">
        <f>'[14]Material Cost'!I46+'[14]Material Cost'!I46*(PfRollerMarkUp)+PrRollerCutLenghtCharge+PfRollerLabour</f>
        <v>135.89510007999996</v>
      </c>
      <c r="J43"/>
      <c r="K43"/>
      <c r="L43"/>
      <c r="M43"/>
      <c r="N43"/>
      <c r="O43"/>
      <c r="P43"/>
    </row>
    <row r="44" spans="1:16" ht="15" customHeight="1" x14ac:dyDescent="0.25">
      <c r="A44" s="760"/>
      <c r="B44" s="254">
        <f>[14]Sumary!U11</f>
        <v>1.8</v>
      </c>
      <c r="C44" s="255">
        <f>[14]Sumary!V11</f>
        <v>70.866141732283467</v>
      </c>
      <c r="D44" s="256">
        <f>'[14]Material Cost'!D47+'[14]Material Cost'!D47*(PfRollerMarkUp)+PrRollerCutLenghtCharge+PfRollerLabour</f>
        <v>86.433582099999995</v>
      </c>
      <c r="E44" s="256">
        <f>'[14]Material Cost'!E47+'[14]Material Cost'!E47*(PfRollerMarkUp)+PrRollerCutLenghtCharge+PfRollerLabour</f>
        <v>96.569490819999999</v>
      </c>
      <c r="F44" s="256">
        <f>'[14]Material Cost'!F47+'[14]Material Cost'!F47*(PfRollerMarkUp)+PrRollerCutLenghtCharge+PfRollerLabour</f>
        <v>106.70539954</v>
      </c>
      <c r="G44" s="256">
        <f>'[14]Material Cost'!G47+'[14]Material Cost'!G47*(PfRollerMarkUp)+PrRollerCutLenghtCharge+PfRollerLabour</f>
        <v>116.90799187</v>
      </c>
      <c r="H44" s="256">
        <f>'[14]Material Cost'!H47+'[14]Material Cost'!H47*(PfRollerMarkUp)+PrRollerCutLenghtCharge+PfRollerLabour</f>
        <v>132.94958989000003</v>
      </c>
      <c r="I44" s="256">
        <f>'[14]Material Cost'!I47+'[14]Material Cost'!I47*(PfRollerMarkUp)+PrRollerCutLenghtCharge+PfRollerLabour</f>
        <v>145.89621399999999</v>
      </c>
      <c r="J44"/>
      <c r="K44"/>
      <c r="L44"/>
      <c r="M44"/>
      <c r="N44"/>
      <c r="O44"/>
      <c r="P44"/>
    </row>
    <row r="45" spans="1:16" ht="15" customHeight="1" x14ac:dyDescent="0.25">
      <c r="A45" s="193" t="s">
        <v>256</v>
      </c>
      <c r="B45" s="194"/>
      <c r="C45" s="194"/>
      <c r="D45" s="194"/>
      <c r="E45" s="194"/>
      <c r="F45" s="194"/>
      <c r="G45" s="194"/>
      <c r="H45" s="194"/>
      <c r="I45" s="194"/>
      <c r="J45"/>
      <c r="K45"/>
      <c r="L45"/>
      <c r="M45"/>
      <c r="N45"/>
      <c r="O45"/>
      <c r="P45"/>
    </row>
    <row r="46" spans="1:16" ht="15" customHeight="1" x14ac:dyDescent="0.25">
      <c r="A46" s="247"/>
      <c r="B46" s="761"/>
      <c r="C46" s="762"/>
      <c r="D46" s="762"/>
      <c r="E46" s="762"/>
      <c r="F46" s="762"/>
      <c r="G46" s="762"/>
      <c r="H46" s="762"/>
      <c r="I46" s="762"/>
      <c r="J46"/>
      <c r="K46"/>
      <c r="L46"/>
      <c r="M46"/>
      <c r="N46"/>
      <c r="O46"/>
      <c r="P46"/>
    </row>
    <row r="47" spans="1:16" ht="15" customHeight="1" x14ac:dyDescent="0.25">
      <c r="A47" s="759" t="s">
        <v>277</v>
      </c>
      <c r="B47" s="248" t="s">
        <v>278</v>
      </c>
      <c r="C47" s="249"/>
      <c r="D47" s="250">
        <f>[14]Sumary!W3</f>
        <v>0.61</v>
      </c>
      <c r="E47" s="250">
        <f>[14]Sumary!X3</f>
        <v>0.76200000000000001</v>
      </c>
      <c r="F47" s="250">
        <f>[14]Sumary!Y3</f>
        <v>0.91400000000000003</v>
      </c>
      <c r="G47" s="250">
        <f>[14]Sumary!Z3</f>
        <v>1.0669999999999999</v>
      </c>
      <c r="H47" s="250">
        <f>[14]Sumary!AA3</f>
        <v>1.2190000000000001</v>
      </c>
      <c r="I47" s="250">
        <f>[14]Sumary!AB3</f>
        <v>1.4</v>
      </c>
      <c r="J47"/>
      <c r="K47"/>
      <c r="L47"/>
      <c r="M47"/>
      <c r="N47"/>
      <c r="O47"/>
      <c r="P47"/>
    </row>
    <row r="48" spans="1:16" ht="15" customHeight="1" x14ac:dyDescent="0.25">
      <c r="A48" s="760"/>
      <c r="B48" s="260"/>
      <c r="C48" s="261" t="s">
        <v>279</v>
      </c>
      <c r="D48" s="253">
        <f>[14]Sumary!W4</f>
        <v>24.015748031496063</v>
      </c>
      <c r="E48" s="253">
        <f>[14]Sumary!X4</f>
        <v>30</v>
      </c>
      <c r="F48" s="253">
        <f>[14]Sumary!Y4</f>
        <v>35.984251968503933</v>
      </c>
      <c r="G48" s="253">
        <f>[14]Sumary!Z4</f>
        <v>42.00787401574803</v>
      </c>
      <c r="H48" s="253">
        <f>[14]Sumary!AA4</f>
        <v>47.99212598425197</v>
      </c>
      <c r="I48" s="253">
        <f>[14]Sumary!AB4</f>
        <v>55.118110236220474</v>
      </c>
      <c r="J48"/>
      <c r="K48"/>
      <c r="L48"/>
      <c r="M48"/>
      <c r="N48"/>
      <c r="O48"/>
      <c r="P48"/>
    </row>
    <row r="49" spans="1:16" ht="15" customHeight="1" x14ac:dyDescent="0.25">
      <c r="A49" s="760"/>
      <c r="B49" s="254">
        <f>[14]Sumary!U5</f>
        <v>0.61</v>
      </c>
      <c r="C49" s="255">
        <f>[14]Sumary!V5</f>
        <v>24.015748031496063</v>
      </c>
      <c r="D49" s="256">
        <f>'[14]Material Cost'!D53+'[14]Material Cost'!D53*(PfRollerMarkUp)+PrRollerCutLenghtCharge+PfRollerLabour</f>
        <v>62.866059100000001</v>
      </c>
      <c r="E49" s="256">
        <f>'[14]Material Cost'!E53+'[14]Material Cost'!E53*(PfRollerMarkUp)+PrRollerCutLenghtCharge+PfRollerLabour</f>
        <v>69.829439020000009</v>
      </c>
      <c r="F49" s="256">
        <f>'[14]Material Cost'!F53+'[14]Material Cost'!F53*(PfRollerMarkUp)+PrRollerCutLenghtCharge+PfRollerLabour</f>
        <v>76.792818940000004</v>
      </c>
      <c r="G49" s="256">
        <f>'[14]Material Cost'!G53+'[14]Material Cost'!G53*(PfRollerMarkUp)+PrRollerCutLenghtCharge+PfRollerLabour</f>
        <v>83.802010569999993</v>
      </c>
      <c r="H49" s="256">
        <f>'[14]Material Cost'!H53+'[14]Material Cost'!H53*(PfRollerMarkUp)+PrRollerCutLenghtCharge+PfRollerLabour</f>
        <v>97.331533990000011</v>
      </c>
      <c r="I49" s="256">
        <f>'[14]Material Cost'!I53+'[14]Material Cost'!I53*(PfRollerMarkUp)+PrRollerCutLenghtCharge+PfRollerLabour</f>
        <v>106.59841</v>
      </c>
      <c r="J49"/>
      <c r="K49"/>
      <c r="L49"/>
      <c r="M49"/>
      <c r="N49"/>
      <c r="O49"/>
      <c r="P49"/>
    </row>
    <row r="50" spans="1:16" ht="15" customHeight="1" x14ac:dyDescent="0.25">
      <c r="A50" s="760"/>
      <c r="B50" s="254">
        <f>[14]Sumary!U6</f>
        <v>0.76200000000000001</v>
      </c>
      <c r="C50" s="255">
        <f>[14]Sumary!V6</f>
        <v>30</v>
      </c>
      <c r="D50" s="256">
        <f>'[14]Material Cost'!D54+'[14]Material Cost'!D54*(PfRollerMarkUp)+PrRollerCutLenghtCharge+PfRollerLabour</f>
        <v>66.247855420000008</v>
      </c>
      <c r="E50" s="256">
        <f>'[14]Material Cost'!E54+'[14]Material Cost'!E54*(PfRollerMarkUp)+PrRollerCutLenghtCharge+PfRollerLabour</f>
        <v>73.709034123999999</v>
      </c>
      <c r="F50" s="256">
        <f>'[14]Material Cost'!F54+'[14]Material Cost'!F54*(PfRollerMarkUp)+PrRollerCutLenghtCharge+PfRollerLabour</f>
        <v>81.170212828000004</v>
      </c>
      <c r="G50" s="256">
        <f>'[14]Material Cost'!G54+'[14]Material Cost'!G54*(PfRollerMarkUp)+PrRollerCutLenghtCharge+PfRollerLabour</f>
        <v>88.680478233999992</v>
      </c>
      <c r="H50" s="256">
        <f>'[14]Material Cost'!H54+'[14]Material Cost'!H54*(PfRollerMarkUp)+PrRollerCutLenghtCharge+PfRollerLabour</f>
        <v>102.70780043800001</v>
      </c>
      <c r="I50" s="256">
        <f>'[14]Material Cost'!I54+'[14]Material Cost'!I54*(PfRollerMarkUp)+PrRollerCutLenghtCharge+PfRollerLabour</f>
        <v>112.56745000000001</v>
      </c>
      <c r="J50"/>
      <c r="K50"/>
      <c r="L50"/>
      <c r="M50"/>
      <c r="N50"/>
      <c r="O50"/>
      <c r="P50"/>
    </row>
    <row r="51" spans="1:16" ht="15" customHeight="1" x14ac:dyDescent="0.25">
      <c r="A51" s="760"/>
      <c r="B51" s="254">
        <f>[14]Sumary!U7</f>
        <v>0.91400000000000003</v>
      </c>
      <c r="C51" s="255">
        <f>[14]Sumary!V7</f>
        <v>35.984251968503933</v>
      </c>
      <c r="D51" s="256">
        <f>'[14]Material Cost'!D55+'[14]Material Cost'!D55*(PfRollerMarkUp)+PrRollerCutLenghtCharge+PfRollerLabour</f>
        <v>69.629651740000014</v>
      </c>
      <c r="E51" s="256">
        <f>'[14]Material Cost'!E55+'[14]Material Cost'!E55*(PfRollerMarkUp)+PrRollerCutLenghtCharge+PfRollerLabour</f>
        <v>77.588629228000002</v>
      </c>
      <c r="F51" s="256">
        <f>'[14]Material Cost'!F55+'[14]Material Cost'!F55*(PfRollerMarkUp)+PrRollerCutLenghtCharge+PfRollerLabour</f>
        <v>85.547606716000018</v>
      </c>
      <c r="G51" s="256">
        <f>'[14]Material Cost'!G55+'[14]Material Cost'!G55*(PfRollerMarkUp)+PrRollerCutLenghtCharge+PfRollerLabour</f>
        <v>93.558945898000019</v>
      </c>
      <c r="H51" s="256">
        <f>'[14]Material Cost'!H55+'[14]Material Cost'!H55*(PfRollerMarkUp)+PrRollerCutLenghtCharge+PfRollerLabour</f>
        <v>108.08406688600002</v>
      </c>
      <c r="I51" s="256">
        <f>'[14]Material Cost'!I55+'[14]Material Cost'!I55*(PfRollerMarkUp)+PrRollerCutLenghtCharge+PfRollerLabour</f>
        <v>118.53649000000001</v>
      </c>
      <c r="J51"/>
      <c r="K51"/>
      <c r="L51"/>
      <c r="M51"/>
      <c r="N51"/>
      <c r="O51"/>
      <c r="P51"/>
    </row>
    <row r="52" spans="1:16" ht="15" customHeight="1" x14ac:dyDescent="0.25">
      <c r="A52" s="760"/>
      <c r="B52" s="254">
        <f>[14]Sumary!U8</f>
        <v>1.0669999999999999</v>
      </c>
      <c r="C52" s="255">
        <f>[14]Sumary!V8</f>
        <v>42.00787401574803</v>
      </c>
      <c r="D52" s="256">
        <f>'[14]Material Cost'!D56+'[14]Material Cost'!D56*(PfRollerMarkUp)+PrRollerCutLenghtCharge+PfRollerLabour</f>
        <v>73.033696719999995</v>
      </c>
      <c r="E52" s="256">
        <f>'[14]Material Cost'!E56+'[14]Material Cost'!E56*(PfRollerMarkUp)+PrRollerCutLenghtCharge+PfRollerLabour</f>
        <v>81.493747984000009</v>
      </c>
      <c r="F52" s="256">
        <f>'[14]Material Cost'!F56+'[14]Material Cost'!F56*(PfRollerMarkUp)+PrRollerCutLenghtCharge+PfRollerLabour</f>
        <v>89.953799247999996</v>
      </c>
      <c r="G52" s="256">
        <f>'[14]Material Cost'!G56+'[14]Material Cost'!G56*(PfRollerMarkUp)+PrRollerCutLenghtCharge+PfRollerLabour</f>
        <v>98.469508743999995</v>
      </c>
      <c r="H52" s="256">
        <f>'[14]Material Cost'!H56+'[14]Material Cost'!H56*(PfRollerMarkUp)+PrRollerCutLenghtCharge+PfRollerLabour</f>
        <v>113.49570350800001</v>
      </c>
      <c r="I52" s="256">
        <f>'[14]Material Cost'!I56+'[14]Material Cost'!I56*(PfRollerMarkUp)+PrRollerCutLenghtCharge+PfRollerLabour</f>
        <v>124.5448</v>
      </c>
      <c r="J52"/>
      <c r="K52"/>
      <c r="L52"/>
      <c r="M52"/>
      <c r="N52"/>
      <c r="O52"/>
      <c r="P52"/>
    </row>
    <row r="53" spans="1:16" ht="15" customHeight="1" x14ac:dyDescent="0.25">
      <c r="A53" s="760"/>
      <c r="B53" s="254">
        <f>[14]Sumary!U9</f>
        <v>1.2190000000000001</v>
      </c>
      <c r="C53" s="255">
        <f>[14]Sumary!V9</f>
        <v>47.99212598425197</v>
      </c>
      <c r="D53" s="256">
        <f>'[14]Material Cost'!D57+'[14]Material Cost'!D57*(PfRollerMarkUp)+PrRollerCutLenghtCharge+PfRollerLabour</f>
        <v>76.415493040000001</v>
      </c>
      <c r="E53" s="256">
        <f>'[14]Material Cost'!E57+'[14]Material Cost'!E57*(PfRollerMarkUp)+PrRollerCutLenghtCharge+PfRollerLabour</f>
        <v>85.373343088000013</v>
      </c>
      <c r="F53" s="256">
        <f>'[14]Material Cost'!F57+'[14]Material Cost'!F57*(PfRollerMarkUp)+PrRollerCutLenghtCharge+PfRollerLabour</f>
        <v>94.33119313600001</v>
      </c>
      <c r="G53" s="256">
        <f>'[14]Material Cost'!G57+'[14]Material Cost'!G57*(PfRollerMarkUp)+PrRollerCutLenghtCharge+PfRollerLabour</f>
        <v>103.34797640800001</v>
      </c>
      <c r="H53" s="256">
        <f>'[14]Material Cost'!H57+'[14]Material Cost'!H57*(PfRollerMarkUp)+PrRollerCutLenghtCharge+PfRollerLabour</f>
        <v>118.87196995600002</v>
      </c>
      <c r="I53" s="256">
        <f>'[14]Material Cost'!I57+'[14]Material Cost'!I57*(PfRollerMarkUp)+PrRollerCutLenghtCharge+PfRollerLabour</f>
        <v>130.51384000000002</v>
      </c>
      <c r="J53"/>
      <c r="K53"/>
      <c r="L53"/>
      <c r="M53"/>
      <c r="N53"/>
      <c r="O53"/>
      <c r="P53"/>
    </row>
    <row r="54" spans="1:16" ht="15" customHeight="1" x14ac:dyDescent="0.25">
      <c r="A54" s="760"/>
      <c r="B54" s="254">
        <f>[14]Sumary!U10</f>
        <v>1.524</v>
      </c>
      <c r="C54" s="255">
        <f>[14]Sumary!V10</f>
        <v>60</v>
      </c>
      <c r="D54" s="256">
        <f>'[14]Material Cost'!D58+'[14]Material Cost'!D58*(PfRollerMarkUp)+PrRollerCutLenghtCharge+PfRollerLabour</f>
        <v>83.201334340000002</v>
      </c>
      <c r="E54" s="256">
        <f>'[14]Material Cost'!E58+'[14]Material Cost'!E58*(PfRollerMarkUp)+PrRollerCutLenghtCharge+PfRollerLabour</f>
        <v>93.158056948000009</v>
      </c>
      <c r="F54" s="256">
        <f>'[14]Material Cost'!F58+'[14]Material Cost'!F58*(PfRollerMarkUp)+PrRollerCutLenghtCharge+PfRollerLabour</f>
        <v>103.114779556</v>
      </c>
      <c r="G54" s="256">
        <f>'[14]Material Cost'!G58+'[14]Material Cost'!G58*(PfRollerMarkUp)+PrRollerCutLenghtCharge+PfRollerLabour</f>
        <v>113.137006918</v>
      </c>
      <c r="H54" s="256">
        <f>'[14]Material Cost'!H58+'[14]Material Cost'!H58*(PfRollerMarkUp)+PrRollerCutLenghtCharge+PfRollerLabour</f>
        <v>129.65987302600001</v>
      </c>
      <c r="I54" s="256">
        <f>'[14]Material Cost'!I58+'[14]Material Cost'!I58*(PfRollerMarkUp)+PrRollerCutLenghtCharge+PfRollerLabour</f>
        <v>142.49118999999999</v>
      </c>
      <c r="J54"/>
      <c r="K54"/>
      <c r="L54"/>
      <c r="M54"/>
      <c r="N54"/>
      <c r="O54"/>
      <c r="P54"/>
    </row>
    <row r="55" spans="1:16" ht="15" customHeight="1" x14ac:dyDescent="0.25">
      <c r="A55" s="760"/>
      <c r="B55" s="254">
        <f>[14]Sumary!U11</f>
        <v>1.8</v>
      </c>
      <c r="C55" s="255">
        <f>[14]Sumary!V11</f>
        <v>70.866141732283467</v>
      </c>
      <c r="D55" s="256">
        <f>'[14]Material Cost'!D59+'[14]Material Cost'!D59*(PfRollerMarkUp)+PrRollerCutLenghtCharge+PfRollerLabour</f>
        <v>89.341964500000003</v>
      </c>
      <c r="E55" s="256">
        <f>'[14]Material Cost'!E59+'[14]Material Cost'!E59*(PfRollerMarkUp)+PrRollerCutLenghtCharge+PfRollerLabour</f>
        <v>100.20258490000001</v>
      </c>
      <c r="F55" s="256">
        <f>'[14]Material Cost'!F59+'[14]Material Cost'!F59*(PfRollerMarkUp)+PrRollerCutLenghtCharge+PfRollerLabour</f>
        <v>111.06320530000002</v>
      </c>
      <c r="G55" s="256">
        <f>'[14]Material Cost'!G59+'[14]Material Cost'!G59*(PfRollerMarkUp)+PrRollerCutLenghtCharge+PfRollerLabour</f>
        <v>121.99527714999999</v>
      </c>
      <c r="H55" s="256">
        <f>'[14]Material Cost'!H59+'[14]Material Cost'!H59*(PfRollerMarkUp)+PrRollerCutLenghtCharge+PfRollerLabour</f>
        <v>139.42204105000002</v>
      </c>
      <c r="I55" s="256">
        <f>'[14]Material Cost'!I59+'[14]Material Cost'!I59*(PfRollerMarkUp)+PrRollerCutLenghtCharge+PfRollerLabour</f>
        <v>153.32971000000001</v>
      </c>
      <c r="J55"/>
      <c r="K55"/>
      <c r="L55"/>
      <c r="M55"/>
      <c r="N55"/>
      <c r="O55"/>
      <c r="P55"/>
    </row>
    <row r="56" spans="1:16" ht="15" customHeight="1" x14ac:dyDescent="0.25">
      <c r="A56" s="193" t="s">
        <v>247</v>
      </c>
      <c r="B56" s="194"/>
      <c r="C56" s="194"/>
      <c r="D56" s="194"/>
      <c r="E56" s="194"/>
      <c r="F56" s="194"/>
      <c r="G56" s="194"/>
      <c r="H56" s="194"/>
      <c r="I56" s="194"/>
      <c r="J56"/>
      <c r="K56"/>
      <c r="L56"/>
      <c r="M56"/>
      <c r="N56"/>
      <c r="O56"/>
      <c r="P56"/>
    </row>
    <row r="57" spans="1:16" ht="15" customHeight="1" x14ac:dyDescent="0.25">
      <c r="A57" s="247"/>
      <c r="B57" s="761"/>
      <c r="C57" s="762"/>
      <c r="D57" s="762"/>
      <c r="E57" s="762"/>
      <c r="F57" s="762"/>
      <c r="G57" s="762"/>
      <c r="H57" s="762"/>
      <c r="I57" s="762"/>
      <c r="J57"/>
      <c r="K57"/>
      <c r="L57"/>
      <c r="M57"/>
      <c r="N57"/>
      <c r="O57"/>
      <c r="P57"/>
    </row>
    <row r="58" spans="1:16" ht="15" customHeight="1" x14ac:dyDescent="0.25">
      <c r="A58" s="759" t="s">
        <v>277</v>
      </c>
      <c r="B58" s="248" t="s">
        <v>278</v>
      </c>
      <c r="C58" s="249"/>
      <c r="D58" s="250">
        <f>[14]Sumary!W3</f>
        <v>0.61</v>
      </c>
      <c r="E58" s="250">
        <f>[14]Sumary!X3</f>
        <v>0.76200000000000001</v>
      </c>
      <c r="F58" s="250">
        <f>[14]Sumary!Y3</f>
        <v>0.91400000000000003</v>
      </c>
      <c r="G58" s="250">
        <f>[14]Sumary!Z3</f>
        <v>1.0669999999999999</v>
      </c>
      <c r="H58" s="250">
        <f>[14]Sumary!AA3</f>
        <v>1.2190000000000001</v>
      </c>
      <c r="I58" s="250">
        <f>[14]Sumary!AB3</f>
        <v>1.4</v>
      </c>
      <c r="J58"/>
      <c r="K58"/>
      <c r="L58"/>
      <c r="M58"/>
      <c r="N58"/>
      <c r="O58"/>
      <c r="P58"/>
    </row>
    <row r="59" spans="1:16" ht="15" customHeight="1" x14ac:dyDescent="0.25">
      <c r="A59" s="760"/>
      <c r="B59" s="251"/>
      <c r="C59" s="252" t="s">
        <v>279</v>
      </c>
      <c r="D59" s="253">
        <f>[14]Sumary!W4</f>
        <v>24.015748031496063</v>
      </c>
      <c r="E59" s="253">
        <f>[14]Sumary!X4</f>
        <v>30</v>
      </c>
      <c r="F59" s="253">
        <f>[14]Sumary!Y4</f>
        <v>35.984251968503933</v>
      </c>
      <c r="G59" s="253">
        <f>[14]Sumary!Z4</f>
        <v>42.00787401574803</v>
      </c>
      <c r="H59" s="253">
        <f>[14]Sumary!AA4</f>
        <v>47.99212598425197</v>
      </c>
      <c r="I59" s="253">
        <f>[14]Sumary!AB4</f>
        <v>55.118110236220474</v>
      </c>
      <c r="J59"/>
      <c r="K59"/>
      <c r="L59"/>
      <c r="M59"/>
      <c r="N59"/>
      <c r="O59"/>
      <c r="P59"/>
    </row>
    <row r="60" spans="1:16" ht="15" customHeight="1" x14ac:dyDescent="0.25">
      <c r="A60" s="760"/>
      <c r="B60" s="254">
        <f>[14]Sumary!U5</f>
        <v>0.61</v>
      </c>
      <c r="C60" s="255">
        <f>[14]Sumary!V5</f>
        <v>24.015748031496063</v>
      </c>
      <c r="D60" s="256">
        <f>'[14]Material Cost'!D65+'[14]Material Cost'!D65*(PfRollerMarkUp)+PrRollerCutLenghtCharge+PfRollerLabour</f>
        <v>67.446146499999998</v>
      </c>
      <c r="E60" s="256">
        <f>'[14]Material Cost'!E65+'[14]Material Cost'!E65*(PfRollerMarkUp)+PrRollerCutLenghtCharge+PfRollerLabour</f>
        <v>75.550794100000005</v>
      </c>
      <c r="F60" s="256">
        <f>'[14]Material Cost'!F65+'[14]Material Cost'!F65*(PfRollerMarkUp)+PrRollerCutLenghtCharge+PfRollerLabour</f>
        <v>83.655441700000011</v>
      </c>
      <c r="G60" s="256">
        <f>'[14]Material Cost'!G65+'[14]Material Cost'!G65*(PfRollerMarkUp)+PrRollerCutLenghtCharge+PfRollerLabour</f>
        <v>91.813409350000001</v>
      </c>
      <c r="H60" s="256">
        <f>'[14]Material Cost'!H65+'[14]Material Cost'!H65*(PfRollerMarkUp)+PrRollerCutLenghtCharge+PfRollerLabour</f>
        <v>108.74971195000001</v>
      </c>
      <c r="I60" s="256">
        <f>'[14]Material Cost'!I65+'[14]Material Cost'!I65*(PfRollerMarkUp)+PrRollerCutLenghtCharge+PfRollerLabour</f>
        <v>119.711986</v>
      </c>
      <c r="J60"/>
      <c r="K60"/>
      <c r="L60"/>
      <c r="M60"/>
      <c r="N60"/>
      <c r="O60"/>
      <c r="P60"/>
    </row>
    <row r="61" spans="1:16" ht="15" customHeight="1" x14ac:dyDescent="0.25">
      <c r="A61" s="760"/>
      <c r="B61" s="254">
        <f>[14]Sumary!U6</f>
        <v>0.76200000000000001</v>
      </c>
      <c r="C61" s="255">
        <f>[14]Sumary!V6</f>
        <v>30</v>
      </c>
      <c r="D61" s="256">
        <f>'[14]Material Cost'!D66+'[14]Material Cost'!D66*(PfRollerMarkUp)+PrRollerCutLenghtCharge+PfRollerLabour</f>
        <v>71.517223299999998</v>
      </c>
      <c r="E61" s="256">
        <f>'[14]Material Cost'!E66+'[14]Material Cost'!E66*(PfRollerMarkUp)+PrRollerCutLenghtCharge+PfRollerLabour</f>
        <v>80.291424820000003</v>
      </c>
      <c r="F61" s="256">
        <f>'[14]Material Cost'!F66+'[14]Material Cost'!F66*(PfRollerMarkUp)+PrRollerCutLenghtCharge+PfRollerLabour</f>
        <v>89.065626340000009</v>
      </c>
      <c r="G61" s="256">
        <f>'[14]Material Cost'!G66+'[14]Material Cost'!G66*(PfRollerMarkUp)+PrRollerCutLenghtCharge+PfRollerLabour</f>
        <v>97.897552869999998</v>
      </c>
      <c r="H61" s="256">
        <f>'[14]Material Cost'!H66+'[14]Material Cost'!H66*(PfRollerMarkUp)+PrRollerCutLenghtCharge+PfRollerLabour</f>
        <v>115.50340939</v>
      </c>
      <c r="I61" s="256">
        <f>'[14]Material Cost'!I66+'[14]Material Cost'!I66*(PfRollerMarkUp)+PrRollerCutLenghtCharge+PfRollerLabour</f>
        <v>127.2629812</v>
      </c>
      <c r="J61"/>
      <c r="K61"/>
      <c r="L61"/>
      <c r="M61"/>
      <c r="N61"/>
      <c r="O61"/>
      <c r="P61"/>
    </row>
    <row r="62" spans="1:16" ht="15" customHeight="1" x14ac:dyDescent="0.25">
      <c r="A62" s="760"/>
      <c r="B62" s="254">
        <f>[14]Sumary!U7</f>
        <v>0.91400000000000003</v>
      </c>
      <c r="C62" s="255">
        <f>[14]Sumary!V7</f>
        <v>35.984251968503933</v>
      </c>
      <c r="D62" s="256">
        <f>'[14]Material Cost'!D67+'[14]Material Cost'!D67*(PfRollerMarkUp)+PrRollerCutLenghtCharge+PfRollerLabour</f>
        <v>75.588300099999998</v>
      </c>
      <c r="E62" s="256">
        <f>'[14]Material Cost'!E67+'[14]Material Cost'!E67*(PfRollerMarkUp)+PrRollerCutLenghtCharge+PfRollerLabour</f>
        <v>85.032055540000002</v>
      </c>
      <c r="F62" s="256">
        <f>'[14]Material Cost'!F67+'[14]Material Cost'!F67*(PfRollerMarkUp)+PrRollerCutLenghtCharge+PfRollerLabour</f>
        <v>94.475810980000006</v>
      </c>
      <c r="G62" s="256">
        <f>'[14]Material Cost'!G67+'[14]Material Cost'!G67*(PfRollerMarkUp)+PrRollerCutLenghtCharge+PfRollerLabour</f>
        <v>103.98169639000001</v>
      </c>
      <c r="H62" s="256">
        <f>'[14]Material Cost'!H67+'[14]Material Cost'!H67*(PfRollerMarkUp)+PrRollerCutLenghtCharge+PfRollerLabour</f>
        <v>122.25710683000001</v>
      </c>
      <c r="I62" s="256">
        <f>'[14]Material Cost'!I67+'[14]Material Cost'!I67*(PfRollerMarkUp)+PrRollerCutLenghtCharge+PfRollerLabour</f>
        <v>134.8139764</v>
      </c>
      <c r="J62"/>
      <c r="K62"/>
      <c r="L62"/>
      <c r="M62"/>
      <c r="N62"/>
      <c r="O62"/>
      <c r="P62"/>
    </row>
    <row r="63" spans="1:16" ht="15" customHeight="1" x14ac:dyDescent="0.25">
      <c r="A63" s="760"/>
      <c r="B63" s="254">
        <f>[14]Sumary!U8</f>
        <v>1.0669999999999999</v>
      </c>
      <c r="C63" s="255">
        <f>[14]Sumary!V8</f>
        <v>42.00787401574803</v>
      </c>
      <c r="D63" s="256">
        <f>'[14]Material Cost'!D68+'[14]Material Cost'!D68*(PfRollerMarkUp)+PrRollerCutLenghtCharge+PfRollerLabour</f>
        <v>79.686160300000012</v>
      </c>
      <c r="E63" s="256">
        <f>'[14]Material Cost'!E68+'[14]Material Cost'!E68*(PfRollerMarkUp)+PrRollerCutLenghtCharge+PfRollerLabour</f>
        <v>89.803874619999988</v>
      </c>
      <c r="F63" s="256">
        <f>'[14]Material Cost'!F68+'[14]Material Cost'!F68*(PfRollerMarkUp)+PrRollerCutLenghtCharge+PfRollerLabour</f>
        <v>99.921588940000007</v>
      </c>
      <c r="G63" s="256">
        <f>'[14]Material Cost'!G68+'[14]Material Cost'!G68*(PfRollerMarkUp)+PrRollerCutLenghtCharge+PfRollerLabour</f>
        <v>110.10586716999998</v>
      </c>
      <c r="H63" s="256">
        <f>'[14]Material Cost'!H68+'[14]Material Cost'!H68*(PfRollerMarkUp)+PrRollerCutLenghtCharge+PfRollerLabour</f>
        <v>129.05523649</v>
      </c>
      <c r="I63" s="256">
        <f>'[14]Material Cost'!I68+'[14]Material Cost'!I68*(PfRollerMarkUp)+PrRollerCutLenghtCharge+PfRollerLabour</f>
        <v>142.41464919999999</v>
      </c>
      <c r="J63"/>
      <c r="K63"/>
      <c r="L63"/>
      <c r="M63"/>
      <c r="N63"/>
      <c r="O63"/>
      <c r="P63"/>
    </row>
    <row r="64" spans="1:16" ht="15" customHeight="1" x14ac:dyDescent="0.25">
      <c r="A64" s="760"/>
      <c r="B64" s="254">
        <f>[14]Sumary!U9</f>
        <v>1.2190000000000001</v>
      </c>
      <c r="C64" s="255">
        <f>[14]Sumary!V9</f>
        <v>47.99212598425197</v>
      </c>
      <c r="D64" s="256">
        <f>'[14]Material Cost'!D69+'[14]Material Cost'!D69*(PfRollerMarkUp)+PrRollerCutLenghtCharge+PfRollerLabour</f>
        <v>83.757237100000012</v>
      </c>
      <c r="E64" s="256">
        <f>'[14]Material Cost'!E69+'[14]Material Cost'!E69*(PfRollerMarkUp)+PrRollerCutLenghtCharge+PfRollerLabour</f>
        <v>94.544505340000001</v>
      </c>
      <c r="F64" s="256">
        <f>'[14]Material Cost'!F69+'[14]Material Cost'!F69*(PfRollerMarkUp)+PrRollerCutLenghtCharge+PfRollerLabour</f>
        <v>105.33177358000003</v>
      </c>
      <c r="G64" s="256">
        <f>'[14]Material Cost'!G69+'[14]Material Cost'!G69*(PfRollerMarkUp)+PrRollerCutLenghtCharge+PfRollerLabour</f>
        <v>116.19001069000001</v>
      </c>
      <c r="H64" s="256">
        <f>'[14]Material Cost'!H69+'[14]Material Cost'!H69*(PfRollerMarkUp)+PrRollerCutLenghtCharge+PfRollerLabour</f>
        <v>135.80893393000002</v>
      </c>
      <c r="I64" s="256">
        <f>'[14]Material Cost'!I69+'[14]Material Cost'!I69*(PfRollerMarkUp)+PrRollerCutLenghtCharge+PfRollerLabour</f>
        <v>149.96564439999997</v>
      </c>
      <c r="J64"/>
      <c r="K64"/>
      <c r="L64"/>
      <c r="M64" s="281"/>
      <c r="N64"/>
      <c r="O64"/>
      <c r="P64"/>
    </row>
    <row r="65" spans="1:16" ht="15" customHeight="1" x14ac:dyDescent="0.25">
      <c r="A65" s="760"/>
      <c r="B65" s="254">
        <f>[14]Sumary!U10</f>
        <v>1.524</v>
      </c>
      <c r="C65" s="255">
        <f>[14]Sumary!V10</f>
        <v>60</v>
      </c>
      <c r="D65" s="256">
        <f>'[14]Material Cost'!D70+'[14]Material Cost'!D70*(PfRollerMarkUp)+PrRollerCutLenghtCharge+PfRollerLabour</f>
        <v>91.926174099999997</v>
      </c>
      <c r="E65" s="256">
        <f>'[14]Material Cost'!E70+'[14]Material Cost'!E70*(PfRollerMarkUp)+PrRollerCutLenghtCharge+PfRollerLabour</f>
        <v>104.05695514000001</v>
      </c>
      <c r="F65" s="256">
        <f>'[14]Material Cost'!F70+'[14]Material Cost'!F70*(PfRollerMarkUp)+PrRollerCutLenghtCharge+PfRollerLabour</f>
        <v>116.18773618</v>
      </c>
      <c r="G65" s="256">
        <f>'[14]Material Cost'!G70+'[14]Material Cost'!G70*(PfRollerMarkUp)+PrRollerCutLenghtCharge+PfRollerLabour</f>
        <v>128.39832498999999</v>
      </c>
      <c r="H65" s="256">
        <f>'[14]Material Cost'!H70+'[14]Material Cost'!H70*(PfRollerMarkUp)+PrRollerCutLenghtCharge+PfRollerLabour</f>
        <v>149.36076103000002</v>
      </c>
      <c r="I65" s="256">
        <f>'[14]Material Cost'!I70+'[14]Material Cost'!I70*(PfRollerMarkUp)+PrRollerCutLenghtCharge+PfRollerLabour</f>
        <v>165.1173124</v>
      </c>
      <c r="J65"/>
      <c r="K65"/>
      <c r="L65"/>
      <c r="M65"/>
      <c r="N65"/>
      <c r="O65"/>
      <c r="P65"/>
    </row>
    <row r="66" spans="1:16" ht="15" customHeight="1" x14ac:dyDescent="0.25">
      <c r="A66" s="760"/>
      <c r="B66" s="254">
        <f>[14]Sumary!U11</f>
        <v>1.8</v>
      </c>
      <c r="C66" s="255">
        <f>[14]Sumary!V11</f>
        <v>70.866141732283467</v>
      </c>
      <c r="D66" s="256">
        <f>'[14]Material Cost'!D71+'[14]Material Cost'!D71*(PfRollerMarkUp)+PrRollerCutLenghtCharge+PfRollerLabour</f>
        <v>99.318392500000016</v>
      </c>
      <c r="E66" s="256">
        <f>'[14]Material Cost'!E71+'[14]Material Cost'!E71*(PfRollerMarkUp)+PrRollerCutLenghtCharge+PfRollerLabour</f>
        <v>112.6649425</v>
      </c>
      <c r="F66" s="256">
        <f>'[14]Material Cost'!F71+'[14]Material Cost'!F71*(PfRollerMarkUp)+PrRollerCutLenghtCharge+PfRollerLabour</f>
        <v>126.0114925</v>
      </c>
      <c r="G66" s="256">
        <f>'[14]Material Cost'!G71+'[14]Material Cost'!G71*(PfRollerMarkUp)+PrRollerCutLenghtCharge+PfRollerLabour</f>
        <v>139.44584875000001</v>
      </c>
      <c r="H66" s="256">
        <f>'[14]Material Cost'!H71+'[14]Material Cost'!H71*(PfRollerMarkUp)+PrRollerCutLenghtCharge+PfRollerLabour</f>
        <v>161.62405375000003</v>
      </c>
      <c r="I66" s="256">
        <f>'[14]Material Cost'!I71+'[14]Material Cost'!I71*(PfRollerMarkUp)+PrRollerCutLenghtCharge+PfRollerLabour</f>
        <v>178.82832999999999</v>
      </c>
      <c r="J66"/>
      <c r="K66"/>
      <c r="L66"/>
      <c r="M66"/>
      <c r="N66"/>
      <c r="O66"/>
      <c r="P66"/>
    </row>
    <row r="68" spans="1:16" x14ac:dyDescent="0.2">
      <c r="A68" s="278" t="s">
        <v>1268</v>
      </c>
      <c r="B68" s="194"/>
      <c r="C68" s="194"/>
      <c r="D68" s="194"/>
      <c r="E68" s="709">
        <f>[14]Sumary!C31+[14]Sumary!C31*(ExtrasMarkUp)</f>
        <v>2.9970000000000003</v>
      </c>
      <c r="F68" s="710" t="s">
        <v>1269</v>
      </c>
    </row>
    <row r="69" spans="1:16" x14ac:dyDescent="0.2">
      <c r="A69" s="194" t="s">
        <v>1270</v>
      </c>
      <c r="B69" s="194"/>
      <c r="C69" s="194"/>
      <c r="D69" s="194"/>
      <c r="E69" s="709">
        <f>[14]Sumary!C32+[14]Sumary!C32*(ExtrasMarkUp)</f>
        <v>0.67500000000000004</v>
      </c>
      <c r="F69" s="710" t="s">
        <v>1269</v>
      </c>
    </row>
    <row r="70" spans="1:16" x14ac:dyDescent="0.2">
      <c r="A70" s="278" t="s">
        <v>522</v>
      </c>
      <c r="B70" s="194"/>
      <c r="C70" s="194"/>
      <c r="D70" s="194"/>
      <c r="E70" s="709">
        <f>[14]Sumary!C33+[14]Sumary!C33*(ExtrasMarkUp)</f>
        <v>0.76949999999999996</v>
      </c>
      <c r="F70" s="710" t="s">
        <v>1271</v>
      </c>
    </row>
    <row r="71" spans="1:16" x14ac:dyDescent="0.2">
      <c r="A71" s="278" t="s">
        <v>1272</v>
      </c>
      <c r="B71" s="194"/>
      <c r="C71" s="194"/>
      <c r="D71" s="194"/>
      <c r="E71" s="709">
        <f>[14]Sumary!C34+[14]Sumary!C34*(ExtrasMarkUp)</f>
        <v>0.28349999999999997</v>
      </c>
      <c r="F71" s="710" t="s">
        <v>1269</v>
      </c>
    </row>
    <row r="72" spans="1:16" x14ac:dyDescent="0.2">
      <c r="A72" s="278" t="s">
        <v>1273</v>
      </c>
      <c r="B72" s="194"/>
      <c r="C72" s="194"/>
      <c r="D72" s="194"/>
      <c r="E72" s="709">
        <f>[14]Sumary!C35+[14]Sumary!C35*(ExtrasMarkUp)</f>
        <v>0.13500000000000001</v>
      </c>
      <c r="F72" s="710" t="s">
        <v>1271</v>
      </c>
    </row>
    <row r="73" spans="1:16" x14ac:dyDescent="0.2">
      <c r="A73" s="194"/>
      <c r="B73" s="194"/>
      <c r="C73" s="194"/>
      <c r="D73" s="194"/>
      <c r="E73" s="194"/>
      <c r="F73" s="194"/>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 xml:space="preserve">&amp;L&amp;"-,Bold"&amp;18PF Roller Blinds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4FD5-5BA5-47C3-BA8A-A79E23EA32C9}">
  <dimension ref="A1:M73"/>
  <sheetViews>
    <sheetView topLeftCell="A39" zoomScaleNormal="100" zoomScaleSheetLayoutView="70" zoomScalePageLayoutView="130" workbookViewId="0">
      <selection activeCell="J79" sqref="J79"/>
    </sheetView>
  </sheetViews>
  <sheetFormatPr defaultColWidth="8.7109375" defaultRowHeight="12.75" x14ac:dyDescent="0.2"/>
  <cols>
    <col min="1" max="9" width="8.5703125" style="92" customWidth="1"/>
    <col min="10" max="16384" width="8.7109375" style="90"/>
  </cols>
  <sheetData>
    <row r="1" spans="1:11" ht="15" customHeight="1" x14ac:dyDescent="0.2">
      <c r="A1" s="89" t="s">
        <v>242</v>
      </c>
      <c r="K1" s="99" t="s">
        <v>319</v>
      </c>
    </row>
    <row r="2" spans="1:11" ht="15" customHeight="1" x14ac:dyDescent="0.2">
      <c r="A2" s="91"/>
      <c r="B2" s="755"/>
      <c r="C2" s="756"/>
      <c r="D2" s="756"/>
      <c r="E2" s="756"/>
      <c r="F2" s="756"/>
      <c r="G2" s="756"/>
      <c r="H2" s="756"/>
      <c r="I2" s="756"/>
    </row>
    <row r="3" spans="1:11" ht="15" customHeight="1" x14ac:dyDescent="0.2">
      <c r="A3" s="757" t="s">
        <v>277</v>
      </c>
      <c r="B3" s="100" t="s">
        <v>278</v>
      </c>
      <c r="C3" s="101"/>
      <c r="D3" s="102">
        <v>0.61</v>
      </c>
      <c r="E3" s="102">
        <v>0.76200000000000001</v>
      </c>
      <c r="F3" s="102">
        <v>0.91400000000000003</v>
      </c>
      <c r="G3" s="102">
        <v>1.0669999999999999</v>
      </c>
      <c r="H3" s="102">
        <v>1.2190000000000001</v>
      </c>
      <c r="I3" s="102">
        <v>1.4</v>
      </c>
      <c r="K3" s="106" t="s">
        <v>320</v>
      </c>
    </row>
    <row r="4" spans="1:11" ht="15" customHeight="1" x14ac:dyDescent="0.2">
      <c r="A4" s="758"/>
      <c r="B4" s="103"/>
      <c r="C4" s="104" t="s">
        <v>279</v>
      </c>
      <c r="D4" s="105">
        <v>24.015748031496063</v>
      </c>
      <c r="E4" s="105">
        <v>30</v>
      </c>
      <c r="F4" s="105">
        <v>35.984251968503933</v>
      </c>
      <c r="G4" s="105">
        <v>42.00787401574803</v>
      </c>
      <c r="H4" s="105">
        <v>47.99212598425197</v>
      </c>
      <c r="I4" s="105">
        <v>55.118110236220474</v>
      </c>
      <c r="K4" s="90" t="s">
        <v>321</v>
      </c>
    </row>
    <row r="5" spans="1:11" ht="15" customHeight="1" x14ac:dyDescent="0.2">
      <c r="A5" s="758"/>
      <c r="B5" s="107">
        <v>0.61</v>
      </c>
      <c r="C5" s="108">
        <v>24.015748031496063</v>
      </c>
      <c r="D5" s="109">
        <f>'C PF Roller '!D5+'C PF Roller '!D5*(-Sumary!$B$28)</f>
        <v>52.914072579999996</v>
      </c>
      <c r="E5" s="109">
        <f>'C PF Roller '!E5+'C PF Roller '!E5*(-Sumary!$B$28)</f>
        <v>57.397613235999998</v>
      </c>
      <c r="F5" s="109">
        <f>'C PF Roller '!F5+'C PF Roller '!F5*(-Sumary!$B$28)</f>
        <v>61.881153892</v>
      </c>
      <c r="G5" s="109">
        <f>'C PF Roller '!G5+'C PF Roller '!G5*(-Sumary!$B$28)</f>
        <v>66.394191526</v>
      </c>
      <c r="H5" s="109">
        <f>'C PF Roller '!H5+'C PF Roller '!H5*(-Sumary!$B$28)</f>
        <v>72.521187982000001</v>
      </c>
      <c r="I5" s="109">
        <f>'C PF Roller '!I5+'C PF Roller '!I5*(-Sumary!$B$28)</f>
        <v>78.104165200000011</v>
      </c>
    </row>
    <row r="6" spans="1:11" ht="15" customHeight="1" x14ac:dyDescent="0.2">
      <c r="A6" s="758"/>
      <c r="B6" s="107">
        <v>0.76200000000000001</v>
      </c>
      <c r="C6" s="108">
        <v>30</v>
      </c>
      <c r="D6" s="109">
        <f>'C PF Roller '!D6+'C PF Roller '!D6*(-Sumary!$B$28)</f>
        <v>54.798144195999996</v>
      </c>
      <c r="E6" s="109">
        <f>'C PF Roller '!E6+'C PF Roller '!E6*(-Sumary!$B$28)</f>
        <v>59.406280103200004</v>
      </c>
      <c r="F6" s="109">
        <f>'C PF Roller '!F6+'C PF Roller '!F6*(-Sumary!$B$28)</f>
        <v>64.014416010400012</v>
      </c>
      <c r="G6" s="109">
        <f>'C PF Roller '!G6+'C PF Roller '!G6*(-Sumary!$B$28)</f>
        <v>68.652868601199998</v>
      </c>
      <c r="H6" s="109">
        <f>'C PF Roller '!H6+'C PF Roller '!H6*(-Sumary!$B$28)</f>
        <v>74.904460308400004</v>
      </c>
      <c r="I6" s="109">
        <f>'C PF Roller '!I6+'C PF Roller '!I6*(-Sumary!$B$28)</f>
        <v>80.635804239999999</v>
      </c>
      <c r="K6" s="90" t="s">
        <v>521</v>
      </c>
    </row>
    <row r="7" spans="1:11" ht="15" customHeight="1" x14ac:dyDescent="0.2">
      <c r="A7" s="758"/>
      <c r="B7" s="107">
        <v>0.91400000000000003</v>
      </c>
      <c r="C7" s="108">
        <v>35.984251968503933</v>
      </c>
      <c r="D7" s="109">
        <f>'C PF Roller '!D7+'C PF Roller '!D7*(-Sumary!$B$28)</f>
        <v>56.68221581200001</v>
      </c>
      <c r="E7" s="109">
        <f>'C PF Roller '!E7+'C PF Roller '!E7*(-Sumary!$B$28)</f>
        <v>61.414946970400003</v>
      </c>
      <c r="F7" s="109">
        <f>'C PF Roller '!F7+'C PF Roller '!F7*(-Sumary!$B$28)</f>
        <v>66.14767812880001</v>
      </c>
      <c r="G7" s="109">
        <f>'C PF Roller '!G7+'C PF Roller '!G7*(-Sumary!$B$28)</f>
        <v>70.91154567640001</v>
      </c>
      <c r="H7" s="109">
        <f>'C PF Roller '!H7+'C PF Roller '!H7*(-Sumary!$B$28)</f>
        <v>77.287732634800008</v>
      </c>
      <c r="I7" s="109">
        <f>'C PF Roller '!I7+'C PF Roller '!I7*(-Sumary!$B$28)</f>
        <v>83.167443280000015</v>
      </c>
    </row>
    <row r="8" spans="1:11" ht="15" customHeight="1" x14ac:dyDescent="0.2">
      <c r="A8" s="758"/>
      <c r="B8" s="107">
        <v>1.0669999999999999</v>
      </c>
      <c r="C8" s="108">
        <v>42.00787401574803</v>
      </c>
      <c r="D8" s="109">
        <f>'C PF Roller '!D8+'C PF Roller '!D8*(-Sumary!$B$28)</f>
        <v>58.578682635999996</v>
      </c>
      <c r="E8" s="109">
        <f>'C PF Roller '!E8+'C PF Roller '!E8*(-Sumary!$B$28)</f>
        <v>63.436828751199997</v>
      </c>
      <c r="F8" s="109">
        <f>'C PF Roller '!F8+'C PF Roller '!F8*(-Sumary!$B$28)</f>
        <v>68.294974866399997</v>
      </c>
      <c r="G8" s="109">
        <f>'C PF Roller '!G8+'C PF Roller '!G8*(-Sumary!$B$28)</f>
        <v>73.185082469199997</v>
      </c>
      <c r="H8" s="109">
        <f>'C PF Roller '!H8+'C PF Roller '!H8*(-Sumary!$B$28)</f>
        <v>79.686684384399996</v>
      </c>
      <c r="I8" s="109">
        <f>'C PF Roller '!I8+'C PF Roller '!I8*(-Sumary!$B$28)</f>
        <v>85.715737840000003</v>
      </c>
      <c r="K8" s="90" t="s">
        <v>322</v>
      </c>
    </row>
    <row r="9" spans="1:11" ht="15" customHeight="1" x14ac:dyDescent="0.2">
      <c r="A9" s="758"/>
      <c r="B9" s="107">
        <v>1.2190000000000001</v>
      </c>
      <c r="C9" s="108">
        <v>47.99212598425197</v>
      </c>
      <c r="D9" s="109">
        <f>'C PF Roller '!D9+'C PF Roller '!D9*(-Sumary!$B$28)</f>
        <v>60.462754252000003</v>
      </c>
      <c r="E9" s="109">
        <f>'C PF Roller '!E9+'C PF Roller '!E9*(-Sumary!$B$28)</f>
        <v>65.445495618400003</v>
      </c>
      <c r="F9" s="109">
        <f>'C PF Roller '!F9+'C PF Roller '!F9*(-Sumary!$B$28)</f>
        <v>70.428236984800009</v>
      </c>
      <c r="G9" s="109">
        <f>'C PF Roller '!G9+'C PF Roller '!G9*(-Sumary!$B$28)</f>
        <v>75.443759544399995</v>
      </c>
      <c r="H9" s="109">
        <f>'C PF Roller '!H9+'C PF Roller '!H9*(-Sumary!$B$28)</f>
        <v>82.0699567108</v>
      </c>
      <c r="I9" s="109">
        <f>'C PF Roller '!I9+'C PF Roller '!I9*(-Sumary!$B$28)</f>
        <v>88.247376880000004</v>
      </c>
    </row>
    <row r="10" spans="1:11" ht="15" customHeight="1" x14ac:dyDescent="0.2">
      <c r="A10" s="758"/>
      <c r="B10" s="107">
        <v>1.524</v>
      </c>
      <c r="C10" s="108">
        <v>60</v>
      </c>
      <c r="D10" s="109">
        <f>'C PF Roller '!D10+'C PF Roller '!D10*(-Sumary!$B$28)</f>
        <v>64.243292691999997</v>
      </c>
      <c r="E10" s="109">
        <f>'C PF Roller '!E10+'C PF Roller '!E10*(-Sumary!$B$28)</f>
        <v>69.47604426640001</v>
      </c>
      <c r="F10" s="109">
        <f>'C PF Roller '!F10+'C PF Roller '!F10*(-Sumary!$B$28)</f>
        <v>74.708795840800008</v>
      </c>
      <c r="G10" s="109">
        <f>'C PF Roller '!G10+'C PF Roller '!G10*(-Sumary!$B$28)</f>
        <v>79.975973412399995</v>
      </c>
      <c r="H10" s="109">
        <f>'C PF Roller '!H10+'C PF Roller '!H10*(-Sumary!$B$28)</f>
        <v>86.852180786800005</v>
      </c>
      <c r="I10" s="109">
        <f>'C PF Roller '!I10+'C PF Roller '!I10*(-Sumary!$B$28)</f>
        <v>93.327310479999994</v>
      </c>
      <c r="K10" s="110" t="s">
        <v>323</v>
      </c>
    </row>
    <row r="11" spans="1:11" ht="15" customHeight="1" x14ac:dyDescent="0.2">
      <c r="A11" s="758"/>
      <c r="B11" s="107">
        <v>1.8</v>
      </c>
      <c r="C11" s="108">
        <v>70.866141732283467</v>
      </c>
      <c r="D11" s="109">
        <f>'C PF Roller '!D11+'C PF Roller '!D11*(-Sumary!$B$28)</f>
        <v>67.664370100000014</v>
      </c>
      <c r="E11" s="109">
        <f>'C PF Roller '!E11+'C PF Roller '!E11*(-Sumary!$B$28)</f>
        <v>73.123360420000012</v>
      </c>
      <c r="F11" s="109">
        <f>'C PF Roller '!F11+'C PF Roller '!F11*(-Sumary!$B$28)</f>
        <v>78.58235074000001</v>
      </c>
      <c r="G11" s="109">
        <f>'C PF Roller '!G11+'C PF Roller '!G11*(-Sumary!$B$28)</f>
        <v>84.077255470000011</v>
      </c>
      <c r="H11" s="109">
        <f>'C PF Roller '!H11+'C PF Roller '!H11*(-Sumary!$B$28)</f>
        <v>91.179701590000008</v>
      </c>
      <c r="I11" s="109">
        <f>'C PF Roller '!I11+'C PF Roller '!I11*(-Sumary!$B$28)</f>
        <v>97.924234000000013</v>
      </c>
      <c r="K11" s="90" t="s">
        <v>324</v>
      </c>
    </row>
    <row r="12" spans="1:11" ht="15" customHeight="1" x14ac:dyDescent="0.2">
      <c r="A12" s="89" t="s">
        <v>254</v>
      </c>
    </row>
    <row r="13" spans="1:11" ht="15" customHeight="1" x14ac:dyDescent="0.2">
      <c r="A13" s="91"/>
      <c r="B13" s="755"/>
      <c r="C13" s="756"/>
      <c r="D13" s="756"/>
      <c r="E13" s="756"/>
      <c r="F13" s="756"/>
      <c r="G13" s="756"/>
      <c r="H13" s="756"/>
      <c r="I13" s="756"/>
    </row>
    <row r="14" spans="1:11" ht="15" customHeight="1" x14ac:dyDescent="0.2">
      <c r="A14" s="753" t="s">
        <v>277</v>
      </c>
      <c r="B14" s="100" t="s">
        <v>278</v>
      </c>
      <c r="C14" s="101"/>
      <c r="D14" s="102">
        <v>0.61</v>
      </c>
      <c r="E14" s="102">
        <v>0.76200000000000001</v>
      </c>
      <c r="F14" s="102">
        <v>0.91400000000000003</v>
      </c>
      <c r="G14" s="102">
        <v>1.0669999999999999</v>
      </c>
      <c r="H14" s="102">
        <v>1.2190000000000001</v>
      </c>
      <c r="I14" s="102">
        <v>1.4</v>
      </c>
    </row>
    <row r="15" spans="1:11" ht="15" customHeight="1" x14ac:dyDescent="0.2">
      <c r="A15" s="754"/>
      <c r="B15" s="114"/>
      <c r="C15" s="115" t="s">
        <v>279</v>
      </c>
      <c r="D15" s="105">
        <v>24.015748031496063</v>
      </c>
      <c r="E15" s="105">
        <v>30</v>
      </c>
      <c r="F15" s="105">
        <v>35.984251968503933</v>
      </c>
      <c r="G15" s="105">
        <v>42.00787401574803</v>
      </c>
      <c r="H15" s="105">
        <v>47.99212598425197</v>
      </c>
      <c r="I15" s="105">
        <v>55.118110236220474</v>
      </c>
    </row>
    <row r="16" spans="1:11" ht="15" customHeight="1" x14ac:dyDescent="0.2">
      <c r="A16" s="754"/>
      <c r="B16" s="107">
        <v>0.61</v>
      </c>
      <c r="C16" s="108">
        <v>24.015748031496063</v>
      </c>
      <c r="D16" s="109">
        <f>'C PF Roller '!D16+'C PF Roller '!D16*(-Sumary!$B$28)</f>
        <v>55.211879140000001</v>
      </c>
      <c r="E16" s="109">
        <f>'C PF Roller '!E16+'C PF Roller '!E16*(-Sumary!$B$28)</f>
        <v>60.267987988000002</v>
      </c>
      <c r="F16" s="109">
        <f>'C PF Roller '!F16+'C PF Roller '!F16*(-Sumary!$B$28)</f>
        <v>65.32409683600001</v>
      </c>
      <c r="G16" s="109">
        <f>'C PF Roller '!G16+'C PF Roller '!G16*(-Sumary!$B$28)</f>
        <v>70.413469558000003</v>
      </c>
      <c r="H16" s="109">
        <f>'C PF Roller '!H16+'C PF Roller '!H16*(-Sumary!$B$28)</f>
        <v>78.249629806000002</v>
      </c>
      <c r="I16" s="109">
        <f>'C PF Roller '!I16+'C PF Roller '!I16*(-Sumary!$B$28)</f>
        <v>84.683179600000017</v>
      </c>
    </row>
    <row r="17" spans="1:9" ht="15" customHeight="1" x14ac:dyDescent="0.2">
      <c r="A17" s="754"/>
      <c r="B17" s="107">
        <v>0.76200000000000001</v>
      </c>
      <c r="C17" s="108">
        <v>30</v>
      </c>
      <c r="D17" s="109">
        <f>'C PF Roller '!D17+'C PF Roller '!D17*(-Sumary!$B$28)</f>
        <v>57.441759267999998</v>
      </c>
      <c r="E17" s="109">
        <f>'C PF Roller '!E17+'C PF Roller '!E17*(-Sumary!$B$28)</f>
        <v>62.708632045599998</v>
      </c>
      <c r="F17" s="109">
        <f>'C PF Roller '!F17+'C PF Roller '!F17*(-Sumary!$B$28)</f>
        <v>67.975504823199998</v>
      </c>
      <c r="G17" s="109">
        <f>'C PF Roller '!G17+'C PF Roller '!G17*(-Sumary!$B$28)</f>
        <v>73.277028079600001</v>
      </c>
      <c r="H17" s="109">
        <f>'C PF Roller '!H17+'C PF Roller '!H17*(-Sumary!$B$28)</f>
        <v>81.323952257200006</v>
      </c>
      <c r="I17" s="109">
        <f>'C PF Roller '!I17+'C PF Roller '!I17*(-Sumary!$B$28)</f>
        <v>88.00847752</v>
      </c>
    </row>
    <row r="18" spans="1:9" ht="15" customHeight="1" x14ac:dyDescent="0.2">
      <c r="A18" s="754"/>
      <c r="B18" s="107">
        <v>0.91400000000000003</v>
      </c>
      <c r="C18" s="108">
        <v>35.984251968503933</v>
      </c>
      <c r="D18" s="109">
        <f>'C PF Roller '!D18+'C PF Roller '!D18*(-Sumary!$B$28)</f>
        <v>59.671639396000003</v>
      </c>
      <c r="E18" s="109">
        <f>'C PF Roller '!E18+'C PF Roller '!E18*(-Sumary!$B$28)</f>
        <v>65.149276103200009</v>
      </c>
      <c r="F18" s="109">
        <f>'C PF Roller '!F18+'C PF Roller '!F18*(-Sumary!$B$28)</f>
        <v>70.626912810400015</v>
      </c>
      <c r="G18" s="109">
        <f>'C PF Roller '!G18+'C PF Roller '!G18*(-Sumary!$B$28)</f>
        <v>76.140586601199999</v>
      </c>
      <c r="H18" s="109">
        <f>'C PF Roller '!H18+'C PF Roller '!H18*(-Sumary!$B$28)</f>
        <v>84.39827470840001</v>
      </c>
      <c r="I18" s="109">
        <f>'C PF Roller '!I18+'C PF Roller '!I18*(-Sumary!$B$28)</f>
        <v>91.333775440000011</v>
      </c>
    </row>
    <row r="19" spans="1:9" ht="15" customHeight="1" x14ac:dyDescent="0.2">
      <c r="A19" s="754"/>
      <c r="B19" s="107">
        <v>1.0669999999999999</v>
      </c>
      <c r="C19" s="108">
        <v>42.00787401574803</v>
      </c>
      <c r="D19" s="109">
        <f>'C PF Roller '!D19+'C PF Roller '!D19*(-Sumary!$B$28)</f>
        <v>61.916189787999997</v>
      </c>
      <c r="E19" s="109">
        <f>'C PF Roller '!E19+'C PF Roller '!E19*(-Sumary!$B$28)</f>
        <v>67.605977029599998</v>
      </c>
      <c r="F19" s="109">
        <f>'C PF Roller '!F19+'C PF Roller '!F19*(-Sumary!$B$28)</f>
        <v>73.295764271199999</v>
      </c>
      <c r="G19" s="109">
        <f>'C PF Roller '!G19+'C PF Roller '!G19*(-Sumary!$B$28)</f>
        <v>79.022984323599999</v>
      </c>
      <c r="H19" s="109">
        <f>'C PF Roller '!H19+'C PF Roller '!H19*(-Sumary!$B$28)</f>
        <v>87.492822965200006</v>
      </c>
      <c r="I19" s="109">
        <f>'C PF Roller '!I19+'C PF Roller '!I19*(-Sumary!$B$28)</f>
        <v>94.680950319999994</v>
      </c>
    </row>
    <row r="20" spans="1:9" ht="15" customHeight="1" x14ac:dyDescent="0.2">
      <c r="A20" s="754"/>
      <c r="B20" s="107">
        <v>1.2190000000000001</v>
      </c>
      <c r="C20" s="108">
        <v>47.99212598425197</v>
      </c>
      <c r="D20" s="109">
        <f>'C PF Roller '!D20+'C PF Roller '!D20*(-Sumary!$B$28)</f>
        <v>64.146069916000002</v>
      </c>
      <c r="E20" s="109">
        <f>'C PF Roller '!E20+'C PF Roller '!E20*(-Sumary!$B$28)</f>
        <v>70.046621087200009</v>
      </c>
      <c r="F20" s="109">
        <f>'C PF Roller '!F20+'C PF Roller '!F20*(-Sumary!$B$28)</f>
        <v>75.947172258400016</v>
      </c>
      <c r="G20" s="109">
        <f>'C PF Roller '!G20+'C PF Roller '!G20*(-Sumary!$B$28)</f>
        <v>81.886542845199997</v>
      </c>
      <c r="H20" s="109">
        <f>'C PF Roller '!H20+'C PF Roller '!H20*(-Sumary!$B$28)</f>
        <v>90.567145416399995</v>
      </c>
      <c r="I20" s="109">
        <f>'C PF Roller '!I20+'C PF Roller '!I20*(-Sumary!$B$28)</f>
        <v>98.006248240000005</v>
      </c>
    </row>
    <row r="21" spans="1:9" ht="15" customHeight="1" x14ac:dyDescent="0.2">
      <c r="A21" s="754"/>
      <c r="B21" s="107">
        <v>1.524</v>
      </c>
      <c r="C21" s="108">
        <v>60</v>
      </c>
      <c r="D21" s="109">
        <f>'C PF Roller '!D21+'C PF Roller '!D21*(-Sumary!$B$28)</f>
        <v>68.620500436</v>
      </c>
      <c r="E21" s="109">
        <f>'C PF Roller '!E21+'C PF Roller '!E21*(-Sumary!$B$28)</f>
        <v>74.943966071199995</v>
      </c>
      <c r="F21" s="109">
        <f>'C PF Roller '!F21+'C PF Roller '!F21*(-Sumary!$B$28)</f>
        <v>81.267431706400004</v>
      </c>
      <c r="G21" s="109">
        <f>'C PF Roller '!G21+'C PF Roller '!G21*(-Sumary!$B$28)</f>
        <v>87.632499089199996</v>
      </c>
      <c r="H21" s="109">
        <f>'C PF Roller '!H21+'C PF Roller '!H21*(-Sumary!$B$28)</f>
        <v>96.73601612440001</v>
      </c>
      <c r="I21" s="109">
        <f>'C PF Roller '!I21+'C PF Roller '!I21*(-Sumary!$B$28)</f>
        <v>104.67872104</v>
      </c>
    </row>
    <row r="22" spans="1:9" ht="15" customHeight="1" x14ac:dyDescent="0.2">
      <c r="A22" s="754"/>
      <c r="B22" s="107">
        <v>1.8</v>
      </c>
      <c r="C22" s="108">
        <v>70.866141732283467</v>
      </c>
      <c r="D22" s="109">
        <f>'C PF Roller '!D22+'C PF Roller '!D22*(-Sumary!$B$28)</f>
        <v>72.669493299999999</v>
      </c>
      <c r="E22" s="109">
        <f>'C PF Roller '!E22+'C PF Roller '!E22*(-Sumary!$B$28)</f>
        <v>79.375661860000008</v>
      </c>
      <c r="F22" s="109">
        <f>'C PF Roller '!F22+'C PF Roller '!F22*(-Sumary!$B$28)</f>
        <v>86.081830420000017</v>
      </c>
      <c r="G22" s="109">
        <f>'C PF Roller '!G22+'C PF Roller '!G22*(-Sumary!$B$28)</f>
        <v>92.832118510000001</v>
      </c>
      <c r="H22" s="109">
        <f>'C PF Roller '!H22+'C PF Roller '!H22*(-Sumary!$B$28)</f>
        <v>102.31833847</v>
      </c>
      <c r="I22" s="109">
        <f>'C PF Roller '!I22+'C PF Roller '!I22*(-Sumary!$B$28)</f>
        <v>110.716762</v>
      </c>
    </row>
    <row r="23" spans="1:9" ht="15" customHeight="1" x14ac:dyDescent="0.2">
      <c r="A23" s="89" t="s">
        <v>244</v>
      </c>
    </row>
    <row r="24" spans="1:9" ht="15" customHeight="1" x14ac:dyDescent="0.2">
      <c r="A24" s="91"/>
      <c r="B24" s="755"/>
      <c r="C24" s="756"/>
      <c r="D24" s="756"/>
      <c r="E24" s="756"/>
      <c r="F24" s="756"/>
      <c r="G24" s="756"/>
      <c r="H24" s="756"/>
      <c r="I24" s="756"/>
    </row>
    <row r="25" spans="1:9" ht="15" customHeight="1" x14ac:dyDescent="0.2">
      <c r="A25" s="753" t="s">
        <v>277</v>
      </c>
      <c r="B25" s="100" t="s">
        <v>278</v>
      </c>
      <c r="C25" s="101"/>
      <c r="D25" s="102">
        <v>0.61</v>
      </c>
      <c r="E25" s="102">
        <v>0.76200000000000001</v>
      </c>
      <c r="F25" s="102">
        <v>0.91400000000000003</v>
      </c>
      <c r="G25" s="102">
        <v>1.0669999999999999</v>
      </c>
      <c r="H25" s="102">
        <v>1.2190000000000001</v>
      </c>
      <c r="I25" s="102">
        <v>1.4</v>
      </c>
    </row>
    <row r="26" spans="1:9" ht="15" customHeight="1" x14ac:dyDescent="0.2">
      <c r="A26" s="754"/>
      <c r="B26" s="114"/>
      <c r="C26" s="115" t="s">
        <v>279</v>
      </c>
      <c r="D26" s="105">
        <v>24.015748031496063</v>
      </c>
      <c r="E26" s="105">
        <v>30</v>
      </c>
      <c r="F26" s="105">
        <v>35.984251968503933</v>
      </c>
      <c r="G26" s="105">
        <v>42.00787401574803</v>
      </c>
      <c r="H26" s="105">
        <v>47.99212598425197</v>
      </c>
      <c r="I26" s="105">
        <v>55.118110236220474</v>
      </c>
    </row>
    <row r="27" spans="1:9" ht="15" customHeight="1" x14ac:dyDescent="0.2">
      <c r="A27" s="754"/>
      <c r="B27" s="107">
        <v>0.61</v>
      </c>
      <c r="C27" s="108">
        <v>24.015748031496063</v>
      </c>
      <c r="D27" s="109">
        <f>'C PF Roller '!D27+'C PF Roller '!D27*(-Sumary!$B$28)</f>
        <v>57.789148660000002</v>
      </c>
      <c r="E27" s="109">
        <f>'C PF Roller '!E27+'C PF Roller '!E27*(-Sumary!$B$28)</f>
        <v>63.48746237200001</v>
      </c>
      <c r="F27" s="109">
        <f>'C PF Roller '!F27+'C PF Roller '!F27*(-Sumary!$B$28)</f>
        <v>69.185776084000011</v>
      </c>
      <c r="G27" s="109">
        <f>'C PF Roller '!G27+'C PF Roller '!G27*(-Sumary!$B$28)</f>
        <v>74.921578702000005</v>
      </c>
      <c r="H27" s="109">
        <f>'C PF Roller '!H27+'C PF Roller '!H27*(-Sumary!$B$28)</f>
        <v>84.674774014000008</v>
      </c>
      <c r="I27" s="109">
        <f>'C PF Roller '!I27+'C PF Roller '!I27*(-Sumary!$B$28)</f>
        <v>92.062344400000001</v>
      </c>
    </row>
    <row r="28" spans="1:9" ht="15" customHeight="1" x14ac:dyDescent="0.2">
      <c r="A28" s="754"/>
      <c r="B28" s="107">
        <v>0.76200000000000001</v>
      </c>
      <c r="C28" s="108">
        <v>30</v>
      </c>
      <c r="D28" s="109">
        <f>'C PF Roller '!D28+'C PF Roller '!D28*(-Sumary!$B$28)</f>
        <v>60.406895091999999</v>
      </c>
      <c r="E28" s="109">
        <f>'C PF Roller '!E28+'C PF Roller '!E28*(-Sumary!$B$28)</f>
        <v>66.412621386399991</v>
      </c>
      <c r="F28" s="109">
        <f>'C PF Roller '!F28+'C PF Roller '!F28*(-Sumary!$B$28)</f>
        <v>72.418347680800011</v>
      </c>
      <c r="G28" s="109">
        <f>'C PF Roller '!G28+'C PF Roller '!G28*(-Sumary!$B$28)</f>
        <v>78.463585332400001</v>
      </c>
      <c r="H28" s="109">
        <f>'C PF Roller '!H28+'C PF Roller '!H28*(-Sumary!$B$28)</f>
        <v>88.524193226799994</v>
      </c>
      <c r="I28" s="109">
        <f>'C PF Roller '!I28+'C PF Roller '!I28*(-Sumary!$B$28)</f>
        <v>96.277827279999997</v>
      </c>
    </row>
    <row r="29" spans="1:9" ht="15" customHeight="1" x14ac:dyDescent="0.2">
      <c r="A29" s="754"/>
      <c r="B29" s="107">
        <v>0.91400000000000003</v>
      </c>
      <c r="C29" s="108">
        <v>35.984251968503933</v>
      </c>
      <c r="D29" s="109">
        <f>'C PF Roller '!D29+'C PF Roller '!D29*(-Sumary!$B$28)</f>
        <v>63.024641524000003</v>
      </c>
      <c r="E29" s="109">
        <f>'C PF Roller '!E29+'C PF Roller '!E29*(-Sumary!$B$28)</f>
        <v>69.337780400800014</v>
      </c>
      <c r="F29" s="109">
        <f>'C PF Roller '!F29+'C PF Roller '!F29*(-Sumary!$B$28)</f>
        <v>75.650919277600011</v>
      </c>
      <c r="G29" s="109">
        <f>'C PF Roller '!G29+'C PF Roller '!G29*(-Sumary!$B$28)</f>
        <v>82.005591962800011</v>
      </c>
      <c r="H29" s="109">
        <f>'C PF Roller '!H29+'C PF Roller '!H29*(-Sumary!$B$28)</f>
        <v>92.373612439600009</v>
      </c>
      <c r="I29" s="109">
        <f>'C PF Roller '!I29+'C PF Roller '!I29*(-Sumary!$B$28)</f>
        <v>100.49331015999999</v>
      </c>
    </row>
    <row r="30" spans="1:9" ht="15" customHeight="1" x14ac:dyDescent="0.2">
      <c r="A30" s="754"/>
      <c r="B30" s="107">
        <v>1.0669999999999999</v>
      </c>
      <c r="C30" s="108">
        <v>42.00787401574803</v>
      </c>
      <c r="D30" s="109">
        <f>'C PF Roller '!D30+'C PF Roller '!D30*(-Sumary!$B$28)</f>
        <v>65.659609971999998</v>
      </c>
      <c r="E30" s="109">
        <f>'C PF Roller '!E30+'C PF Roller '!E30*(-Sumary!$B$28)</f>
        <v>72.282183882400005</v>
      </c>
      <c r="F30" s="109">
        <f>'C PF Roller '!F30+'C PF Roller '!F30*(-Sumary!$B$28)</f>
        <v>78.904757792800012</v>
      </c>
      <c r="G30" s="109">
        <f>'C PF Roller '!G30+'C PF Roller '!G30*(-Sumary!$B$28)</f>
        <v>85.570901268400007</v>
      </c>
      <c r="H30" s="109">
        <f>'C PF Roller '!H30+'C PF Roller '!H30*(-Sumary!$B$28)</f>
        <v>96.248356778800002</v>
      </c>
      <c r="I30" s="109">
        <f>'C PF Roller '!I30+'C PF Roller '!I30*(-Sumary!$B$28)</f>
        <v>104.73652647999999</v>
      </c>
    </row>
    <row r="31" spans="1:9" ht="15" customHeight="1" x14ac:dyDescent="0.2">
      <c r="A31" s="754"/>
      <c r="B31" s="107">
        <v>1.2190000000000001</v>
      </c>
      <c r="C31" s="108">
        <v>47.99212598425197</v>
      </c>
      <c r="D31" s="109">
        <f>'C PF Roller '!D31+'C PF Roller '!D31*(-Sumary!$B$28)</f>
        <v>68.277356404000002</v>
      </c>
      <c r="E31" s="109">
        <f>'C PF Roller '!E31+'C PF Roller '!E31*(-Sumary!$B$28)</f>
        <v>75.207342896800014</v>
      </c>
      <c r="F31" s="109">
        <f>'C PF Roller '!F31+'C PF Roller '!F31*(-Sumary!$B$28)</f>
        <v>82.137329389600012</v>
      </c>
      <c r="G31" s="109">
        <f>'C PF Roller '!G31+'C PF Roller '!G31*(-Sumary!$B$28)</f>
        <v>89.112907898800017</v>
      </c>
      <c r="H31" s="109">
        <f>'C PF Roller '!H31+'C PF Roller '!H31*(-Sumary!$B$28)</f>
        <v>100.0977759916</v>
      </c>
      <c r="I31" s="109">
        <f>'C PF Roller '!I31+'C PF Roller '!I31*(-Sumary!$B$28)</f>
        <v>108.95200935999999</v>
      </c>
    </row>
    <row r="32" spans="1:9" ht="15" customHeight="1" x14ac:dyDescent="0.2">
      <c r="A32" s="754"/>
      <c r="B32" s="107">
        <v>1.524</v>
      </c>
      <c r="C32" s="108">
        <v>60</v>
      </c>
      <c r="D32" s="109">
        <f>'C PF Roller '!D32+'C PF Roller '!D32*(-Sumary!$B$28)</f>
        <v>73.530071284000002</v>
      </c>
      <c r="E32" s="109">
        <f>'C PF Roller '!E32+'C PF Roller '!E32*(-Sumary!$B$28)</f>
        <v>81.076905392800001</v>
      </c>
      <c r="F32" s="109">
        <f>'C PF Roller '!F32+'C PF Roller '!F32*(-Sumary!$B$28)</f>
        <v>88.623739501599999</v>
      </c>
      <c r="G32" s="109">
        <f>'C PF Roller '!G32+'C PF Roller '!G32*(-Sumary!$B$28)</f>
        <v>96.220223834799995</v>
      </c>
      <c r="H32" s="109">
        <f>'C PF Roller '!H32+'C PF Roller '!H32*(-Sumary!$B$28)</f>
        <v>107.82193954360001</v>
      </c>
      <c r="I32" s="109">
        <f>'C PF Roller '!I32+'C PF Roller '!I32*(-Sumary!$B$28)</f>
        <v>117.41070855999999</v>
      </c>
    </row>
    <row r="33" spans="1:9" ht="15" customHeight="1" x14ac:dyDescent="0.2">
      <c r="A33" s="754"/>
      <c r="B33" s="107">
        <v>1.8</v>
      </c>
      <c r="C33" s="108">
        <v>70.866141732283467</v>
      </c>
      <c r="D33" s="109">
        <f>'C PF Roller '!D33+'C PF Roller '!D33*(-Sumary!$B$28)</f>
        <v>78.283347700000007</v>
      </c>
      <c r="E33" s="109">
        <f>'C PF Roller '!E33+'C PF Roller '!E33*(-Sumary!$B$28)</f>
        <v>86.388378340000003</v>
      </c>
      <c r="F33" s="109">
        <f>'C PF Roller '!F33+'C PF Roller '!F33*(-Sumary!$B$28)</f>
        <v>94.493408979999998</v>
      </c>
      <c r="G33" s="109">
        <f>'C PF Roller '!G33+'C PF Roller '!G33*(-Sumary!$B$28)</f>
        <v>102.65176219000001</v>
      </c>
      <c r="H33" s="109">
        <f>'C PF Roller '!H33+'C PF Roller '!H33*(-Sumary!$B$28)</f>
        <v>114.81167443000001</v>
      </c>
      <c r="I33" s="109">
        <f>'C PF Roller '!I33+'C PF Roller '!I33*(-Sumary!$B$28)</f>
        <v>125.06513799999999</v>
      </c>
    </row>
    <row r="34" spans="1:9" ht="15" customHeight="1" x14ac:dyDescent="0.2">
      <c r="A34" s="89" t="s">
        <v>255</v>
      </c>
    </row>
    <row r="35" spans="1:9" ht="15" customHeight="1" x14ac:dyDescent="0.2">
      <c r="A35" s="91"/>
      <c r="B35" s="755"/>
      <c r="C35" s="756"/>
      <c r="D35" s="756"/>
      <c r="E35" s="756"/>
      <c r="F35" s="756"/>
      <c r="G35" s="756"/>
      <c r="H35" s="756"/>
      <c r="I35" s="756"/>
    </row>
    <row r="36" spans="1:9" ht="15" customHeight="1" x14ac:dyDescent="0.2">
      <c r="A36" s="753" t="s">
        <v>277</v>
      </c>
      <c r="B36" s="100" t="s">
        <v>278</v>
      </c>
      <c r="C36" s="101"/>
      <c r="D36" s="102">
        <v>0.61</v>
      </c>
      <c r="E36" s="102">
        <v>0.76200000000000001</v>
      </c>
      <c r="F36" s="102">
        <v>0.91400000000000003</v>
      </c>
      <c r="G36" s="102">
        <v>1.0669999999999999</v>
      </c>
      <c r="H36" s="102">
        <v>1.2190000000000001</v>
      </c>
      <c r="I36" s="102">
        <v>1.4</v>
      </c>
    </row>
    <row r="37" spans="1:9" ht="15" customHeight="1" x14ac:dyDescent="0.2">
      <c r="A37" s="754"/>
      <c r="B37" s="114"/>
      <c r="C37" s="115" t="s">
        <v>279</v>
      </c>
      <c r="D37" s="105">
        <v>24.015748031496063</v>
      </c>
      <c r="E37" s="105">
        <v>30</v>
      </c>
      <c r="F37" s="105">
        <v>35.984251968503933</v>
      </c>
      <c r="G37" s="105">
        <v>42.00787401574803</v>
      </c>
      <c r="H37" s="105">
        <v>47.99212598425197</v>
      </c>
      <c r="I37" s="105">
        <v>55.118110236220474</v>
      </c>
    </row>
    <row r="38" spans="1:9" ht="15" customHeight="1" x14ac:dyDescent="0.2">
      <c r="A38" s="754"/>
      <c r="B38" s="107">
        <v>0.61</v>
      </c>
      <c r="C38" s="108">
        <v>24.015748031496063</v>
      </c>
      <c r="D38" s="109">
        <f>'C PF Roller '!D38+'C PF Roller '!D38*(-Sumary!$B$28)</f>
        <v>61.530847180000009</v>
      </c>
      <c r="E38" s="109">
        <f>'C PF Roller '!E38+'C PF Roller '!E38*(-Sumary!$B$28)</f>
        <v>68.161518556000004</v>
      </c>
      <c r="F38" s="109">
        <f>'C PF Roller '!F38+'C PF Roller '!F38*(-Sumary!$B$28)</f>
        <v>74.792189932000014</v>
      </c>
      <c r="G38" s="109">
        <f>'C PF Roller '!G38+'C PF Roller '!G38*(-Sumary!$B$28)</f>
        <v>81.466484145999999</v>
      </c>
      <c r="H38" s="109">
        <f>'C PF Roller '!H38+'C PF Roller '!H38*(-Sumary!$B$28)</f>
        <v>94.002844822000014</v>
      </c>
      <c r="I38" s="109">
        <f>'C PF Roller '!I38+'C PF Roller '!I38*(-Sumary!$B$28)</f>
        <v>102.77546919999999</v>
      </c>
    </row>
    <row r="39" spans="1:9" ht="15" customHeight="1" x14ac:dyDescent="0.2">
      <c r="A39" s="754"/>
      <c r="B39" s="107">
        <v>0.76200000000000001</v>
      </c>
      <c r="C39" s="108">
        <v>30</v>
      </c>
      <c r="D39" s="109">
        <f>'C PF Roller '!D39+'C PF Roller '!D39*(-Sumary!$B$28)</f>
        <v>64.711700715999996</v>
      </c>
      <c r="E39" s="109">
        <f>'C PF Roller '!E39+'C PF Roller '!E39*(-Sumary!$B$28)</f>
        <v>71.7900998872</v>
      </c>
      <c r="F39" s="109">
        <f>'C PF Roller '!F39+'C PF Roller '!F39*(-Sumary!$B$28)</f>
        <v>78.868499058400005</v>
      </c>
      <c r="G39" s="109">
        <f>'C PF Roller '!G39+'C PF Roller '!G39*(-Sumary!$B$28)</f>
        <v>85.993466645199987</v>
      </c>
      <c r="H39" s="109">
        <f>'C PF Roller '!H39+'C PF Roller '!H39*(-Sumary!$B$28)</f>
        <v>98.977555116399998</v>
      </c>
      <c r="I39" s="109">
        <f>'C PF Roller '!I39+'C PF Roller '!I39*(-Sumary!$B$28)</f>
        <v>108.28332903999998</v>
      </c>
    </row>
    <row r="40" spans="1:9" ht="15" customHeight="1" x14ac:dyDescent="0.2">
      <c r="A40" s="754"/>
      <c r="B40" s="107">
        <v>0.91400000000000003</v>
      </c>
      <c r="C40" s="108">
        <v>35.984251968503933</v>
      </c>
      <c r="D40" s="109">
        <f>'C PF Roller '!D40+'C PF Roller '!D40*(-Sumary!$B$28)</f>
        <v>67.892554251999996</v>
      </c>
      <c r="E40" s="109">
        <f>'C PF Roller '!E40+'C PF Roller '!E40*(-Sumary!$B$28)</f>
        <v>75.418681218399996</v>
      </c>
      <c r="F40" s="109">
        <f>'C PF Roller '!F40+'C PF Roller '!F40*(-Sumary!$B$28)</f>
        <v>82.94480818480001</v>
      </c>
      <c r="G40" s="109">
        <f>'C PF Roller '!G40+'C PF Roller '!G40*(-Sumary!$B$28)</f>
        <v>90.520449144400004</v>
      </c>
      <c r="H40" s="109">
        <f>'C PF Roller '!H40+'C PF Roller '!H40*(-Sumary!$B$28)</f>
        <v>103.95226541080001</v>
      </c>
      <c r="I40" s="109">
        <f>'C PF Roller '!I40+'C PF Roller '!I40*(-Sumary!$B$28)</f>
        <v>113.79118887999999</v>
      </c>
    </row>
    <row r="41" spans="1:9" ht="15" customHeight="1" x14ac:dyDescent="0.2">
      <c r="A41" s="754"/>
      <c r="B41" s="107">
        <v>1.0669999999999999</v>
      </c>
      <c r="C41" s="108">
        <v>42.00787401574803</v>
      </c>
      <c r="D41" s="109">
        <f>'C PF Roller '!D41+'C PF Roller '!D41*(-Sumary!$B$28)</f>
        <v>71.094334455999999</v>
      </c>
      <c r="E41" s="109">
        <f>'C PF Roller '!E41+'C PF Roller '!E41*(-Sumary!$B$28)</f>
        <v>79.07113479520001</v>
      </c>
      <c r="F41" s="109">
        <f>'C PF Roller '!F41+'C PF Roller '!F41*(-Sumary!$B$28)</f>
        <v>87.047935134400007</v>
      </c>
      <c r="G41" s="109">
        <f>'C PF Roller '!G41+'C PF Roller '!G41*(-Sumary!$B$28)</f>
        <v>95.07721442319999</v>
      </c>
      <c r="H41" s="109">
        <f>'C PF Roller '!H41+'C PF Roller '!H41*(-Sumary!$B$28)</f>
        <v>108.95970406239999</v>
      </c>
      <c r="I41" s="109">
        <f>'C PF Roller '!I41+'C PF Roller '!I41*(-Sumary!$B$28)</f>
        <v>119.33528464</v>
      </c>
    </row>
    <row r="42" spans="1:9" ht="15" customHeight="1" x14ac:dyDescent="0.2">
      <c r="A42" s="754"/>
      <c r="B42" s="107">
        <v>1.2190000000000001</v>
      </c>
      <c r="C42" s="108">
        <v>47.99212598425197</v>
      </c>
      <c r="D42" s="109">
        <f>'C PF Roller '!D42+'C PF Roller '!D42*(-Sumary!$B$28)</f>
        <v>74.275187992000014</v>
      </c>
      <c r="E42" s="109">
        <f>'C PF Roller '!E42+'C PF Roller '!E42*(-Sumary!$B$28)</f>
        <v>82.699716126400006</v>
      </c>
      <c r="F42" s="109">
        <f>'C PF Roller '!F42+'C PF Roller '!F42*(-Sumary!$B$28)</f>
        <v>91.124244260800012</v>
      </c>
      <c r="G42" s="109">
        <f>'C PF Roller '!G42+'C PF Roller '!G42*(-Sumary!$B$28)</f>
        <v>99.604196922400007</v>
      </c>
      <c r="H42" s="109">
        <f>'C PF Roller '!H42+'C PF Roller '!H42*(-Sumary!$B$28)</f>
        <v>113.9344143568</v>
      </c>
      <c r="I42" s="109">
        <f>'C PF Roller '!I42+'C PF Roller '!I42*(-Sumary!$B$28)</f>
        <v>124.84314447999998</v>
      </c>
    </row>
    <row r="43" spans="1:9" ht="15" customHeight="1" x14ac:dyDescent="0.2">
      <c r="A43" s="754"/>
      <c r="B43" s="107">
        <v>1.524</v>
      </c>
      <c r="C43" s="108">
        <v>60</v>
      </c>
      <c r="D43" s="109">
        <f>'C PF Roller '!D43+'C PF Roller '!D43*(-Sumary!$B$28)</f>
        <v>80.657821732000002</v>
      </c>
      <c r="E43" s="109">
        <f>'C PF Roller '!E43+'C PF Roller '!E43*(-Sumary!$B$28)</f>
        <v>89.980751034400001</v>
      </c>
      <c r="F43" s="109">
        <f>'C PF Roller '!F43+'C PF Roller '!F43*(-Sumary!$B$28)</f>
        <v>99.303680336799999</v>
      </c>
      <c r="G43" s="109">
        <f>'C PF Roller '!G43+'C PF Roller '!G43*(-Sumary!$B$28)</f>
        <v>108.68794470039998</v>
      </c>
      <c r="H43" s="109">
        <f>'C PF Roller '!H43+'C PF Roller '!H43*(-Sumary!$B$28)</f>
        <v>123.9165633028</v>
      </c>
      <c r="I43" s="109">
        <f>'C PF Roller '!I43+'C PF Roller '!I43*(-Sumary!$B$28)</f>
        <v>135.89510007999996</v>
      </c>
    </row>
    <row r="44" spans="1:9" ht="15" customHeight="1" x14ac:dyDescent="0.2">
      <c r="A44" s="754"/>
      <c r="B44" s="107">
        <v>1.8</v>
      </c>
      <c r="C44" s="108">
        <v>70.866141732283467</v>
      </c>
      <c r="D44" s="109">
        <f>'C PF Roller '!D44+'C PF Roller '!D44*(-Sumary!$B$28)</f>
        <v>86.433582099999995</v>
      </c>
      <c r="E44" s="109">
        <f>'C PF Roller '!E44+'C PF Roller '!E44*(-Sumary!$B$28)</f>
        <v>96.569490819999999</v>
      </c>
      <c r="F44" s="109">
        <f>'C PF Roller '!F44+'C PF Roller '!F44*(-Sumary!$B$28)</f>
        <v>106.70539954</v>
      </c>
      <c r="G44" s="109">
        <f>'C PF Roller '!G44+'C PF Roller '!G44*(-Sumary!$B$28)</f>
        <v>116.90799187</v>
      </c>
      <c r="H44" s="109">
        <f>'C PF Roller '!H44+'C PF Roller '!H44*(-Sumary!$B$28)</f>
        <v>132.94958989000003</v>
      </c>
      <c r="I44" s="109">
        <f>'C PF Roller '!I44+'C PF Roller '!I44*(-Sumary!$B$28)</f>
        <v>145.89621399999999</v>
      </c>
    </row>
    <row r="45" spans="1:9" ht="15" customHeight="1" x14ac:dyDescent="0.2">
      <c r="A45" s="89" t="s">
        <v>256</v>
      </c>
    </row>
    <row r="46" spans="1:9" ht="15" customHeight="1" x14ac:dyDescent="0.2">
      <c r="A46" s="91"/>
      <c r="B46" s="755"/>
      <c r="C46" s="756"/>
      <c r="D46" s="756"/>
      <c r="E46" s="756"/>
      <c r="F46" s="756"/>
      <c r="G46" s="756"/>
      <c r="H46" s="756"/>
      <c r="I46" s="756"/>
    </row>
    <row r="47" spans="1:9" ht="15" customHeight="1" x14ac:dyDescent="0.2">
      <c r="A47" s="753" t="s">
        <v>277</v>
      </c>
      <c r="B47" s="100" t="s">
        <v>278</v>
      </c>
      <c r="C47" s="101"/>
      <c r="D47" s="102">
        <v>0.61</v>
      </c>
      <c r="E47" s="102">
        <v>0.76200000000000001</v>
      </c>
      <c r="F47" s="102">
        <v>0.91400000000000003</v>
      </c>
      <c r="G47" s="102">
        <v>1.0669999999999999</v>
      </c>
      <c r="H47" s="102">
        <v>1.2190000000000001</v>
      </c>
      <c r="I47" s="102">
        <v>1.4</v>
      </c>
    </row>
    <row r="48" spans="1:9" ht="15" customHeight="1" x14ac:dyDescent="0.2">
      <c r="A48" s="754"/>
      <c r="B48" s="114"/>
      <c r="C48" s="115" t="s">
        <v>279</v>
      </c>
      <c r="D48" s="105">
        <v>24.015748031496063</v>
      </c>
      <c r="E48" s="105">
        <v>30</v>
      </c>
      <c r="F48" s="105">
        <v>35.984251968503933</v>
      </c>
      <c r="G48" s="105">
        <v>42.00787401574803</v>
      </c>
      <c r="H48" s="105">
        <v>47.99212598425197</v>
      </c>
      <c r="I48" s="105">
        <v>55.118110236220474</v>
      </c>
    </row>
    <row r="49" spans="1:13" ht="15" customHeight="1" x14ac:dyDescent="0.2">
      <c r="A49" s="754"/>
      <c r="B49" s="107">
        <v>0.61</v>
      </c>
      <c r="C49" s="108">
        <v>24.015748031496063</v>
      </c>
      <c r="D49" s="109">
        <f>'C PF Roller '!D49+'C PF Roller '!D49*(-Sumary!$B$28)</f>
        <v>62.866059100000001</v>
      </c>
      <c r="E49" s="109">
        <f>'C PF Roller '!E49+'C PF Roller '!E49*(-Sumary!$B$28)</f>
        <v>69.829439020000009</v>
      </c>
      <c r="F49" s="109">
        <f>'C PF Roller '!F49+'C PF Roller '!F49*(-Sumary!$B$28)</f>
        <v>76.792818940000004</v>
      </c>
      <c r="G49" s="109">
        <f>'C PF Roller '!G49+'C PF Roller '!G49*(-Sumary!$B$28)</f>
        <v>83.802010569999993</v>
      </c>
      <c r="H49" s="109">
        <f>'C PF Roller '!H49+'C PF Roller '!H49*(-Sumary!$B$28)</f>
        <v>97.331533990000011</v>
      </c>
      <c r="I49" s="109">
        <f>'C PF Roller '!I49+'C PF Roller '!I49*(-Sumary!$B$28)</f>
        <v>106.59841</v>
      </c>
    </row>
    <row r="50" spans="1:13" ht="15" customHeight="1" x14ac:dyDescent="0.2">
      <c r="A50" s="754"/>
      <c r="B50" s="107">
        <v>0.76200000000000001</v>
      </c>
      <c r="C50" s="108">
        <v>30</v>
      </c>
      <c r="D50" s="109">
        <f>'C PF Roller '!D50+'C PF Roller '!D50*(-Sumary!$B$28)</f>
        <v>66.247855420000008</v>
      </c>
      <c r="E50" s="109">
        <f>'C PF Roller '!E50+'C PF Roller '!E50*(-Sumary!$B$28)</f>
        <v>73.709034123999999</v>
      </c>
      <c r="F50" s="109">
        <f>'C PF Roller '!F50+'C PF Roller '!F50*(-Sumary!$B$28)</f>
        <v>81.170212828000004</v>
      </c>
      <c r="G50" s="109">
        <f>'C PF Roller '!G50+'C PF Roller '!G50*(-Sumary!$B$28)</f>
        <v>88.680478233999992</v>
      </c>
      <c r="H50" s="109">
        <f>'C PF Roller '!H50+'C PF Roller '!H50*(-Sumary!$B$28)</f>
        <v>102.70780043800001</v>
      </c>
      <c r="I50" s="109">
        <f>'C PF Roller '!I50+'C PF Roller '!I50*(-Sumary!$B$28)</f>
        <v>112.56745000000001</v>
      </c>
    </row>
    <row r="51" spans="1:13" ht="15" customHeight="1" x14ac:dyDescent="0.2">
      <c r="A51" s="754"/>
      <c r="B51" s="107">
        <v>0.91400000000000003</v>
      </c>
      <c r="C51" s="108">
        <v>35.984251968503933</v>
      </c>
      <c r="D51" s="109">
        <f>'C PF Roller '!D51+'C PF Roller '!D51*(-Sumary!$B$28)</f>
        <v>69.629651740000014</v>
      </c>
      <c r="E51" s="109">
        <f>'C PF Roller '!E51+'C PF Roller '!E51*(-Sumary!$B$28)</f>
        <v>77.588629228000002</v>
      </c>
      <c r="F51" s="109">
        <f>'C PF Roller '!F51+'C PF Roller '!F51*(-Sumary!$B$28)</f>
        <v>85.547606716000018</v>
      </c>
      <c r="G51" s="109">
        <f>'C PF Roller '!G51+'C PF Roller '!G51*(-Sumary!$B$28)</f>
        <v>93.558945898000019</v>
      </c>
      <c r="H51" s="109">
        <f>'C PF Roller '!H51+'C PF Roller '!H51*(-Sumary!$B$28)</f>
        <v>108.08406688600002</v>
      </c>
      <c r="I51" s="109">
        <f>'C PF Roller '!I51+'C PF Roller '!I51*(-Sumary!$B$28)</f>
        <v>118.53649000000001</v>
      </c>
    </row>
    <row r="52" spans="1:13" ht="15" customHeight="1" x14ac:dyDescent="0.2">
      <c r="A52" s="754"/>
      <c r="B52" s="107">
        <v>1.0669999999999999</v>
      </c>
      <c r="C52" s="108">
        <v>42.00787401574803</v>
      </c>
      <c r="D52" s="109">
        <f>'C PF Roller '!D52+'C PF Roller '!D52*(-Sumary!$B$28)</f>
        <v>73.033696719999995</v>
      </c>
      <c r="E52" s="109">
        <f>'C PF Roller '!E52+'C PF Roller '!E52*(-Sumary!$B$28)</f>
        <v>81.493747984000009</v>
      </c>
      <c r="F52" s="109">
        <f>'C PF Roller '!F52+'C PF Roller '!F52*(-Sumary!$B$28)</f>
        <v>89.953799247999996</v>
      </c>
      <c r="G52" s="109">
        <f>'C PF Roller '!G52+'C PF Roller '!G52*(-Sumary!$B$28)</f>
        <v>98.469508743999995</v>
      </c>
      <c r="H52" s="109">
        <f>'C PF Roller '!H52+'C PF Roller '!H52*(-Sumary!$B$28)</f>
        <v>113.49570350800001</v>
      </c>
      <c r="I52" s="109">
        <f>'C PF Roller '!I52+'C PF Roller '!I52*(-Sumary!$B$28)</f>
        <v>124.5448</v>
      </c>
    </row>
    <row r="53" spans="1:13" ht="15" customHeight="1" x14ac:dyDescent="0.2">
      <c r="A53" s="754"/>
      <c r="B53" s="107">
        <v>1.2190000000000001</v>
      </c>
      <c r="C53" s="108">
        <v>47.99212598425197</v>
      </c>
      <c r="D53" s="109">
        <f>'C PF Roller '!D53+'C PF Roller '!D53*(-Sumary!$B$28)</f>
        <v>76.415493040000001</v>
      </c>
      <c r="E53" s="109">
        <f>'C PF Roller '!E53+'C PF Roller '!E53*(-Sumary!$B$28)</f>
        <v>85.373343088000013</v>
      </c>
      <c r="F53" s="109">
        <f>'C PF Roller '!F53+'C PF Roller '!F53*(-Sumary!$B$28)</f>
        <v>94.33119313600001</v>
      </c>
      <c r="G53" s="109">
        <f>'C PF Roller '!G53+'C PF Roller '!G53*(-Sumary!$B$28)</f>
        <v>103.34797640800001</v>
      </c>
      <c r="H53" s="109">
        <f>'C PF Roller '!H53+'C PF Roller '!H53*(-Sumary!$B$28)</f>
        <v>118.87196995600002</v>
      </c>
      <c r="I53" s="109">
        <f>'C PF Roller '!I53+'C PF Roller '!I53*(-Sumary!$B$28)</f>
        <v>130.51384000000002</v>
      </c>
    </row>
    <row r="54" spans="1:13" ht="15" customHeight="1" x14ac:dyDescent="0.2">
      <c r="A54" s="754"/>
      <c r="B54" s="107">
        <v>1.524</v>
      </c>
      <c r="C54" s="108">
        <v>60</v>
      </c>
      <c r="D54" s="109">
        <f>'C PF Roller '!D54+'C PF Roller '!D54*(-Sumary!$B$28)</f>
        <v>83.201334340000002</v>
      </c>
      <c r="E54" s="109">
        <f>'C PF Roller '!E54+'C PF Roller '!E54*(-Sumary!$B$28)</f>
        <v>93.158056948000009</v>
      </c>
      <c r="F54" s="109">
        <f>'C PF Roller '!F54+'C PF Roller '!F54*(-Sumary!$B$28)</f>
        <v>103.114779556</v>
      </c>
      <c r="G54" s="109">
        <f>'C PF Roller '!G54+'C PF Roller '!G54*(-Sumary!$B$28)</f>
        <v>113.137006918</v>
      </c>
      <c r="H54" s="109">
        <f>'C PF Roller '!H54+'C PF Roller '!H54*(-Sumary!$B$28)</f>
        <v>129.65987302600001</v>
      </c>
      <c r="I54" s="109">
        <f>'C PF Roller '!I54+'C PF Roller '!I54*(-Sumary!$B$28)</f>
        <v>142.49118999999999</v>
      </c>
    </row>
    <row r="55" spans="1:13" ht="15" customHeight="1" x14ac:dyDescent="0.2">
      <c r="A55" s="754"/>
      <c r="B55" s="107">
        <v>1.8</v>
      </c>
      <c r="C55" s="108">
        <v>70.866141732283467</v>
      </c>
      <c r="D55" s="109">
        <f>'C PF Roller '!D55+'C PF Roller '!D55*(-Sumary!$B$28)</f>
        <v>89.341964500000003</v>
      </c>
      <c r="E55" s="109">
        <f>'C PF Roller '!E55+'C PF Roller '!E55*(-Sumary!$B$28)</f>
        <v>100.20258490000001</v>
      </c>
      <c r="F55" s="109">
        <f>'C PF Roller '!F55+'C PF Roller '!F55*(-Sumary!$B$28)</f>
        <v>111.06320530000002</v>
      </c>
      <c r="G55" s="109">
        <f>'C PF Roller '!G55+'C PF Roller '!G55*(-Sumary!$B$28)</f>
        <v>121.99527714999999</v>
      </c>
      <c r="H55" s="109">
        <f>'C PF Roller '!H55+'C PF Roller '!H55*(-Sumary!$B$28)</f>
        <v>139.42204105000002</v>
      </c>
      <c r="I55" s="109">
        <f>'C PF Roller '!I55+'C PF Roller '!I55*(-Sumary!$B$28)</f>
        <v>153.32971000000001</v>
      </c>
    </row>
    <row r="56" spans="1:13" ht="15" customHeight="1" x14ac:dyDescent="0.2">
      <c r="A56" s="89" t="s">
        <v>247</v>
      </c>
    </row>
    <row r="57" spans="1:13" ht="15" customHeight="1" x14ac:dyDescent="0.2">
      <c r="A57" s="91"/>
      <c r="B57" s="755"/>
      <c r="C57" s="756"/>
      <c r="D57" s="756"/>
      <c r="E57" s="756"/>
      <c r="F57" s="756"/>
      <c r="G57" s="756"/>
      <c r="H57" s="756"/>
      <c r="I57" s="756"/>
    </row>
    <row r="58" spans="1:13" ht="15" customHeight="1" x14ac:dyDescent="0.2">
      <c r="A58" s="753" t="s">
        <v>277</v>
      </c>
      <c r="B58" s="100" t="s">
        <v>278</v>
      </c>
      <c r="C58" s="101"/>
      <c r="D58" s="102">
        <v>0.61</v>
      </c>
      <c r="E58" s="102">
        <v>0.76200000000000001</v>
      </c>
      <c r="F58" s="102">
        <v>0.91400000000000003</v>
      </c>
      <c r="G58" s="102">
        <v>1.0669999999999999</v>
      </c>
      <c r="H58" s="102">
        <v>1.2190000000000001</v>
      </c>
      <c r="I58" s="102">
        <v>1.4</v>
      </c>
    </row>
    <row r="59" spans="1:13" ht="15" customHeight="1" x14ac:dyDescent="0.2">
      <c r="A59" s="754"/>
      <c r="B59" s="103"/>
      <c r="C59" s="104" t="s">
        <v>279</v>
      </c>
      <c r="D59" s="105">
        <v>24.015748031496063</v>
      </c>
      <c r="E59" s="105">
        <v>30</v>
      </c>
      <c r="F59" s="105">
        <v>35.984251968503933</v>
      </c>
      <c r="G59" s="105">
        <v>42.00787401574803</v>
      </c>
      <c r="H59" s="105">
        <v>47.99212598425197</v>
      </c>
      <c r="I59" s="105">
        <v>55.118110236220474</v>
      </c>
    </row>
    <row r="60" spans="1:13" ht="15" customHeight="1" x14ac:dyDescent="0.2">
      <c r="A60" s="754"/>
      <c r="B60" s="107">
        <v>0.61</v>
      </c>
      <c r="C60" s="108">
        <v>24.015748031496063</v>
      </c>
      <c r="D60" s="109">
        <f>'C PF Roller '!D60+'C PF Roller '!D60*(-Sumary!$B$28)</f>
        <v>67.446146499999998</v>
      </c>
      <c r="E60" s="109">
        <f>'C PF Roller '!E60+'C PF Roller '!E60*(-Sumary!$B$28)</f>
        <v>75.550794100000005</v>
      </c>
      <c r="F60" s="109">
        <f>'C PF Roller '!F60+'C PF Roller '!F60*(-Sumary!$B$28)</f>
        <v>83.655441700000011</v>
      </c>
      <c r="G60" s="109">
        <f>'C PF Roller '!G60+'C PF Roller '!G60*(-Sumary!$B$28)</f>
        <v>91.813409350000001</v>
      </c>
      <c r="H60" s="109">
        <f>'C PF Roller '!H60+'C PF Roller '!H60*(-Sumary!$B$28)</f>
        <v>108.74971195000001</v>
      </c>
      <c r="I60" s="109">
        <f>'C PF Roller '!I60+'C PF Roller '!I60*(-Sumary!$B$28)</f>
        <v>119.711986</v>
      </c>
    </row>
    <row r="61" spans="1:13" ht="15" customHeight="1" x14ac:dyDescent="0.2">
      <c r="A61" s="754"/>
      <c r="B61" s="107">
        <v>0.76200000000000001</v>
      </c>
      <c r="C61" s="108">
        <v>30</v>
      </c>
      <c r="D61" s="109">
        <f>'C PF Roller '!D61+'C PF Roller '!D61*(-Sumary!$B$28)</f>
        <v>71.517223299999998</v>
      </c>
      <c r="E61" s="109">
        <f>'C PF Roller '!E61+'C PF Roller '!E61*(-Sumary!$B$28)</f>
        <v>80.291424820000003</v>
      </c>
      <c r="F61" s="109">
        <f>'C PF Roller '!F61+'C PF Roller '!F61*(-Sumary!$B$28)</f>
        <v>89.065626340000009</v>
      </c>
      <c r="G61" s="109">
        <f>'C PF Roller '!G61+'C PF Roller '!G61*(-Sumary!$B$28)</f>
        <v>97.897552869999998</v>
      </c>
      <c r="H61" s="109">
        <f>'C PF Roller '!H61+'C PF Roller '!H61*(-Sumary!$B$28)</f>
        <v>115.50340939</v>
      </c>
      <c r="I61" s="109">
        <f>'C PF Roller '!I61+'C PF Roller '!I61*(-Sumary!$B$28)</f>
        <v>127.2629812</v>
      </c>
    </row>
    <row r="62" spans="1:13" ht="15" customHeight="1" x14ac:dyDescent="0.2">
      <c r="A62" s="754"/>
      <c r="B62" s="107">
        <v>0.91400000000000003</v>
      </c>
      <c r="C62" s="108">
        <v>35.984251968503933</v>
      </c>
      <c r="D62" s="109">
        <f>'C PF Roller '!D62+'C PF Roller '!D62*(-Sumary!$B$28)</f>
        <v>75.588300099999998</v>
      </c>
      <c r="E62" s="109">
        <f>'C PF Roller '!E62+'C PF Roller '!E62*(-Sumary!$B$28)</f>
        <v>85.032055540000002</v>
      </c>
      <c r="F62" s="109">
        <f>'C PF Roller '!F62+'C PF Roller '!F62*(-Sumary!$B$28)</f>
        <v>94.475810980000006</v>
      </c>
      <c r="G62" s="109">
        <f>'C PF Roller '!G62+'C PF Roller '!G62*(-Sumary!$B$28)</f>
        <v>103.98169639000001</v>
      </c>
      <c r="H62" s="109">
        <f>'C PF Roller '!H62+'C PF Roller '!H62*(-Sumary!$B$28)</f>
        <v>122.25710683000001</v>
      </c>
      <c r="I62" s="109">
        <f>'C PF Roller '!I62+'C PF Roller '!I62*(-Sumary!$B$28)</f>
        <v>134.8139764</v>
      </c>
    </row>
    <row r="63" spans="1:13" ht="15" customHeight="1" x14ac:dyDescent="0.2">
      <c r="A63" s="754"/>
      <c r="B63" s="107">
        <v>1.0669999999999999</v>
      </c>
      <c r="C63" s="108">
        <v>42.00787401574803</v>
      </c>
      <c r="D63" s="109">
        <f>'C PF Roller '!D63+'C PF Roller '!D63*(-Sumary!$B$28)</f>
        <v>79.686160300000012</v>
      </c>
      <c r="E63" s="109">
        <f>'C PF Roller '!E63+'C PF Roller '!E63*(-Sumary!$B$28)</f>
        <v>89.803874619999988</v>
      </c>
      <c r="F63" s="109">
        <f>'C PF Roller '!F63+'C PF Roller '!F63*(-Sumary!$B$28)</f>
        <v>99.921588940000007</v>
      </c>
      <c r="G63" s="109">
        <f>'C PF Roller '!G63+'C PF Roller '!G63*(-Sumary!$B$28)</f>
        <v>110.10586716999998</v>
      </c>
      <c r="H63" s="109">
        <f>'C PF Roller '!H63+'C PF Roller '!H63*(-Sumary!$B$28)</f>
        <v>129.05523649</v>
      </c>
      <c r="I63" s="109">
        <f>'C PF Roller '!I63+'C PF Roller '!I63*(-Sumary!$B$28)</f>
        <v>142.41464919999999</v>
      </c>
    </row>
    <row r="64" spans="1:13" ht="15" customHeight="1" x14ac:dyDescent="0.2">
      <c r="A64" s="754"/>
      <c r="B64" s="107">
        <v>1.2190000000000001</v>
      </c>
      <c r="C64" s="108">
        <v>47.99212598425197</v>
      </c>
      <c r="D64" s="109">
        <f>'C PF Roller '!D64+'C PF Roller '!D64*(-Sumary!$B$28)</f>
        <v>83.757237100000012</v>
      </c>
      <c r="E64" s="109">
        <f>'C PF Roller '!E64+'C PF Roller '!E64*(-Sumary!$B$28)</f>
        <v>94.544505340000001</v>
      </c>
      <c r="F64" s="109">
        <f>'C PF Roller '!F64+'C PF Roller '!F64*(-Sumary!$B$28)</f>
        <v>105.33177358000003</v>
      </c>
      <c r="G64" s="109">
        <f>'C PF Roller '!G64+'C PF Roller '!G64*(-Sumary!$B$28)</f>
        <v>116.19001069000001</v>
      </c>
      <c r="H64" s="109">
        <f>'C PF Roller '!H64+'C PF Roller '!H64*(-Sumary!$B$28)</f>
        <v>135.80893393000002</v>
      </c>
      <c r="I64" s="109">
        <f>'C PF Roller '!I64+'C PF Roller '!I64*(-Sumary!$B$28)</f>
        <v>149.96564439999997</v>
      </c>
      <c r="M64" s="93"/>
    </row>
    <row r="65" spans="1:9" ht="15" customHeight="1" x14ac:dyDescent="0.2">
      <c r="A65" s="754"/>
      <c r="B65" s="107">
        <v>1.524</v>
      </c>
      <c r="C65" s="108">
        <v>60</v>
      </c>
      <c r="D65" s="109">
        <f>'C PF Roller '!D65+'C PF Roller '!D65*(-Sumary!$B$28)</f>
        <v>91.926174099999997</v>
      </c>
      <c r="E65" s="109">
        <f>'C PF Roller '!E65+'C PF Roller '!E65*(-Sumary!$B$28)</f>
        <v>104.05695514000001</v>
      </c>
      <c r="F65" s="109">
        <f>'C PF Roller '!F65+'C PF Roller '!F65*(-Sumary!$B$28)</f>
        <v>116.18773618</v>
      </c>
      <c r="G65" s="109">
        <f>'C PF Roller '!G65+'C PF Roller '!G65*(-Sumary!$B$28)</f>
        <v>128.39832498999999</v>
      </c>
      <c r="H65" s="109">
        <f>'C PF Roller '!H65+'C PF Roller '!H65*(-Sumary!$B$28)</f>
        <v>149.36076103000002</v>
      </c>
      <c r="I65" s="109">
        <f>'C PF Roller '!I65+'C PF Roller '!I65*(-Sumary!$B$28)</f>
        <v>165.1173124</v>
      </c>
    </row>
    <row r="66" spans="1:9" ht="15" customHeight="1" x14ac:dyDescent="0.2">
      <c r="A66" s="754"/>
      <c r="B66" s="107">
        <v>1.8</v>
      </c>
      <c r="C66" s="108">
        <v>70.866141732283467</v>
      </c>
      <c r="D66" s="109">
        <f>'C PF Roller '!D66+'C PF Roller '!D66*(-Sumary!$B$28)</f>
        <v>99.318392500000016</v>
      </c>
      <c r="E66" s="109">
        <f>'C PF Roller '!E66+'C PF Roller '!E66*(-Sumary!$B$28)</f>
        <v>112.6649425</v>
      </c>
      <c r="F66" s="109">
        <f>'C PF Roller '!F66+'C PF Roller '!F66*(-Sumary!$B$28)</f>
        <v>126.0114925</v>
      </c>
      <c r="G66" s="109">
        <f>'C PF Roller '!G66+'C PF Roller '!G66*(-Sumary!$B$28)</f>
        <v>139.44584875000001</v>
      </c>
      <c r="H66" s="109">
        <f>'C PF Roller '!H66+'C PF Roller '!H66*(-Sumary!$B$28)</f>
        <v>161.62405375000003</v>
      </c>
      <c r="I66" s="109">
        <f>'C PF Roller '!I66+'C PF Roller '!I66*(-Sumary!$B$28)</f>
        <v>178.82832999999999</v>
      </c>
    </row>
    <row r="68" spans="1:9" x14ac:dyDescent="0.2">
      <c r="A68" s="278" t="s">
        <v>1268</v>
      </c>
      <c r="B68" s="194"/>
      <c r="C68" s="194"/>
      <c r="D68" s="194"/>
      <c r="E68" s="709">
        <f>'C PF Roller '!E68</f>
        <v>2.9970000000000003</v>
      </c>
      <c r="F68" s="710" t="s">
        <v>1269</v>
      </c>
    </row>
    <row r="69" spans="1:9" x14ac:dyDescent="0.2">
      <c r="A69" s="194" t="s">
        <v>1270</v>
      </c>
      <c r="B69" s="194"/>
      <c r="C69" s="194"/>
      <c r="D69" s="194"/>
      <c r="E69" s="709">
        <f>'C PF Roller '!E69</f>
        <v>0.67500000000000004</v>
      </c>
      <c r="F69" s="710" t="s">
        <v>1269</v>
      </c>
    </row>
    <row r="70" spans="1:9" x14ac:dyDescent="0.2">
      <c r="A70" s="278" t="s">
        <v>522</v>
      </c>
      <c r="B70" s="194"/>
      <c r="C70" s="194"/>
      <c r="D70" s="194"/>
      <c r="E70" s="709">
        <f>'C PF Roller '!E70</f>
        <v>0.76949999999999996</v>
      </c>
      <c r="F70" s="710" t="s">
        <v>1271</v>
      </c>
    </row>
    <row r="71" spans="1:9" x14ac:dyDescent="0.2">
      <c r="A71" s="278" t="s">
        <v>1272</v>
      </c>
      <c r="B71" s="194"/>
      <c r="C71" s="194"/>
      <c r="D71" s="194"/>
      <c r="E71" s="709">
        <f>'C PF Roller '!E71</f>
        <v>0.28349999999999997</v>
      </c>
      <c r="F71" s="710" t="s">
        <v>1269</v>
      </c>
    </row>
    <row r="72" spans="1:9" x14ac:dyDescent="0.2">
      <c r="A72" s="278" t="s">
        <v>1273</v>
      </c>
      <c r="B72" s="194"/>
      <c r="C72" s="194"/>
      <c r="D72" s="194"/>
      <c r="E72" s="709">
        <f>'C PF Roller '!E72</f>
        <v>0.13500000000000001</v>
      </c>
      <c r="F72" s="710" t="s">
        <v>1271</v>
      </c>
    </row>
    <row r="73" spans="1:9" x14ac:dyDescent="0.2">
      <c r="A73" s="194"/>
      <c r="B73" s="194"/>
      <c r="C73" s="194"/>
      <c r="D73" s="194"/>
      <c r="E73" s="194"/>
      <c r="F73" s="194"/>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 xml:space="preserve">&amp;L&amp;"-,Bold"&amp;18PF Roller Blinds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A6DD3-4E65-4563-98A7-7070965738D3}">
  <sheetPr>
    <tabColor rgb="FF92D050"/>
  </sheetPr>
  <dimension ref="A2:I19"/>
  <sheetViews>
    <sheetView view="pageBreakPreview" zoomScaleNormal="100" zoomScaleSheetLayoutView="100" workbookViewId="0">
      <selection activeCell="O34" sqref="O34"/>
    </sheetView>
  </sheetViews>
  <sheetFormatPr defaultRowHeight="15" x14ac:dyDescent="0.25"/>
  <sheetData>
    <row r="2" spans="2:2" x14ac:dyDescent="0.25">
      <c r="B2" t="s">
        <v>436</v>
      </c>
    </row>
    <row r="18" spans="1:9" ht="33.75" customHeight="1" x14ac:dyDescent="0.5">
      <c r="A18" s="186" t="s">
        <v>525</v>
      </c>
    </row>
    <row r="19" spans="1:9" ht="15.75" x14ac:dyDescent="0.25">
      <c r="I19" s="489" t="s">
        <v>491</v>
      </c>
    </row>
  </sheetData>
  <pageMargins left="0.7" right="0.7" top="0.75" bottom="0.75" header="0.3" footer="0.3"/>
  <pageSetup paperSize="9" orientation="portrait" r:id="rId1"/>
  <headerFooter>
    <oddFooter>&amp;C&amp;"-,Bold"&amp;18&amp;K04+000https://www.beverleyblinds.co.uk/instaprice.html</oddFooter>
  </headerFooter>
  <customProperties>
    <customPr name="SSC_SHEET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B8E5-3103-4DB6-B4BB-330631C4FF9D}">
  <dimension ref="A1:T73"/>
  <sheetViews>
    <sheetView view="pageBreakPreview" zoomScaleNormal="100" zoomScaleSheetLayoutView="100" zoomScalePageLayoutView="130" workbookViewId="0">
      <selection activeCell="X33" sqref="X33:Y33"/>
    </sheetView>
  </sheetViews>
  <sheetFormatPr defaultColWidth="8.7109375" defaultRowHeight="12.75" x14ac:dyDescent="0.2"/>
  <cols>
    <col min="1" max="9" width="8.5703125" style="92" customWidth="1"/>
    <col min="10" max="16384" width="8.7109375" style="90"/>
  </cols>
  <sheetData>
    <row r="1" spans="1:10" ht="15" customHeight="1" x14ac:dyDescent="0.2">
      <c r="A1" s="89" t="s">
        <v>242</v>
      </c>
      <c r="J1" s="99" t="s">
        <v>319</v>
      </c>
    </row>
    <row r="2" spans="1:10" ht="15" customHeight="1" x14ac:dyDescent="0.2">
      <c r="A2" s="91"/>
      <c r="B2" s="770"/>
      <c r="C2" s="771"/>
      <c r="D2" s="771"/>
      <c r="E2" s="771"/>
      <c r="F2" s="771"/>
      <c r="G2" s="771"/>
      <c r="H2" s="771"/>
      <c r="I2" s="771"/>
    </row>
    <row r="3" spans="1:10" ht="15" customHeight="1" x14ac:dyDescent="0.2">
      <c r="A3" s="757" t="s">
        <v>277</v>
      </c>
      <c r="B3" s="381" t="s">
        <v>278</v>
      </c>
      <c r="C3" s="381"/>
      <c r="D3" s="382">
        <v>0.61</v>
      </c>
      <c r="E3" s="382">
        <v>0.76200000000000001</v>
      </c>
      <c r="F3" s="382">
        <v>0.91400000000000003</v>
      </c>
      <c r="G3" s="382">
        <v>1.0669999999999999</v>
      </c>
      <c r="H3" s="382">
        <v>1.2190000000000001</v>
      </c>
      <c r="I3" s="382">
        <v>1.4</v>
      </c>
      <c r="J3" s="106" t="s">
        <v>320</v>
      </c>
    </row>
    <row r="4" spans="1:10" ht="15" customHeight="1" x14ac:dyDescent="0.2">
      <c r="A4" s="758"/>
      <c r="B4" s="381"/>
      <c r="C4" s="381" t="s">
        <v>279</v>
      </c>
      <c r="D4" s="383">
        <v>24.015748031496063</v>
      </c>
      <c r="E4" s="383">
        <v>30</v>
      </c>
      <c r="F4" s="383">
        <v>35.984251968503933</v>
      </c>
      <c r="G4" s="383">
        <v>42.00787401574803</v>
      </c>
      <c r="H4" s="383">
        <v>47.99212598425197</v>
      </c>
      <c r="I4" s="383">
        <v>55.118110236220474</v>
      </c>
      <c r="J4" s="90" t="s">
        <v>1274</v>
      </c>
    </row>
    <row r="5" spans="1:10" ht="15" customHeight="1" x14ac:dyDescent="0.2">
      <c r="A5" s="758"/>
      <c r="B5" s="384">
        <v>0.61</v>
      </c>
      <c r="C5" s="385">
        <v>24.015748031496063</v>
      </c>
      <c r="D5" s="109">
        <f>'D PF Roller'!D5+'D PF Roller'!D5*(Sumary!$C$28)</f>
        <v>52.914072579999996</v>
      </c>
      <c r="E5" s="109">
        <f>'D PF Roller'!E5+'D PF Roller'!E5*(Sumary!$C$28)</f>
        <v>57.397613235999998</v>
      </c>
      <c r="F5" s="109">
        <f>'D PF Roller'!F5+'D PF Roller'!F5*(Sumary!$C$28)</f>
        <v>61.881153892</v>
      </c>
      <c r="G5" s="109">
        <f>'D PF Roller'!G5+'D PF Roller'!G5*(Sumary!$C$28)</f>
        <v>66.394191526</v>
      </c>
      <c r="H5" s="109">
        <f>'D PF Roller'!H5+'D PF Roller'!H5*(Sumary!$C$28)</f>
        <v>72.521187982000001</v>
      </c>
      <c r="I5" s="109">
        <f>'D PF Roller'!I5+'D PF Roller'!I5*(Sumary!$C$28)</f>
        <v>78.104165200000011</v>
      </c>
    </row>
    <row r="6" spans="1:10" ht="15" customHeight="1" x14ac:dyDescent="0.2">
      <c r="A6" s="758"/>
      <c r="B6" s="384">
        <v>0.76200000000000001</v>
      </c>
      <c r="C6" s="385">
        <v>30</v>
      </c>
      <c r="D6" s="109">
        <f>'D PF Roller'!D6+'D PF Roller'!D6*(Sumary!$C$28)</f>
        <v>54.798144195999996</v>
      </c>
      <c r="E6" s="109">
        <f>'D PF Roller'!E6+'D PF Roller'!E6*(Sumary!$C$28)</f>
        <v>59.406280103200004</v>
      </c>
      <c r="F6" s="109">
        <f>'D PF Roller'!F6+'D PF Roller'!F6*(Sumary!$C$28)</f>
        <v>64.014416010400012</v>
      </c>
      <c r="G6" s="109">
        <f>'D PF Roller'!G6+'D PF Roller'!G6*(Sumary!$C$28)</f>
        <v>68.652868601199998</v>
      </c>
      <c r="H6" s="109">
        <f>'D PF Roller'!H6+'D PF Roller'!H6*(Sumary!$C$28)</f>
        <v>74.904460308400004</v>
      </c>
      <c r="I6" s="109">
        <f>'D PF Roller'!I6+'D PF Roller'!I6*(Sumary!$C$28)</f>
        <v>80.635804239999999</v>
      </c>
    </row>
    <row r="7" spans="1:10" ht="15" customHeight="1" x14ac:dyDescent="0.2">
      <c r="A7" s="758"/>
      <c r="B7" s="384">
        <v>0.91400000000000003</v>
      </c>
      <c r="C7" s="385">
        <v>35.984251968503933</v>
      </c>
      <c r="D7" s="109">
        <f>'D PF Roller'!D7+'D PF Roller'!D7*(Sumary!$C$28)</f>
        <v>56.68221581200001</v>
      </c>
      <c r="E7" s="109">
        <f>'D PF Roller'!E7+'D PF Roller'!E7*(Sumary!$C$28)</f>
        <v>61.414946970400003</v>
      </c>
      <c r="F7" s="109">
        <f>'D PF Roller'!F7+'D PF Roller'!F7*(Sumary!$C$28)</f>
        <v>66.14767812880001</v>
      </c>
      <c r="G7" s="109">
        <f>'D PF Roller'!G7+'D PF Roller'!G7*(Sumary!$C$28)</f>
        <v>70.91154567640001</v>
      </c>
      <c r="H7" s="109">
        <f>'D PF Roller'!H7+'D PF Roller'!H7*(Sumary!$C$28)</f>
        <v>77.287732634800008</v>
      </c>
      <c r="I7" s="109">
        <f>'D PF Roller'!I7+'D PF Roller'!I7*(Sumary!$C$28)</f>
        <v>83.167443280000015</v>
      </c>
    </row>
    <row r="8" spans="1:10" ht="15" customHeight="1" x14ac:dyDescent="0.2">
      <c r="A8" s="758"/>
      <c r="B8" s="384">
        <v>1.0669999999999999</v>
      </c>
      <c r="C8" s="385">
        <v>42.00787401574803</v>
      </c>
      <c r="D8" s="109">
        <f>'D PF Roller'!D8+'D PF Roller'!D8*(Sumary!$C$28)</f>
        <v>58.578682635999996</v>
      </c>
      <c r="E8" s="109">
        <f>'D PF Roller'!E8+'D PF Roller'!E8*(Sumary!$C$28)</f>
        <v>63.436828751199997</v>
      </c>
      <c r="F8" s="109">
        <f>'D PF Roller'!F8+'D PF Roller'!F8*(Sumary!$C$28)</f>
        <v>68.294974866399997</v>
      </c>
      <c r="G8" s="109">
        <f>'D PF Roller'!G8+'D PF Roller'!G8*(Sumary!$C$28)</f>
        <v>73.185082469199997</v>
      </c>
      <c r="H8" s="109">
        <f>'D PF Roller'!H8+'D PF Roller'!H8*(Sumary!$C$28)</f>
        <v>79.686684384399996</v>
      </c>
      <c r="I8" s="109">
        <f>'D PF Roller'!I8+'D PF Roller'!I8*(Sumary!$C$28)</f>
        <v>85.715737840000003</v>
      </c>
      <c r="J8" s="90" t="s">
        <v>322</v>
      </c>
    </row>
    <row r="9" spans="1:10" ht="15" customHeight="1" x14ac:dyDescent="0.2">
      <c r="A9" s="758"/>
      <c r="B9" s="384">
        <v>1.2190000000000001</v>
      </c>
      <c r="C9" s="385">
        <v>47.99212598425197</v>
      </c>
      <c r="D9" s="109">
        <f>'D PF Roller'!D9+'D PF Roller'!D9*(Sumary!$C$28)</f>
        <v>60.462754252000003</v>
      </c>
      <c r="E9" s="109">
        <f>'D PF Roller'!E9+'D PF Roller'!E9*(Sumary!$C$28)</f>
        <v>65.445495618400003</v>
      </c>
      <c r="F9" s="109">
        <f>'D PF Roller'!F9+'D PF Roller'!F9*(Sumary!$C$28)</f>
        <v>70.428236984800009</v>
      </c>
      <c r="G9" s="109">
        <f>'D PF Roller'!G9+'D PF Roller'!G9*(Sumary!$C$28)</f>
        <v>75.443759544399995</v>
      </c>
      <c r="H9" s="109">
        <f>'D PF Roller'!H9+'D PF Roller'!H9*(Sumary!$C$28)</f>
        <v>82.0699567108</v>
      </c>
      <c r="I9" s="109">
        <f>'D PF Roller'!I9+'D PF Roller'!I9*(Sumary!$C$28)</f>
        <v>88.247376880000004</v>
      </c>
    </row>
    <row r="10" spans="1:10" ht="15" customHeight="1" x14ac:dyDescent="0.2">
      <c r="A10" s="758"/>
      <c r="B10" s="384">
        <v>1.524</v>
      </c>
      <c r="C10" s="385">
        <v>60</v>
      </c>
      <c r="D10" s="109">
        <f>'D PF Roller'!D10+'D PF Roller'!D10*(Sumary!$C$28)</f>
        <v>64.243292691999997</v>
      </c>
      <c r="E10" s="109">
        <f>'D PF Roller'!E10+'D PF Roller'!E10*(Sumary!$C$28)</f>
        <v>69.47604426640001</v>
      </c>
      <c r="F10" s="109">
        <f>'D PF Roller'!F10+'D PF Roller'!F10*(Sumary!$C$28)</f>
        <v>74.708795840800008</v>
      </c>
      <c r="G10" s="109">
        <f>'D PF Roller'!G10+'D PF Roller'!G10*(Sumary!$C$28)</f>
        <v>79.975973412399995</v>
      </c>
      <c r="H10" s="109">
        <f>'D PF Roller'!H10+'D PF Roller'!H10*(Sumary!$C$28)</f>
        <v>86.852180786800005</v>
      </c>
      <c r="I10" s="109">
        <f>'D PF Roller'!I10+'D PF Roller'!I10*(Sumary!$C$28)</f>
        <v>93.327310479999994</v>
      </c>
      <c r="J10" s="110" t="s">
        <v>323</v>
      </c>
    </row>
    <row r="11" spans="1:10" ht="15" customHeight="1" x14ac:dyDescent="0.2">
      <c r="A11" s="758"/>
      <c r="B11" s="384">
        <v>1.8</v>
      </c>
      <c r="C11" s="385">
        <v>70.866141732283467</v>
      </c>
      <c r="D11" s="109">
        <f>'D PF Roller'!D11+'D PF Roller'!D11*(Sumary!$C$28)</f>
        <v>67.664370100000014</v>
      </c>
      <c r="E11" s="109">
        <f>'D PF Roller'!E11+'D PF Roller'!E11*(Sumary!$C$28)</f>
        <v>73.123360420000012</v>
      </c>
      <c r="F11" s="109">
        <f>'D PF Roller'!F11+'D PF Roller'!F11*(Sumary!$C$28)</f>
        <v>78.58235074000001</v>
      </c>
      <c r="G11" s="109">
        <f>'D PF Roller'!G11+'D PF Roller'!G11*(Sumary!$C$28)</f>
        <v>84.077255470000011</v>
      </c>
      <c r="H11" s="109">
        <f>'D PF Roller'!H11+'D PF Roller'!H11*(Sumary!$C$28)</f>
        <v>91.179701590000008</v>
      </c>
      <c r="I11" s="109">
        <f>'D PF Roller'!I11+'D PF Roller'!I11*(Sumary!$C$28)</f>
        <v>97.924234000000013</v>
      </c>
      <c r="J11" s="90" t="s">
        <v>324</v>
      </c>
    </row>
    <row r="12" spans="1:10" ht="15" customHeight="1" x14ac:dyDescent="0.2">
      <c r="A12" s="89" t="s">
        <v>254</v>
      </c>
    </row>
    <row r="13" spans="1:10" ht="15" customHeight="1" x14ac:dyDescent="0.2">
      <c r="A13" s="91"/>
      <c r="B13" s="770"/>
      <c r="C13" s="771"/>
      <c r="D13" s="771"/>
      <c r="E13" s="771"/>
      <c r="F13" s="771"/>
      <c r="G13" s="771"/>
      <c r="H13" s="771"/>
      <c r="I13" s="771"/>
    </row>
    <row r="14" spans="1:10" ht="15" customHeight="1" x14ac:dyDescent="0.2">
      <c r="A14" s="753" t="s">
        <v>277</v>
      </c>
      <c r="B14" s="381" t="s">
        <v>278</v>
      </c>
      <c r="C14" s="381"/>
      <c r="D14" s="382">
        <v>0.61</v>
      </c>
      <c r="E14" s="382">
        <v>0.76200000000000001</v>
      </c>
      <c r="F14" s="382">
        <v>0.91400000000000003</v>
      </c>
      <c r="G14" s="382">
        <v>1.0669999999999999</v>
      </c>
      <c r="H14" s="382">
        <v>1.2190000000000001</v>
      </c>
      <c r="I14" s="382">
        <v>1.4</v>
      </c>
    </row>
    <row r="15" spans="1:10" ht="15" customHeight="1" x14ac:dyDescent="0.2">
      <c r="A15" s="754"/>
      <c r="B15" s="381"/>
      <c r="C15" s="381" t="s">
        <v>279</v>
      </c>
      <c r="D15" s="383">
        <v>24.015748031496063</v>
      </c>
      <c r="E15" s="383">
        <v>30</v>
      </c>
      <c r="F15" s="383">
        <v>35.984251968503933</v>
      </c>
      <c r="G15" s="383">
        <v>42.00787401574803</v>
      </c>
      <c r="H15" s="383">
        <v>47.99212598425197</v>
      </c>
      <c r="I15" s="383">
        <v>55.118110236220474</v>
      </c>
    </row>
    <row r="16" spans="1:10" ht="15" customHeight="1" x14ac:dyDescent="0.2">
      <c r="A16" s="754"/>
      <c r="B16" s="384">
        <v>0.61</v>
      </c>
      <c r="C16" s="385">
        <v>24.015748031496063</v>
      </c>
      <c r="D16" s="109">
        <f>'D PF Roller'!D16+'D PF Roller'!D16*(Sumary!$C$28)</f>
        <v>55.211879140000001</v>
      </c>
      <c r="E16" s="109">
        <f>'D PF Roller'!E16+'D PF Roller'!E16*(Sumary!$C$28)</f>
        <v>60.267987988000002</v>
      </c>
      <c r="F16" s="109">
        <f>'D PF Roller'!F16+'D PF Roller'!F16*(Sumary!$C$28)</f>
        <v>65.32409683600001</v>
      </c>
      <c r="G16" s="109">
        <f>'D PF Roller'!G16+'D PF Roller'!G16*(Sumary!$C$28)</f>
        <v>70.413469558000003</v>
      </c>
      <c r="H16" s="109">
        <f>'D PF Roller'!H16+'D PF Roller'!H16*(Sumary!$C$28)</f>
        <v>78.249629806000002</v>
      </c>
      <c r="I16" s="109">
        <f>'D PF Roller'!I16+'D PF Roller'!I16*(Sumary!$C$28)</f>
        <v>84.683179600000017</v>
      </c>
    </row>
    <row r="17" spans="1:20" ht="15" customHeight="1" x14ac:dyDescent="0.2">
      <c r="A17" s="754"/>
      <c r="B17" s="384">
        <v>0.76200000000000001</v>
      </c>
      <c r="C17" s="385">
        <v>30</v>
      </c>
      <c r="D17" s="109">
        <f>'D PF Roller'!D17+'D PF Roller'!D17*(Sumary!$C$28)</f>
        <v>57.441759267999998</v>
      </c>
      <c r="E17" s="109">
        <f>'D PF Roller'!E17+'D PF Roller'!E17*(Sumary!$C$28)</f>
        <v>62.708632045599998</v>
      </c>
      <c r="F17" s="109">
        <f>'D PF Roller'!F17+'D PF Roller'!F17*(Sumary!$C$28)</f>
        <v>67.975504823199998</v>
      </c>
      <c r="G17" s="109">
        <f>'D PF Roller'!G17+'D PF Roller'!G17*(Sumary!$C$28)</f>
        <v>73.277028079600001</v>
      </c>
      <c r="H17" s="109">
        <f>'D PF Roller'!H17+'D PF Roller'!H17*(Sumary!$C$28)</f>
        <v>81.323952257200006</v>
      </c>
      <c r="I17" s="109">
        <f>'D PF Roller'!I17+'D PF Roller'!I17*(Sumary!$C$28)</f>
        <v>88.00847752</v>
      </c>
    </row>
    <row r="18" spans="1:20" ht="15" customHeight="1" x14ac:dyDescent="0.2">
      <c r="A18" s="754"/>
      <c r="B18" s="384">
        <v>0.91400000000000003</v>
      </c>
      <c r="C18" s="385">
        <v>35.984251968503933</v>
      </c>
      <c r="D18" s="109">
        <f>'D PF Roller'!D18+'D PF Roller'!D18*(Sumary!$C$28)</f>
        <v>59.671639396000003</v>
      </c>
      <c r="E18" s="109">
        <f>'D PF Roller'!E18+'D PF Roller'!E18*(Sumary!$C$28)</f>
        <v>65.149276103200009</v>
      </c>
      <c r="F18" s="109">
        <f>'D PF Roller'!F18+'D PF Roller'!F18*(Sumary!$C$28)</f>
        <v>70.626912810400015</v>
      </c>
      <c r="G18" s="109">
        <f>'D PF Roller'!G18+'D PF Roller'!G18*(Sumary!$C$28)</f>
        <v>76.140586601199999</v>
      </c>
      <c r="H18" s="109">
        <f>'D PF Roller'!H18+'D PF Roller'!H18*(Sumary!$C$28)</f>
        <v>84.39827470840001</v>
      </c>
      <c r="I18" s="109">
        <f>'D PF Roller'!I18+'D PF Roller'!I18*(Sumary!$C$28)</f>
        <v>91.333775440000011</v>
      </c>
    </row>
    <row r="19" spans="1:20" ht="15" customHeight="1" x14ac:dyDescent="0.2">
      <c r="A19" s="754"/>
      <c r="B19" s="384">
        <v>1.0669999999999999</v>
      </c>
      <c r="C19" s="385">
        <v>42.00787401574803</v>
      </c>
      <c r="D19" s="109">
        <f>'D PF Roller'!D19+'D PF Roller'!D19*(Sumary!$C$28)</f>
        <v>61.916189787999997</v>
      </c>
      <c r="E19" s="109">
        <f>'D PF Roller'!E19+'D PF Roller'!E19*(Sumary!$C$28)</f>
        <v>67.605977029599998</v>
      </c>
      <c r="F19" s="109">
        <f>'D PF Roller'!F19+'D PF Roller'!F19*(Sumary!$C$28)</f>
        <v>73.295764271199999</v>
      </c>
      <c r="G19" s="109">
        <f>'D PF Roller'!G19+'D PF Roller'!G19*(Sumary!$C$28)</f>
        <v>79.022984323599999</v>
      </c>
      <c r="H19" s="109">
        <f>'D PF Roller'!H19+'D PF Roller'!H19*(Sumary!$C$28)</f>
        <v>87.492822965200006</v>
      </c>
      <c r="I19" s="109">
        <f>'D PF Roller'!I19+'D PF Roller'!I19*(Sumary!$C$28)</f>
        <v>94.680950319999994</v>
      </c>
      <c r="T19" s="545"/>
    </row>
    <row r="20" spans="1:20" ht="15" customHeight="1" x14ac:dyDescent="0.2">
      <c r="A20" s="754"/>
      <c r="B20" s="384">
        <v>1.2190000000000001</v>
      </c>
      <c r="C20" s="385">
        <v>47.99212598425197</v>
      </c>
      <c r="D20" s="109">
        <f>'D PF Roller'!D20+'D PF Roller'!D20*(Sumary!$C$28)</f>
        <v>64.146069916000002</v>
      </c>
      <c r="E20" s="109">
        <f>'D PF Roller'!E20+'D PF Roller'!E20*(Sumary!$C$28)</f>
        <v>70.046621087200009</v>
      </c>
      <c r="F20" s="109">
        <f>'D PF Roller'!F20+'D PF Roller'!F20*(Sumary!$C$28)</f>
        <v>75.947172258400016</v>
      </c>
      <c r="G20" s="109">
        <f>'D PF Roller'!G20+'D PF Roller'!G20*(Sumary!$C$28)</f>
        <v>81.886542845199997</v>
      </c>
      <c r="H20" s="109">
        <f>'D PF Roller'!H20+'D PF Roller'!H20*(Sumary!$C$28)</f>
        <v>90.567145416399995</v>
      </c>
      <c r="I20" s="109">
        <f>'D PF Roller'!I20+'D PF Roller'!I20*(Sumary!$C$28)</f>
        <v>98.006248240000005</v>
      </c>
    </row>
    <row r="21" spans="1:20" ht="15" customHeight="1" x14ac:dyDescent="0.2">
      <c r="A21" s="754"/>
      <c r="B21" s="384">
        <v>1.524</v>
      </c>
      <c r="C21" s="385">
        <v>60</v>
      </c>
      <c r="D21" s="109">
        <f>'D PF Roller'!D21+'D PF Roller'!D21*(Sumary!$C$28)</f>
        <v>68.620500436</v>
      </c>
      <c r="E21" s="109">
        <f>'D PF Roller'!E21+'D PF Roller'!E21*(Sumary!$C$28)</f>
        <v>74.943966071199995</v>
      </c>
      <c r="F21" s="109">
        <f>'D PF Roller'!F21+'D PF Roller'!F21*(Sumary!$C$28)</f>
        <v>81.267431706400004</v>
      </c>
      <c r="G21" s="109">
        <f>'D PF Roller'!G21+'D PF Roller'!G21*(Sumary!$C$28)</f>
        <v>87.632499089199996</v>
      </c>
      <c r="H21" s="109">
        <f>'D PF Roller'!H21+'D PF Roller'!H21*(Sumary!$C$28)</f>
        <v>96.73601612440001</v>
      </c>
      <c r="I21" s="109">
        <f>'D PF Roller'!I21+'D PF Roller'!I21*(Sumary!$C$28)</f>
        <v>104.67872104</v>
      </c>
    </row>
    <row r="22" spans="1:20" ht="15" customHeight="1" x14ac:dyDescent="0.2">
      <c r="A22" s="754"/>
      <c r="B22" s="384">
        <v>1.8</v>
      </c>
      <c r="C22" s="385">
        <v>70.866141732283467</v>
      </c>
      <c r="D22" s="109">
        <f>'D PF Roller'!D22+'D PF Roller'!D22*(Sumary!$C$28)</f>
        <v>72.669493299999999</v>
      </c>
      <c r="E22" s="109">
        <f>'D PF Roller'!E22+'D PF Roller'!E22*(Sumary!$C$28)</f>
        <v>79.375661860000008</v>
      </c>
      <c r="F22" s="109">
        <f>'D PF Roller'!F22+'D PF Roller'!F22*(Sumary!$C$28)</f>
        <v>86.081830420000017</v>
      </c>
      <c r="G22" s="109">
        <f>'D PF Roller'!G22+'D PF Roller'!G22*(Sumary!$C$28)</f>
        <v>92.832118510000001</v>
      </c>
      <c r="H22" s="109">
        <f>'D PF Roller'!H22+'D PF Roller'!H22*(Sumary!$C$28)</f>
        <v>102.31833847</v>
      </c>
      <c r="I22" s="109">
        <f>'D PF Roller'!I22+'D PF Roller'!I22*(Sumary!$C$28)</f>
        <v>110.716762</v>
      </c>
    </row>
    <row r="23" spans="1:20" ht="15" customHeight="1" x14ac:dyDescent="0.2">
      <c r="A23" s="89" t="s">
        <v>244</v>
      </c>
    </row>
    <row r="24" spans="1:20" ht="15" customHeight="1" x14ac:dyDescent="0.2">
      <c r="A24" s="91"/>
      <c r="B24" s="770"/>
      <c r="C24" s="771"/>
      <c r="D24" s="771"/>
      <c r="E24" s="771"/>
      <c r="F24" s="771"/>
      <c r="G24" s="771"/>
      <c r="H24" s="771"/>
      <c r="I24" s="771"/>
    </row>
    <row r="25" spans="1:20" ht="15" customHeight="1" x14ac:dyDescent="0.2">
      <c r="A25" s="753" t="s">
        <v>277</v>
      </c>
      <c r="B25" s="381" t="s">
        <v>278</v>
      </c>
      <c r="C25" s="381"/>
      <c r="D25" s="382">
        <v>0.61</v>
      </c>
      <c r="E25" s="382">
        <v>0.76200000000000001</v>
      </c>
      <c r="F25" s="382">
        <v>0.91400000000000003</v>
      </c>
      <c r="G25" s="382">
        <v>1.0669999999999999</v>
      </c>
      <c r="H25" s="382">
        <v>1.2190000000000001</v>
      </c>
      <c r="I25" s="382">
        <v>1.4</v>
      </c>
    </row>
    <row r="26" spans="1:20" ht="15" customHeight="1" x14ac:dyDescent="0.2">
      <c r="A26" s="754"/>
      <c r="B26" s="381"/>
      <c r="C26" s="381" t="s">
        <v>279</v>
      </c>
      <c r="D26" s="383">
        <v>24.015748031496063</v>
      </c>
      <c r="E26" s="383">
        <v>30</v>
      </c>
      <c r="F26" s="383">
        <v>35.984251968503933</v>
      </c>
      <c r="G26" s="383">
        <v>42.00787401574803</v>
      </c>
      <c r="H26" s="383">
        <v>47.99212598425197</v>
      </c>
      <c r="I26" s="383">
        <v>55.118110236220474</v>
      </c>
    </row>
    <row r="27" spans="1:20" ht="15" customHeight="1" x14ac:dyDescent="0.2">
      <c r="A27" s="754"/>
      <c r="B27" s="384">
        <v>0.61</v>
      </c>
      <c r="C27" s="385">
        <v>24.015748031496063</v>
      </c>
      <c r="D27" s="109">
        <f>'D PF Roller'!D27+'D PF Roller'!D27*(Sumary!$C$28)</f>
        <v>57.789148660000002</v>
      </c>
      <c r="E27" s="109">
        <f>'D PF Roller'!E27+'D PF Roller'!E27*(Sumary!$C$28)</f>
        <v>63.48746237200001</v>
      </c>
      <c r="F27" s="109">
        <f>'D PF Roller'!F27+'D PF Roller'!F27*(Sumary!$C$28)</f>
        <v>69.185776084000011</v>
      </c>
      <c r="G27" s="109">
        <f>'D PF Roller'!G27+'D PF Roller'!G27*(Sumary!$C$28)</f>
        <v>74.921578702000005</v>
      </c>
      <c r="H27" s="109">
        <f>'D PF Roller'!H27+'D PF Roller'!H27*(Sumary!$C$28)</f>
        <v>84.674774014000008</v>
      </c>
      <c r="I27" s="109">
        <f>'D PF Roller'!I27+'D PF Roller'!I27*(Sumary!$C$28)</f>
        <v>92.062344400000001</v>
      </c>
    </row>
    <row r="28" spans="1:20" ht="15" customHeight="1" x14ac:dyDescent="0.2">
      <c r="A28" s="754"/>
      <c r="B28" s="384">
        <v>0.76200000000000001</v>
      </c>
      <c r="C28" s="385">
        <v>30</v>
      </c>
      <c r="D28" s="109">
        <f>'D PF Roller'!D28+'D PF Roller'!D28*(Sumary!$C$28)</f>
        <v>60.406895091999999</v>
      </c>
      <c r="E28" s="109">
        <f>'D PF Roller'!E28+'D PF Roller'!E28*(Sumary!$C$28)</f>
        <v>66.412621386399991</v>
      </c>
      <c r="F28" s="109">
        <f>'D PF Roller'!F28+'D PF Roller'!F28*(Sumary!$C$28)</f>
        <v>72.418347680800011</v>
      </c>
      <c r="G28" s="109">
        <f>'D PF Roller'!G28+'D PF Roller'!G28*(Sumary!$C$28)</f>
        <v>78.463585332400001</v>
      </c>
      <c r="H28" s="109">
        <f>'D PF Roller'!H28+'D PF Roller'!H28*(Sumary!$C$28)</f>
        <v>88.524193226799994</v>
      </c>
      <c r="I28" s="109">
        <f>'D PF Roller'!I28+'D PF Roller'!I28*(Sumary!$C$28)</f>
        <v>96.277827279999997</v>
      </c>
    </row>
    <row r="29" spans="1:20" ht="15" customHeight="1" x14ac:dyDescent="0.2">
      <c r="A29" s="754"/>
      <c r="B29" s="384">
        <v>0.91400000000000003</v>
      </c>
      <c r="C29" s="385">
        <v>35.984251968503933</v>
      </c>
      <c r="D29" s="109">
        <f>'D PF Roller'!D29+'D PF Roller'!D29*(Sumary!$C$28)</f>
        <v>63.024641524000003</v>
      </c>
      <c r="E29" s="109">
        <f>'D PF Roller'!E29+'D PF Roller'!E29*(Sumary!$C$28)</f>
        <v>69.337780400800014</v>
      </c>
      <c r="F29" s="109">
        <f>'D PF Roller'!F29+'D PF Roller'!F29*(Sumary!$C$28)</f>
        <v>75.650919277600011</v>
      </c>
      <c r="G29" s="109">
        <f>'D PF Roller'!G29+'D PF Roller'!G29*(Sumary!$C$28)</f>
        <v>82.005591962800011</v>
      </c>
      <c r="H29" s="109">
        <f>'D PF Roller'!H29+'D PF Roller'!H29*(Sumary!$C$28)</f>
        <v>92.373612439600009</v>
      </c>
      <c r="I29" s="109">
        <f>'D PF Roller'!I29+'D PF Roller'!I29*(Sumary!$C$28)</f>
        <v>100.49331015999999</v>
      </c>
    </row>
    <row r="30" spans="1:20" ht="15" customHeight="1" x14ac:dyDescent="0.2">
      <c r="A30" s="754"/>
      <c r="B30" s="384">
        <v>1.0669999999999999</v>
      </c>
      <c r="C30" s="385">
        <v>42.00787401574803</v>
      </c>
      <c r="D30" s="109">
        <f>'D PF Roller'!D30+'D PF Roller'!D30*(Sumary!$C$28)</f>
        <v>65.659609971999998</v>
      </c>
      <c r="E30" s="109">
        <f>'D PF Roller'!E30+'D PF Roller'!E30*(Sumary!$C$28)</f>
        <v>72.282183882400005</v>
      </c>
      <c r="F30" s="109">
        <f>'D PF Roller'!F30+'D PF Roller'!F30*(Sumary!$C$28)</f>
        <v>78.904757792800012</v>
      </c>
      <c r="G30" s="109">
        <f>'D PF Roller'!G30+'D PF Roller'!G30*(Sumary!$C$28)</f>
        <v>85.570901268400007</v>
      </c>
      <c r="H30" s="109">
        <f>'D PF Roller'!H30+'D PF Roller'!H30*(Sumary!$C$28)</f>
        <v>96.248356778800002</v>
      </c>
      <c r="I30" s="109">
        <f>'D PF Roller'!I30+'D PF Roller'!I30*(Sumary!$C$28)</f>
        <v>104.73652647999999</v>
      </c>
    </row>
    <row r="31" spans="1:20" ht="15" customHeight="1" x14ac:dyDescent="0.2">
      <c r="A31" s="754"/>
      <c r="B31" s="384">
        <v>1.2190000000000001</v>
      </c>
      <c r="C31" s="385">
        <v>47.99212598425197</v>
      </c>
      <c r="D31" s="109">
        <f>'D PF Roller'!D31+'D PF Roller'!D31*(Sumary!$C$28)</f>
        <v>68.277356404000002</v>
      </c>
      <c r="E31" s="109">
        <f>'D PF Roller'!E31+'D PF Roller'!E31*(Sumary!$C$28)</f>
        <v>75.207342896800014</v>
      </c>
      <c r="F31" s="109">
        <f>'D PF Roller'!F31+'D PF Roller'!F31*(Sumary!$C$28)</f>
        <v>82.137329389600012</v>
      </c>
      <c r="G31" s="109">
        <f>'D PF Roller'!G31+'D PF Roller'!G31*(Sumary!$C$28)</f>
        <v>89.112907898800017</v>
      </c>
      <c r="H31" s="109">
        <f>'D PF Roller'!H31+'D PF Roller'!H31*(Sumary!$C$28)</f>
        <v>100.0977759916</v>
      </c>
      <c r="I31" s="109">
        <f>'D PF Roller'!I31+'D PF Roller'!I31*(Sumary!$C$28)</f>
        <v>108.95200935999999</v>
      </c>
    </row>
    <row r="32" spans="1:20" ht="15" customHeight="1" x14ac:dyDescent="0.2">
      <c r="A32" s="754"/>
      <c r="B32" s="384">
        <v>1.524</v>
      </c>
      <c r="C32" s="385">
        <v>60</v>
      </c>
      <c r="D32" s="109">
        <f>'D PF Roller'!D32+'D PF Roller'!D32*(Sumary!$C$28)</f>
        <v>73.530071284000002</v>
      </c>
      <c r="E32" s="109">
        <f>'D PF Roller'!E32+'D PF Roller'!E32*(Sumary!$C$28)</f>
        <v>81.076905392800001</v>
      </c>
      <c r="F32" s="109">
        <f>'D PF Roller'!F32+'D PF Roller'!F32*(Sumary!$C$28)</f>
        <v>88.623739501599999</v>
      </c>
      <c r="G32" s="109">
        <f>'D PF Roller'!G32+'D PF Roller'!G32*(Sumary!$C$28)</f>
        <v>96.220223834799995</v>
      </c>
      <c r="H32" s="109">
        <f>'D PF Roller'!H32+'D PF Roller'!H32*(Sumary!$C$28)</f>
        <v>107.82193954360001</v>
      </c>
      <c r="I32" s="109">
        <f>'D PF Roller'!I32+'D PF Roller'!I32*(Sumary!$C$28)</f>
        <v>117.41070855999999</v>
      </c>
    </row>
    <row r="33" spans="1:9" ht="15" customHeight="1" x14ac:dyDescent="0.2">
      <c r="A33" s="754"/>
      <c r="B33" s="384">
        <v>1.8</v>
      </c>
      <c r="C33" s="385">
        <v>70.866141732283467</v>
      </c>
      <c r="D33" s="109">
        <f>'D PF Roller'!D33+'D PF Roller'!D33*(Sumary!$C$28)</f>
        <v>78.283347700000007</v>
      </c>
      <c r="E33" s="109">
        <f>'D PF Roller'!E33+'D PF Roller'!E33*(Sumary!$C$28)</f>
        <v>86.388378340000003</v>
      </c>
      <c r="F33" s="109">
        <f>'D PF Roller'!F33+'D PF Roller'!F33*(Sumary!$C$28)</f>
        <v>94.493408979999998</v>
      </c>
      <c r="G33" s="109">
        <f>'D PF Roller'!G33+'D PF Roller'!G33*(Sumary!$C$28)</f>
        <v>102.65176219000001</v>
      </c>
      <c r="H33" s="109">
        <f>'D PF Roller'!H33+'D PF Roller'!H33*(Sumary!$C$28)</f>
        <v>114.81167443000001</v>
      </c>
      <c r="I33" s="109">
        <f>'D PF Roller'!I33+'D PF Roller'!I33*(Sumary!$C$28)</f>
        <v>125.06513799999999</v>
      </c>
    </row>
    <row r="34" spans="1:9" ht="15" customHeight="1" x14ac:dyDescent="0.2">
      <c r="A34" s="89" t="s">
        <v>255</v>
      </c>
    </row>
    <row r="35" spans="1:9" ht="15" customHeight="1" x14ac:dyDescent="0.2">
      <c r="A35" s="91"/>
      <c r="B35" s="770"/>
      <c r="C35" s="771"/>
      <c r="D35" s="771"/>
      <c r="E35" s="771"/>
      <c r="F35" s="771"/>
      <c r="G35" s="771"/>
      <c r="H35" s="771"/>
      <c r="I35" s="771"/>
    </row>
    <row r="36" spans="1:9" ht="15" customHeight="1" x14ac:dyDescent="0.2">
      <c r="A36" s="753" t="s">
        <v>277</v>
      </c>
      <c r="B36" s="381" t="s">
        <v>278</v>
      </c>
      <c r="C36" s="381"/>
      <c r="D36" s="382">
        <v>0.61</v>
      </c>
      <c r="E36" s="382">
        <v>0.76200000000000001</v>
      </c>
      <c r="F36" s="382">
        <v>0.91400000000000003</v>
      </c>
      <c r="G36" s="382">
        <v>1.0669999999999999</v>
      </c>
      <c r="H36" s="382">
        <v>1.2190000000000001</v>
      </c>
      <c r="I36" s="382">
        <v>1.4</v>
      </c>
    </row>
    <row r="37" spans="1:9" ht="15" customHeight="1" x14ac:dyDescent="0.2">
      <c r="A37" s="754"/>
      <c r="B37" s="381"/>
      <c r="C37" s="381" t="s">
        <v>279</v>
      </c>
      <c r="D37" s="383">
        <v>24.015748031496063</v>
      </c>
      <c r="E37" s="383">
        <v>30</v>
      </c>
      <c r="F37" s="383">
        <v>35.984251968503933</v>
      </c>
      <c r="G37" s="383">
        <v>42.00787401574803</v>
      </c>
      <c r="H37" s="383">
        <v>47.99212598425197</v>
      </c>
      <c r="I37" s="383">
        <v>55.118110236220474</v>
      </c>
    </row>
    <row r="38" spans="1:9" ht="15" customHeight="1" x14ac:dyDescent="0.2">
      <c r="A38" s="754"/>
      <c r="B38" s="384">
        <v>0.61</v>
      </c>
      <c r="C38" s="385">
        <v>24.015748031496063</v>
      </c>
      <c r="D38" s="109">
        <f>'D PF Roller'!D38+'D PF Roller'!D38*(Sumary!$C$28)</f>
        <v>61.530847180000009</v>
      </c>
      <c r="E38" s="109">
        <f>'D PF Roller'!E38+'D PF Roller'!E38*(Sumary!$C$28)</f>
        <v>68.161518556000004</v>
      </c>
      <c r="F38" s="109">
        <f>'D PF Roller'!F38+'D PF Roller'!F38*(Sumary!$C$28)</f>
        <v>74.792189932000014</v>
      </c>
      <c r="G38" s="109">
        <f>'D PF Roller'!G38+'D PF Roller'!G38*(Sumary!$C$28)</f>
        <v>81.466484145999999</v>
      </c>
      <c r="H38" s="109">
        <f>'D PF Roller'!H38+'D PF Roller'!H38*(Sumary!$C$28)</f>
        <v>94.002844822000014</v>
      </c>
      <c r="I38" s="109">
        <f>'D PF Roller'!I38+'D PF Roller'!I38*(Sumary!$C$28)</f>
        <v>102.77546919999999</v>
      </c>
    </row>
    <row r="39" spans="1:9" ht="15" customHeight="1" x14ac:dyDescent="0.2">
      <c r="A39" s="754"/>
      <c r="B39" s="384">
        <v>0.76200000000000001</v>
      </c>
      <c r="C39" s="385">
        <v>30</v>
      </c>
      <c r="D39" s="109">
        <f>'D PF Roller'!D39+'D PF Roller'!D39*(Sumary!$C$28)</f>
        <v>64.711700715999996</v>
      </c>
      <c r="E39" s="109">
        <f>'D PF Roller'!E39+'D PF Roller'!E39*(Sumary!$C$28)</f>
        <v>71.7900998872</v>
      </c>
      <c r="F39" s="109">
        <f>'D PF Roller'!F39+'D PF Roller'!F39*(Sumary!$C$28)</f>
        <v>78.868499058400005</v>
      </c>
      <c r="G39" s="109">
        <f>'D PF Roller'!G39+'D PF Roller'!G39*(Sumary!$C$28)</f>
        <v>85.993466645199987</v>
      </c>
      <c r="H39" s="109">
        <f>'D PF Roller'!H39+'D PF Roller'!H39*(Sumary!$C$28)</f>
        <v>98.977555116399998</v>
      </c>
      <c r="I39" s="109">
        <f>'D PF Roller'!I39+'D PF Roller'!I39*(Sumary!$C$28)</f>
        <v>108.28332903999998</v>
      </c>
    </row>
    <row r="40" spans="1:9" ht="15" customHeight="1" x14ac:dyDescent="0.2">
      <c r="A40" s="754"/>
      <c r="B40" s="384">
        <v>0.91400000000000003</v>
      </c>
      <c r="C40" s="385">
        <v>35.984251968503933</v>
      </c>
      <c r="D40" s="109">
        <f>'D PF Roller'!D40+'D PF Roller'!D40*(Sumary!$C$28)</f>
        <v>67.892554251999996</v>
      </c>
      <c r="E40" s="109">
        <f>'D PF Roller'!E40+'D PF Roller'!E40*(Sumary!$C$28)</f>
        <v>75.418681218399996</v>
      </c>
      <c r="F40" s="109">
        <f>'D PF Roller'!F40+'D PF Roller'!F40*(Sumary!$C$28)</f>
        <v>82.94480818480001</v>
      </c>
      <c r="G40" s="109">
        <f>'D PF Roller'!G40+'D PF Roller'!G40*(Sumary!$C$28)</f>
        <v>90.520449144400004</v>
      </c>
      <c r="H40" s="109">
        <f>'D PF Roller'!H40+'D PF Roller'!H40*(Sumary!$C$28)</f>
        <v>103.95226541080001</v>
      </c>
      <c r="I40" s="109">
        <f>'D PF Roller'!I40+'D PF Roller'!I40*(Sumary!$C$28)</f>
        <v>113.79118887999999</v>
      </c>
    </row>
    <row r="41" spans="1:9" ht="15" customHeight="1" x14ac:dyDescent="0.2">
      <c r="A41" s="754"/>
      <c r="B41" s="384">
        <v>1.0669999999999999</v>
      </c>
      <c r="C41" s="385">
        <v>42.00787401574803</v>
      </c>
      <c r="D41" s="109">
        <f>'D PF Roller'!D41+'D PF Roller'!D41*(Sumary!$C$28)</f>
        <v>71.094334455999999</v>
      </c>
      <c r="E41" s="109">
        <f>'D PF Roller'!E41+'D PF Roller'!E41*(Sumary!$C$28)</f>
        <v>79.07113479520001</v>
      </c>
      <c r="F41" s="109">
        <f>'D PF Roller'!F41+'D PF Roller'!F41*(Sumary!$C$28)</f>
        <v>87.047935134400007</v>
      </c>
      <c r="G41" s="109">
        <f>'D PF Roller'!G41+'D PF Roller'!G41*(Sumary!$C$28)</f>
        <v>95.07721442319999</v>
      </c>
      <c r="H41" s="109">
        <f>'D PF Roller'!H41+'D PF Roller'!H41*(Sumary!$C$28)</f>
        <v>108.95970406239999</v>
      </c>
      <c r="I41" s="109">
        <f>'D PF Roller'!I41+'D PF Roller'!I41*(Sumary!$C$28)</f>
        <v>119.33528464</v>
      </c>
    </row>
    <row r="42" spans="1:9" ht="15" customHeight="1" x14ac:dyDescent="0.2">
      <c r="A42" s="754"/>
      <c r="B42" s="384">
        <v>1.2190000000000001</v>
      </c>
      <c r="C42" s="385">
        <v>47.99212598425197</v>
      </c>
      <c r="D42" s="109">
        <f>'D PF Roller'!D42+'D PF Roller'!D42*(Sumary!$C$28)</f>
        <v>74.275187992000014</v>
      </c>
      <c r="E42" s="109">
        <f>'D PF Roller'!E42+'D PF Roller'!E42*(Sumary!$C$28)</f>
        <v>82.699716126400006</v>
      </c>
      <c r="F42" s="109">
        <f>'D PF Roller'!F42+'D PF Roller'!F42*(Sumary!$C$28)</f>
        <v>91.124244260800012</v>
      </c>
      <c r="G42" s="109">
        <f>'D PF Roller'!G42+'D PF Roller'!G42*(Sumary!$C$28)</f>
        <v>99.604196922400007</v>
      </c>
      <c r="H42" s="109">
        <f>'D PF Roller'!H42+'D PF Roller'!H42*(Sumary!$C$28)</f>
        <v>113.9344143568</v>
      </c>
      <c r="I42" s="109">
        <f>'D PF Roller'!I42+'D PF Roller'!I42*(Sumary!$C$28)</f>
        <v>124.84314447999998</v>
      </c>
    </row>
    <row r="43" spans="1:9" ht="15" customHeight="1" x14ac:dyDescent="0.2">
      <c r="A43" s="754"/>
      <c r="B43" s="384">
        <v>1.524</v>
      </c>
      <c r="C43" s="385">
        <v>60</v>
      </c>
      <c r="D43" s="109">
        <f>'D PF Roller'!D43+'D PF Roller'!D43*(Sumary!$C$28)</f>
        <v>80.657821732000002</v>
      </c>
      <c r="E43" s="109">
        <f>'D PF Roller'!E43+'D PF Roller'!E43*(Sumary!$C$28)</f>
        <v>89.980751034400001</v>
      </c>
      <c r="F43" s="109">
        <f>'D PF Roller'!F43+'D PF Roller'!F43*(Sumary!$C$28)</f>
        <v>99.303680336799999</v>
      </c>
      <c r="G43" s="109">
        <f>'D PF Roller'!G43+'D PF Roller'!G43*(Sumary!$C$28)</f>
        <v>108.68794470039998</v>
      </c>
      <c r="H43" s="109">
        <f>'D PF Roller'!H43+'D PF Roller'!H43*(Sumary!$C$28)</f>
        <v>123.9165633028</v>
      </c>
      <c r="I43" s="109">
        <f>'D PF Roller'!I43+'D PF Roller'!I43*(Sumary!$C$28)</f>
        <v>135.89510007999996</v>
      </c>
    </row>
    <row r="44" spans="1:9" ht="15" customHeight="1" x14ac:dyDescent="0.2">
      <c r="A44" s="754"/>
      <c r="B44" s="384">
        <v>1.8</v>
      </c>
      <c r="C44" s="385">
        <v>70.866141732283467</v>
      </c>
      <c r="D44" s="109">
        <f>'D PF Roller'!D44+'D PF Roller'!D44*(Sumary!$C$28)</f>
        <v>86.433582099999995</v>
      </c>
      <c r="E44" s="109">
        <f>'D PF Roller'!E44+'D PF Roller'!E44*(Sumary!$C$28)</f>
        <v>96.569490819999999</v>
      </c>
      <c r="F44" s="109">
        <f>'D PF Roller'!F44+'D PF Roller'!F44*(Sumary!$C$28)</f>
        <v>106.70539954</v>
      </c>
      <c r="G44" s="109">
        <f>'D PF Roller'!G44+'D PF Roller'!G44*(Sumary!$C$28)</f>
        <v>116.90799187</v>
      </c>
      <c r="H44" s="109">
        <f>'D PF Roller'!H44+'D PF Roller'!H44*(Sumary!$C$28)</f>
        <v>132.94958989000003</v>
      </c>
      <c r="I44" s="109">
        <f>'D PF Roller'!I44+'D PF Roller'!I44*(Sumary!$C$28)</f>
        <v>145.89621399999999</v>
      </c>
    </row>
    <row r="45" spans="1:9" ht="15" customHeight="1" x14ac:dyDescent="0.2">
      <c r="A45" s="89" t="s">
        <v>256</v>
      </c>
    </row>
    <row r="46" spans="1:9" ht="15" customHeight="1" x14ac:dyDescent="0.2">
      <c r="A46" s="91"/>
      <c r="B46" s="770"/>
      <c r="C46" s="771"/>
      <c r="D46" s="771"/>
      <c r="E46" s="771"/>
      <c r="F46" s="771"/>
      <c r="G46" s="771"/>
      <c r="H46" s="771"/>
      <c r="I46" s="771"/>
    </row>
    <row r="47" spans="1:9" ht="15" customHeight="1" x14ac:dyDescent="0.2">
      <c r="A47" s="753" t="s">
        <v>277</v>
      </c>
      <c r="B47" s="381" t="s">
        <v>278</v>
      </c>
      <c r="C47" s="381"/>
      <c r="D47" s="382">
        <v>0.61</v>
      </c>
      <c r="E47" s="382">
        <v>0.76200000000000001</v>
      </c>
      <c r="F47" s="382">
        <v>0.91400000000000003</v>
      </c>
      <c r="G47" s="382">
        <v>1.0669999999999999</v>
      </c>
      <c r="H47" s="382">
        <v>1.2190000000000001</v>
      </c>
      <c r="I47" s="382">
        <v>1.4</v>
      </c>
    </row>
    <row r="48" spans="1:9" ht="15" customHeight="1" x14ac:dyDescent="0.2">
      <c r="A48" s="754"/>
      <c r="B48" s="381"/>
      <c r="C48" s="381" t="s">
        <v>279</v>
      </c>
      <c r="D48" s="383">
        <v>24.015748031496063</v>
      </c>
      <c r="E48" s="383">
        <v>30</v>
      </c>
      <c r="F48" s="383">
        <v>35.984251968503933</v>
      </c>
      <c r="G48" s="383">
        <v>42.00787401574803</v>
      </c>
      <c r="H48" s="383">
        <v>47.99212598425197</v>
      </c>
      <c r="I48" s="383">
        <v>55.118110236220474</v>
      </c>
    </row>
    <row r="49" spans="1:13" ht="15" customHeight="1" x14ac:dyDescent="0.2">
      <c r="A49" s="754"/>
      <c r="B49" s="384">
        <v>0.61</v>
      </c>
      <c r="C49" s="385">
        <v>24.015748031496063</v>
      </c>
      <c r="D49" s="109">
        <f>'D PF Roller'!D49+'D PF Roller'!D49*(Sumary!$C$28)</f>
        <v>62.866059100000001</v>
      </c>
      <c r="E49" s="109">
        <f>'D PF Roller'!E49+'D PF Roller'!E49*(Sumary!$C$28)</f>
        <v>69.829439020000009</v>
      </c>
      <c r="F49" s="109">
        <f>'D PF Roller'!F49+'D PF Roller'!F49*(Sumary!$C$28)</f>
        <v>76.792818940000004</v>
      </c>
      <c r="G49" s="109">
        <f>'D PF Roller'!G49+'D PF Roller'!G49*(Sumary!$C$28)</f>
        <v>83.802010569999993</v>
      </c>
      <c r="H49" s="109">
        <f>'D PF Roller'!H49+'D PF Roller'!H49*(Sumary!$C$28)</f>
        <v>97.331533990000011</v>
      </c>
      <c r="I49" s="109">
        <f>'D PF Roller'!I49+'D PF Roller'!I49*(Sumary!$C$28)</f>
        <v>106.59841</v>
      </c>
    </row>
    <row r="50" spans="1:13" ht="15" customHeight="1" x14ac:dyDescent="0.2">
      <c r="A50" s="754"/>
      <c r="B50" s="384">
        <v>0.76200000000000001</v>
      </c>
      <c r="C50" s="385">
        <v>30</v>
      </c>
      <c r="D50" s="109">
        <f>'D PF Roller'!D50+'D PF Roller'!D50*(Sumary!$C$28)</f>
        <v>66.247855420000008</v>
      </c>
      <c r="E50" s="109">
        <f>'D PF Roller'!E50+'D PF Roller'!E50*(Sumary!$C$28)</f>
        <v>73.709034123999999</v>
      </c>
      <c r="F50" s="109">
        <f>'D PF Roller'!F50+'D PF Roller'!F50*(Sumary!$C$28)</f>
        <v>81.170212828000004</v>
      </c>
      <c r="G50" s="109">
        <f>'D PF Roller'!G50+'D PF Roller'!G50*(Sumary!$C$28)</f>
        <v>88.680478233999992</v>
      </c>
      <c r="H50" s="109">
        <f>'D PF Roller'!H50+'D PF Roller'!H50*(Sumary!$C$28)</f>
        <v>102.70780043800001</v>
      </c>
      <c r="I50" s="109">
        <f>'D PF Roller'!I50+'D PF Roller'!I50*(Sumary!$C$28)</f>
        <v>112.56745000000001</v>
      </c>
    </row>
    <row r="51" spans="1:13" ht="15" customHeight="1" x14ac:dyDescent="0.2">
      <c r="A51" s="754"/>
      <c r="B51" s="384">
        <v>0.91400000000000003</v>
      </c>
      <c r="C51" s="385">
        <v>35.984251968503933</v>
      </c>
      <c r="D51" s="109">
        <f>'D PF Roller'!D51+'D PF Roller'!D51*(Sumary!$C$28)</f>
        <v>69.629651740000014</v>
      </c>
      <c r="E51" s="109">
        <f>'D PF Roller'!E51+'D PF Roller'!E51*(Sumary!$C$28)</f>
        <v>77.588629228000002</v>
      </c>
      <c r="F51" s="109">
        <f>'D PF Roller'!F51+'D PF Roller'!F51*(Sumary!$C$28)</f>
        <v>85.547606716000018</v>
      </c>
      <c r="G51" s="109">
        <f>'D PF Roller'!G51+'D PF Roller'!G51*(Sumary!$C$28)</f>
        <v>93.558945898000019</v>
      </c>
      <c r="H51" s="109">
        <f>'D PF Roller'!H51+'D PF Roller'!H51*(Sumary!$C$28)</f>
        <v>108.08406688600002</v>
      </c>
      <c r="I51" s="109">
        <f>'D PF Roller'!I51+'D PF Roller'!I51*(Sumary!$C$28)</f>
        <v>118.53649000000001</v>
      </c>
    </row>
    <row r="52" spans="1:13" ht="15" customHeight="1" x14ac:dyDescent="0.2">
      <c r="A52" s="754"/>
      <c r="B52" s="384">
        <v>1.0669999999999999</v>
      </c>
      <c r="C52" s="385">
        <v>42.00787401574803</v>
      </c>
      <c r="D52" s="109">
        <f>'D PF Roller'!D52+'D PF Roller'!D52*(Sumary!$C$28)</f>
        <v>73.033696719999995</v>
      </c>
      <c r="E52" s="109">
        <f>'D PF Roller'!E52+'D PF Roller'!E52*(Sumary!$C$28)</f>
        <v>81.493747984000009</v>
      </c>
      <c r="F52" s="109">
        <f>'D PF Roller'!F52+'D PF Roller'!F52*(Sumary!$C$28)</f>
        <v>89.953799247999996</v>
      </c>
      <c r="G52" s="109">
        <f>'D PF Roller'!G52+'D PF Roller'!G52*(Sumary!$C$28)</f>
        <v>98.469508743999995</v>
      </c>
      <c r="H52" s="109">
        <f>'D PF Roller'!H52+'D PF Roller'!H52*(Sumary!$C$28)</f>
        <v>113.49570350800001</v>
      </c>
      <c r="I52" s="109">
        <f>'D PF Roller'!I52+'D PF Roller'!I52*(Sumary!$C$28)</f>
        <v>124.5448</v>
      </c>
    </row>
    <row r="53" spans="1:13" ht="15" customHeight="1" x14ac:dyDescent="0.2">
      <c r="A53" s="754"/>
      <c r="B53" s="384">
        <v>1.2190000000000001</v>
      </c>
      <c r="C53" s="385">
        <v>47.99212598425197</v>
      </c>
      <c r="D53" s="109">
        <f>'D PF Roller'!D53+'D PF Roller'!D53*(Sumary!$C$28)</f>
        <v>76.415493040000001</v>
      </c>
      <c r="E53" s="109">
        <f>'D PF Roller'!E53+'D PF Roller'!E53*(Sumary!$C$28)</f>
        <v>85.373343088000013</v>
      </c>
      <c r="F53" s="109">
        <f>'D PF Roller'!F53+'D PF Roller'!F53*(Sumary!$C$28)</f>
        <v>94.33119313600001</v>
      </c>
      <c r="G53" s="109">
        <f>'D PF Roller'!G53+'D PF Roller'!G53*(Sumary!$C$28)</f>
        <v>103.34797640800001</v>
      </c>
      <c r="H53" s="109">
        <f>'D PF Roller'!H53+'D PF Roller'!H53*(Sumary!$C$28)</f>
        <v>118.87196995600002</v>
      </c>
      <c r="I53" s="109">
        <f>'D PF Roller'!I53+'D PF Roller'!I53*(Sumary!$C$28)</f>
        <v>130.51384000000002</v>
      </c>
    </row>
    <row r="54" spans="1:13" ht="15" customHeight="1" x14ac:dyDescent="0.2">
      <c r="A54" s="754"/>
      <c r="B54" s="384">
        <v>1.524</v>
      </c>
      <c r="C54" s="385">
        <v>60</v>
      </c>
      <c r="D54" s="109">
        <f>'D PF Roller'!D54+'D PF Roller'!D54*(Sumary!$C$28)</f>
        <v>83.201334340000002</v>
      </c>
      <c r="E54" s="109">
        <f>'D PF Roller'!E54+'D PF Roller'!E54*(Sumary!$C$28)</f>
        <v>93.158056948000009</v>
      </c>
      <c r="F54" s="109">
        <f>'D PF Roller'!F54+'D PF Roller'!F54*(Sumary!$C$28)</f>
        <v>103.114779556</v>
      </c>
      <c r="G54" s="109">
        <f>'D PF Roller'!G54+'D PF Roller'!G54*(Sumary!$C$28)</f>
        <v>113.137006918</v>
      </c>
      <c r="H54" s="109">
        <f>'D PF Roller'!H54+'D PF Roller'!H54*(Sumary!$C$28)</f>
        <v>129.65987302600001</v>
      </c>
      <c r="I54" s="109">
        <f>'D PF Roller'!I54+'D PF Roller'!I54*(Sumary!$C$28)</f>
        <v>142.49118999999999</v>
      </c>
    </row>
    <row r="55" spans="1:13" ht="15" customHeight="1" x14ac:dyDescent="0.2">
      <c r="A55" s="754"/>
      <c r="B55" s="384">
        <v>1.8</v>
      </c>
      <c r="C55" s="385">
        <v>70.866141732283467</v>
      </c>
      <c r="D55" s="109">
        <f>'D PF Roller'!D55+'D PF Roller'!D55*(Sumary!$C$28)</f>
        <v>89.341964500000003</v>
      </c>
      <c r="E55" s="109">
        <f>'D PF Roller'!E55+'D PF Roller'!E55*(Sumary!$C$28)</f>
        <v>100.20258490000001</v>
      </c>
      <c r="F55" s="109">
        <f>'D PF Roller'!F55+'D PF Roller'!F55*(Sumary!$C$28)</f>
        <v>111.06320530000002</v>
      </c>
      <c r="G55" s="109">
        <f>'D PF Roller'!G55+'D PF Roller'!G55*(Sumary!$C$28)</f>
        <v>121.99527714999999</v>
      </c>
      <c r="H55" s="109">
        <f>'D PF Roller'!H55+'D PF Roller'!H55*(Sumary!$C$28)</f>
        <v>139.42204105000002</v>
      </c>
      <c r="I55" s="109">
        <f>'D PF Roller'!I55+'D PF Roller'!I55*(Sumary!$C$28)</f>
        <v>153.32971000000001</v>
      </c>
    </row>
    <row r="56" spans="1:13" ht="15" customHeight="1" x14ac:dyDescent="0.2">
      <c r="A56" s="89" t="s">
        <v>247</v>
      </c>
    </row>
    <row r="57" spans="1:13" ht="15" customHeight="1" x14ac:dyDescent="0.2">
      <c r="A57" s="91"/>
      <c r="B57" s="770"/>
      <c r="C57" s="771"/>
      <c r="D57" s="771"/>
      <c r="E57" s="771"/>
      <c r="F57" s="771"/>
      <c r="G57" s="771"/>
      <c r="H57" s="771"/>
      <c r="I57" s="771"/>
    </row>
    <row r="58" spans="1:13" ht="15" customHeight="1" x14ac:dyDescent="0.2">
      <c r="A58" s="753" t="s">
        <v>277</v>
      </c>
      <c r="B58" s="381" t="s">
        <v>278</v>
      </c>
      <c r="C58" s="381"/>
      <c r="D58" s="382">
        <v>0.61</v>
      </c>
      <c r="E58" s="382">
        <v>0.76200000000000001</v>
      </c>
      <c r="F58" s="382">
        <v>0.91400000000000003</v>
      </c>
      <c r="G58" s="382">
        <v>1.0669999999999999</v>
      </c>
      <c r="H58" s="382">
        <v>1.2190000000000001</v>
      </c>
      <c r="I58" s="382">
        <v>1.4</v>
      </c>
    </row>
    <row r="59" spans="1:13" ht="15" customHeight="1" x14ac:dyDescent="0.2">
      <c r="A59" s="754"/>
      <c r="B59" s="381"/>
      <c r="C59" s="381" t="s">
        <v>279</v>
      </c>
      <c r="D59" s="383">
        <v>24.015748031496063</v>
      </c>
      <c r="E59" s="383">
        <v>30</v>
      </c>
      <c r="F59" s="383">
        <v>35.984251968503933</v>
      </c>
      <c r="G59" s="383">
        <v>42.00787401574803</v>
      </c>
      <c r="H59" s="383">
        <v>47.99212598425197</v>
      </c>
      <c r="I59" s="383">
        <v>55.118110236220474</v>
      </c>
    </row>
    <row r="60" spans="1:13" ht="15" customHeight="1" x14ac:dyDescent="0.2">
      <c r="A60" s="754"/>
      <c r="B60" s="384">
        <v>0.61</v>
      </c>
      <c r="C60" s="385">
        <v>24.015748031496063</v>
      </c>
      <c r="D60" s="109">
        <f>'D PF Roller'!D60+'D PF Roller'!D60*(Sumary!$C$28)</f>
        <v>67.446146499999998</v>
      </c>
      <c r="E60" s="109">
        <f>'D PF Roller'!E60+'D PF Roller'!E60*(Sumary!$C$28)</f>
        <v>75.550794100000005</v>
      </c>
      <c r="F60" s="109">
        <f>'D PF Roller'!F60+'D PF Roller'!F60*(Sumary!$C$28)</f>
        <v>83.655441700000011</v>
      </c>
      <c r="G60" s="109">
        <f>'D PF Roller'!G60+'D PF Roller'!G60*(Sumary!$C$28)</f>
        <v>91.813409350000001</v>
      </c>
      <c r="H60" s="109">
        <f>'D PF Roller'!H60+'D PF Roller'!H60*(Sumary!$C$28)</f>
        <v>108.74971195000001</v>
      </c>
      <c r="I60" s="109">
        <f>'D PF Roller'!I60+'D PF Roller'!I60*(Sumary!$C$28)</f>
        <v>119.711986</v>
      </c>
    </row>
    <row r="61" spans="1:13" ht="15" customHeight="1" x14ac:dyDescent="0.2">
      <c r="A61" s="754"/>
      <c r="B61" s="384">
        <v>0.76200000000000001</v>
      </c>
      <c r="C61" s="385">
        <v>30</v>
      </c>
      <c r="D61" s="109">
        <f>'D PF Roller'!D61+'D PF Roller'!D61*(Sumary!$C$28)</f>
        <v>71.517223299999998</v>
      </c>
      <c r="E61" s="109">
        <f>'D PF Roller'!E61+'D PF Roller'!E61*(Sumary!$C$28)</f>
        <v>80.291424820000003</v>
      </c>
      <c r="F61" s="109">
        <f>'D PF Roller'!F61+'D PF Roller'!F61*(Sumary!$C$28)</f>
        <v>89.065626340000009</v>
      </c>
      <c r="G61" s="109">
        <f>'D PF Roller'!G61+'D PF Roller'!G61*(Sumary!$C$28)</f>
        <v>97.897552869999998</v>
      </c>
      <c r="H61" s="109">
        <f>'D PF Roller'!H61+'D PF Roller'!H61*(Sumary!$C$28)</f>
        <v>115.50340939</v>
      </c>
      <c r="I61" s="109">
        <f>'D PF Roller'!I61+'D PF Roller'!I61*(Sumary!$C$28)</f>
        <v>127.2629812</v>
      </c>
    </row>
    <row r="62" spans="1:13" ht="15" customHeight="1" x14ac:dyDescent="0.2">
      <c r="A62" s="754"/>
      <c r="B62" s="384">
        <v>0.91400000000000003</v>
      </c>
      <c r="C62" s="385">
        <v>35.984251968503933</v>
      </c>
      <c r="D62" s="109">
        <f>'D PF Roller'!D62+'D PF Roller'!D62*(Sumary!$C$28)</f>
        <v>75.588300099999998</v>
      </c>
      <c r="E62" s="109">
        <f>'D PF Roller'!E62+'D PF Roller'!E62*(Sumary!$C$28)</f>
        <v>85.032055540000002</v>
      </c>
      <c r="F62" s="109">
        <f>'D PF Roller'!F62+'D PF Roller'!F62*(Sumary!$C$28)</f>
        <v>94.475810980000006</v>
      </c>
      <c r="G62" s="109">
        <f>'D PF Roller'!G62+'D PF Roller'!G62*(Sumary!$C$28)</f>
        <v>103.98169639000001</v>
      </c>
      <c r="H62" s="109">
        <f>'D PF Roller'!H62+'D PF Roller'!H62*(Sumary!$C$28)</f>
        <v>122.25710683000001</v>
      </c>
      <c r="I62" s="109">
        <f>'D PF Roller'!I62+'D PF Roller'!I62*(Sumary!$C$28)</f>
        <v>134.8139764</v>
      </c>
    </row>
    <row r="63" spans="1:13" ht="15" customHeight="1" x14ac:dyDescent="0.2">
      <c r="A63" s="754"/>
      <c r="B63" s="384">
        <v>1.0669999999999999</v>
      </c>
      <c r="C63" s="385">
        <v>42.00787401574803</v>
      </c>
      <c r="D63" s="109">
        <f>'D PF Roller'!D63+'D PF Roller'!D63*(Sumary!$C$28)</f>
        <v>79.686160300000012</v>
      </c>
      <c r="E63" s="109">
        <f>'D PF Roller'!E63+'D PF Roller'!E63*(Sumary!$C$28)</f>
        <v>89.803874619999988</v>
      </c>
      <c r="F63" s="109">
        <f>'D PF Roller'!F63+'D PF Roller'!F63*(Sumary!$C$28)</f>
        <v>99.921588940000007</v>
      </c>
      <c r="G63" s="109">
        <f>'D PF Roller'!G63+'D PF Roller'!G63*(Sumary!$C$28)</f>
        <v>110.10586716999998</v>
      </c>
      <c r="H63" s="109">
        <f>'D PF Roller'!H63+'D PF Roller'!H63*(Sumary!$C$28)</f>
        <v>129.05523649</v>
      </c>
      <c r="I63" s="109">
        <f>'D PF Roller'!I63+'D PF Roller'!I63*(Sumary!$C$28)</f>
        <v>142.41464919999999</v>
      </c>
    </row>
    <row r="64" spans="1:13" ht="15" customHeight="1" x14ac:dyDescent="0.2">
      <c r="A64" s="754"/>
      <c r="B64" s="384">
        <v>1.2190000000000001</v>
      </c>
      <c r="C64" s="385">
        <v>47.99212598425197</v>
      </c>
      <c r="D64" s="109">
        <f>'D PF Roller'!D64+'D PF Roller'!D64*(Sumary!$C$28)</f>
        <v>83.757237100000012</v>
      </c>
      <c r="E64" s="109">
        <f>'D PF Roller'!E64+'D PF Roller'!E64*(Sumary!$C$28)</f>
        <v>94.544505340000001</v>
      </c>
      <c r="F64" s="109">
        <f>'D PF Roller'!F64+'D PF Roller'!F64*(Sumary!$C$28)</f>
        <v>105.33177358000003</v>
      </c>
      <c r="G64" s="109">
        <f>'D PF Roller'!G64+'D PF Roller'!G64*(Sumary!$C$28)</f>
        <v>116.19001069000001</v>
      </c>
      <c r="H64" s="109">
        <f>'D PF Roller'!H64+'D PF Roller'!H64*(Sumary!$C$28)</f>
        <v>135.80893393000002</v>
      </c>
      <c r="I64" s="109">
        <f>'D PF Roller'!I64+'D PF Roller'!I64*(Sumary!$C$28)</f>
        <v>149.96564439999997</v>
      </c>
      <c r="M64" s="93"/>
    </row>
    <row r="65" spans="1:9" ht="15" customHeight="1" x14ac:dyDescent="0.2">
      <c r="A65" s="754"/>
      <c r="B65" s="384">
        <v>1.524</v>
      </c>
      <c r="C65" s="385">
        <v>60</v>
      </c>
      <c r="D65" s="109">
        <f>'D PF Roller'!D65+'D PF Roller'!D65*(Sumary!$C$28)</f>
        <v>91.926174099999997</v>
      </c>
      <c r="E65" s="109">
        <f>'D PF Roller'!E65+'D PF Roller'!E65*(Sumary!$C$28)</f>
        <v>104.05695514000001</v>
      </c>
      <c r="F65" s="109">
        <f>'D PF Roller'!F65+'D PF Roller'!F65*(Sumary!$C$28)</f>
        <v>116.18773618</v>
      </c>
      <c r="G65" s="109">
        <f>'D PF Roller'!G65+'D PF Roller'!G65*(Sumary!$C$28)</f>
        <v>128.39832498999999</v>
      </c>
      <c r="H65" s="109">
        <f>'D PF Roller'!H65+'D PF Roller'!H65*(Sumary!$C$28)</f>
        <v>149.36076103000002</v>
      </c>
      <c r="I65" s="109">
        <f>'D PF Roller'!I65+'D PF Roller'!I65*(Sumary!$C$28)</f>
        <v>165.1173124</v>
      </c>
    </row>
    <row r="66" spans="1:9" ht="15" customHeight="1" x14ac:dyDescent="0.2">
      <c r="A66" s="754"/>
      <c r="B66" s="384">
        <v>1.8</v>
      </c>
      <c r="C66" s="385">
        <v>70.866141732283467</v>
      </c>
      <c r="D66" s="109">
        <f>'D PF Roller'!D66+'D PF Roller'!D66*(Sumary!$C$28)</f>
        <v>99.318392500000016</v>
      </c>
      <c r="E66" s="109">
        <f>'D PF Roller'!E66+'D PF Roller'!E66*(Sumary!$C$28)</f>
        <v>112.6649425</v>
      </c>
      <c r="F66" s="109">
        <f>'D PF Roller'!F66+'D PF Roller'!F66*(Sumary!$C$28)</f>
        <v>126.0114925</v>
      </c>
      <c r="G66" s="109">
        <f>'D PF Roller'!G66+'D PF Roller'!G66*(Sumary!$C$28)</f>
        <v>139.44584875000001</v>
      </c>
      <c r="H66" s="109">
        <f>'D PF Roller'!H66+'D PF Roller'!H66*(Sumary!$C$28)</f>
        <v>161.62405375000003</v>
      </c>
      <c r="I66" s="109">
        <f>'D PF Roller'!I66+'D PF Roller'!I66*(Sumary!$C$28)</f>
        <v>178.82832999999999</v>
      </c>
    </row>
    <row r="68" spans="1:9" x14ac:dyDescent="0.2">
      <c r="A68" s="278" t="s">
        <v>1268</v>
      </c>
      <c r="B68" s="194"/>
      <c r="C68" s="194"/>
      <c r="D68" s="194"/>
      <c r="E68" s="113">
        <f>'D PF Roller'!E68+'D PF Roller'!E68*(Sumary!$C$28)</f>
        <v>2.9970000000000003</v>
      </c>
      <c r="F68" s="710" t="s">
        <v>1269</v>
      </c>
    </row>
    <row r="69" spans="1:9" x14ac:dyDescent="0.2">
      <c r="A69" s="194" t="s">
        <v>1270</v>
      </c>
      <c r="B69" s="194"/>
      <c r="C69" s="194"/>
      <c r="D69" s="194"/>
      <c r="E69" s="113">
        <f>'D PF Roller'!E69+'D PF Roller'!E69*(Sumary!$C$28)</f>
        <v>0.67500000000000004</v>
      </c>
      <c r="F69" s="710" t="s">
        <v>1269</v>
      </c>
    </row>
    <row r="70" spans="1:9" x14ac:dyDescent="0.2">
      <c r="A70" s="278" t="s">
        <v>522</v>
      </c>
      <c r="B70" s="194"/>
      <c r="C70" s="194"/>
      <c r="D70" s="194"/>
      <c r="E70" s="113">
        <f>'D PF Roller'!E70+'D PF Roller'!E70*(Sumary!$C$28)</f>
        <v>0.76949999999999996</v>
      </c>
      <c r="F70" s="710" t="s">
        <v>1271</v>
      </c>
    </row>
    <row r="71" spans="1:9" x14ac:dyDescent="0.2">
      <c r="A71" s="278" t="s">
        <v>1272</v>
      </c>
      <c r="B71" s="194"/>
      <c r="C71" s="194"/>
      <c r="D71" s="194"/>
      <c r="E71" s="113">
        <f>'D PF Roller'!E71+'D PF Roller'!E71*(Sumary!$C$28)</f>
        <v>0.28349999999999997</v>
      </c>
      <c r="F71" s="710" t="s">
        <v>1269</v>
      </c>
    </row>
    <row r="72" spans="1:9" x14ac:dyDescent="0.2">
      <c r="A72" s="278" t="s">
        <v>1273</v>
      </c>
      <c r="B72" s="194"/>
      <c r="C72" s="194"/>
      <c r="D72" s="194"/>
      <c r="E72" s="113">
        <f>'D PF Roller'!E72+'D PF Roller'!E72*(Sumary!$C$28)</f>
        <v>0.13500000000000001</v>
      </c>
      <c r="F72" s="710" t="s">
        <v>1271</v>
      </c>
    </row>
    <row r="73" spans="1:9" x14ac:dyDescent="0.2">
      <c r="A73" s="194"/>
      <c r="B73" s="194"/>
      <c r="C73" s="194"/>
      <c r="D73" s="194"/>
      <c r="E73" s="194"/>
      <c r="F73" s="194"/>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 xml:space="preserve">&amp;L&amp;"-,Bold"&amp;18PF Roller Blinds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D302-2CCA-43AE-A272-E2AFD7151DD2}">
  <dimension ref="A1:P72"/>
  <sheetViews>
    <sheetView view="pageBreakPreview" zoomScaleNormal="100" zoomScaleSheetLayoutView="100" zoomScalePageLayoutView="130" workbookViewId="0">
      <selection activeCell="T41" sqref="T41"/>
    </sheetView>
  </sheetViews>
  <sheetFormatPr defaultRowHeight="12.75" x14ac:dyDescent="0.2"/>
  <cols>
    <col min="1" max="9" width="8.5703125" style="92" customWidth="1"/>
    <col min="10" max="16384" width="9.140625" style="90"/>
  </cols>
  <sheetData>
    <row r="1" spans="1:16" ht="15" customHeight="1" x14ac:dyDescent="0.2">
      <c r="A1" s="89" t="s">
        <v>242</v>
      </c>
      <c r="K1" s="99" t="s">
        <v>319</v>
      </c>
    </row>
    <row r="2" spans="1:16" ht="15" customHeight="1" x14ac:dyDescent="0.2">
      <c r="A2" s="91"/>
      <c r="B2" s="755"/>
      <c r="C2" s="756"/>
      <c r="D2" s="756"/>
      <c r="E2" s="756"/>
      <c r="F2" s="756"/>
      <c r="G2" s="756"/>
      <c r="H2" s="756"/>
      <c r="I2" s="756"/>
    </row>
    <row r="3" spans="1:16" ht="15" customHeight="1" x14ac:dyDescent="0.2">
      <c r="A3" s="757" t="s">
        <v>277</v>
      </c>
      <c r="B3" s="100" t="s">
        <v>278</v>
      </c>
      <c r="C3" s="101"/>
      <c r="D3" s="102">
        <f>[14]Sumary!W3</f>
        <v>0.61</v>
      </c>
      <c r="E3" s="102">
        <f>[14]Sumary!X3</f>
        <v>0.76200000000000001</v>
      </c>
      <c r="F3" s="102">
        <f>[14]Sumary!Y3</f>
        <v>0.91400000000000003</v>
      </c>
      <c r="G3" s="102">
        <f>[14]Sumary!Z3</f>
        <v>1.0669999999999999</v>
      </c>
      <c r="H3" s="102">
        <f>[14]Sumary!AA3</f>
        <v>1.2190000000000001</v>
      </c>
      <c r="I3" s="102">
        <f>[14]Sumary!AB3</f>
        <v>1.4</v>
      </c>
      <c r="K3" s="106" t="s">
        <v>320</v>
      </c>
    </row>
    <row r="4" spans="1:16" ht="15" customHeight="1" x14ac:dyDescent="0.2">
      <c r="A4" s="758"/>
      <c r="B4" s="103"/>
      <c r="C4" s="104" t="s">
        <v>279</v>
      </c>
      <c r="D4" s="105">
        <f>[14]Sumary!W4</f>
        <v>24.015748031496063</v>
      </c>
      <c r="E4" s="105">
        <f>[14]Sumary!X4</f>
        <v>30</v>
      </c>
      <c r="F4" s="105">
        <f>[14]Sumary!Y4</f>
        <v>35.984251968503933</v>
      </c>
      <c r="G4" s="105">
        <f>[14]Sumary!Z4</f>
        <v>42.00787401574803</v>
      </c>
      <c r="H4" s="105">
        <f>[14]Sumary!AA4</f>
        <v>47.99212598425197</v>
      </c>
      <c r="I4" s="105">
        <f>[14]Sumary!AB4</f>
        <v>55.118110236220474</v>
      </c>
      <c r="K4" s="711"/>
      <c r="L4" s="711"/>
      <c r="M4" s="711"/>
      <c r="N4" s="711"/>
      <c r="O4" s="711"/>
    </row>
    <row r="5" spans="1:16" ht="15" customHeight="1" x14ac:dyDescent="0.2">
      <c r="A5" s="758"/>
      <c r="B5" s="107">
        <f>[14]Sumary!U5</f>
        <v>0.61</v>
      </c>
      <c r="C5" s="108">
        <f>[14]Sumary!V5</f>
        <v>24.015748031496063</v>
      </c>
      <c r="D5" s="109">
        <f>'[14]PF Roller Std Trade Price'!D5+'[14]PF Roller Std Trade Price'!D5*(SpecailFrameExtra)</f>
        <v>68.788294353999987</v>
      </c>
      <c r="E5" s="109">
        <f>'[14]PF Roller Std Trade Price'!E5+'[14]PF Roller Std Trade Price'!E5*(SpecailFrameExtra)</f>
        <v>74.61689720679999</v>
      </c>
      <c r="F5" s="109">
        <f>'[14]PF Roller Std Trade Price'!F5+'[14]PF Roller Std Trade Price'!F5*(SpecailFrameExtra)</f>
        <v>80.445500059599993</v>
      </c>
      <c r="G5" s="109">
        <f>'[14]PF Roller Std Trade Price'!G5+'[14]PF Roller Std Trade Price'!G5*(SpecailFrameExtra)</f>
        <v>86.312448983799996</v>
      </c>
      <c r="H5" s="109">
        <f>'[14]PF Roller Std Trade Price'!H5+'[14]PF Roller Std Trade Price'!H5*(SpecailFrameExtra)</f>
        <v>94.277544376600005</v>
      </c>
      <c r="I5" s="109">
        <f>'[14]PF Roller Std Trade Price'!I5+'[14]PF Roller Std Trade Price'!I5*(SpecailFrameExtra)</f>
        <v>101.53541476000001</v>
      </c>
      <c r="K5" s="711" t="s">
        <v>1275</v>
      </c>
      <c r="L5" s="711"/>
      <c r="M5" s="711"/>
      <c r="N5" s="711"/>
      <c r="O5" s="711"/>
      <c r="P5" s="711"/>
    </row>
    <row r="6" spans="1:16" ht="15" customHeight="1" x14ac:dyDescent="0.2">
      <c r="A6" s="758"/>
      <c r="B6" s="107">
        <f>[14]Sumary!U6</f>
        <v>0.76200000000000001</v>
      </c>
      <c r="C6" s="108">
        <f>[14]Sumary!V6</f>
        <v>30</v>
      </c>
      <c r="D6" s="109">
        <f>'[14]PF Roller Std Trade Price'!D6+'[14]PF Roller Std Trade Price'!D6*(SpecailFrameExtra)</f>
        <v>71.237587454799993</v>
      </c>
      <c r="E6" s="109">
        <f>'[14]PF Roller Std Trade Price'!E6+'[14]PF Roller Std Trade Price'!E6*(SpecailFrameExtra)</f>
        <v>77.228164134160011</v>
      </c>
      <c r="F6" s="109">
        <f>'[14]PF Roller Std Trade Price'!F6+'[14]PF Roller Std Trade Price'!F6*(SpecailFrameExtra)</f>
        <v>83.218740813520014</v>
      </c>
      <c r="G6" s="109">
        <f>'[14]PF Roller Std Trade Price'!G6+'[14]PF Roller Std Trade Price'!G6*(SpecailFrameExtra)</f>
        <v>89.248729181559995</v>
      </c>
      <c r="H6" s="109">
        <f>'[14]PF Roller Std Trade Price'!H6+'[14]PF Roller Std Trade Price'!H6*(SpecailFrameExtra)</f>
        <v>97.375798400920004</v>
      </c>
      <c r="I6" s="109">
        <f>'[14]PF Roller Std Trade Price'!I6+'[14]PF Roller Std Trade Price'!I6*(SpecailFrameExtra)</f>
        <v>104.826545512</v>
      </c>
      <c r="K6" s="90" t="s">
        <v>322</v>
      </c>
      <c r="P6" s="711"/>
    </row>
    <row r="7" spans="1:16" ht="15" customHeight="1" x14ac:dyDescent="0.2">
      <c r="A7" s="758"/>
      <c r="B7" s="107">
        <f>[14]Sumary!U7</f>
        <v>0.91400000000000003</v>
      </c>
      <c r="C7" s="108">
        <f>[14]Sumary!V7</f>
        <v>35.984251968503933</v>
      </c>
      <c r="D7" s="109">
        <f>'[14]PF Roller Std Trade Price'!D7+'[14]PF Roller Std Trade Price'!D7*(SpecailFrameExtra)</f>
        <v>73.686880555600013</v>
      </c>
      <c r="E7" s="109">
        <f>'[14]PF Roller Std Trade Price'!E7+'[14]PF Roller Std Trade Price'!E7*(SpecailFrameExtra)</f>
        <v>79.839431061520003</v>
      </c>
      <c r="F7" s="109">
        <f>'[14]PF Roller Std Trade Price'!F7+'[14]PF Roller Std Trade Price'!F7*(SpecailFrameExtra)</f>
        <v>85.991981567440007</v>
      </c>
      <c r="G7" s="109">
        <f>'[14]PF Roller Std Trade Price'!G7+'[14]PF Roller Std Trade Price'!G7*(SpecailFrameExtra)</f>
        <v>92.185009379320007</v>
      </c>
      <c r="H7" s="109">
        <f>'[14]PF Roller Std Trade Price'!H7+'[14]PF Roller Std Trade Price'!H7*(SpecailFrameExtra)</f>
        <v>100.47405242524002</v>
      </c>
      <c r="I7" s="109">
        <f>'[14]PF Roller Std Trade Price'!I7+'[14]PF Roller Std Trade Price'!I7*(SpecailFrameExtra)</f>
        <v>108.11767626400001</v>
      </c>
      <c r="P7" s="711"/>
    </row>
    <row r="8" spans="1:16" ht="15" customHeight="1" x14ac:dyDescent="0.2">
      <c r="A8" s="758"/>
      <c r="B8" s="107">
        <f>[14]Sumary!U8</f>
        <v>1.0669999999999999</v>
      </c>
      <c r="C8" s="108">
        <f>[14]Sumary!V8</f>
        <v>42.00787401574803</v>
      </c>
      <c r="D8" s="109">
        <f>'[14]PF Roller Std Trade Price'!D8+'[14]PF Roller Std Trade Price'!D8*(SpecailFrameExtra)</f>
        <v>76.152287426800001</v>
      </c>
      <c r="E8" s="109">
        <f>'[14]PF Roller Std Trade Price'!E8+'[14]PF Roller Std Trade Price'!E8*(SpecailFrameExtra)</f>
        <v>82.467877376559997</v>
      </c>
      <c r="F8" s="109">
        <f>'[14]PF Roller Std Trade Price'!F8+'[14]PF Roller Std Trade Price'!F8*(SpecailFrameExtra)</f>
        <v>88.783467326319993</v>
      </c>
      <c r="G8" s="109">
        <f>'[14]PF Roller Std Trade Price'!G8+'[14]PF Roller Std Trade Price'!G8*(SpecailFrameExtra)</f>
        <v>95.140607209959995</v>
      </c>
      <c r="H8" s="109">
        <f>'[14]PF Roller Std Trade Price'!H8+'[14]PF Roller Std Trade Price'!H8*(SpecailFrameExtra)</f>
        <v>103.59268969972</v>
      </c>
      <c r="I8" s="109">
        <f>'[14]PF Roller Std Trade Price'!I8+'[14]PF Roller Std Trade Price'!I8*(SpecailFrameExtra)</f>
        <v>111.430459192</v>
      </c>
      <c r="K8" s="110" t="s">
        <v>323</v>
      </c>
      <c r="P8" s="711"/>
    </row>
    <row r="9" spans="1:16" ht="15" customHeight="1" x14ac:dyDescent="0.2">
      <c r="A9" s="758"/>
      <c r="B9" s="107">
        <f>[14]Sumary!U9</f>
        <v>1.2190000000000001</v>
      </c>
      <c r="C9" s="108">
        <f>[14]Sumary!V9</f>
        <v>47.99212598425197</v>
      </c>
      <c r="D9" s="109">
        <f>'[14]PF Roller Std Trade Price'!D9+'[14]PF Roller Std Trade Price'!D9*(SpecailFrameExtra)</f>
        <v>78.601580527600007</v>
      </c>
      <c r="E9" s="109">
        <f>'[14]PF Roller Std Trade Price'!E9+'[14]PF Roller Std Trade Price'!E9*(SpecailFrameExtra)</f>
        <v>85.079144303920003</v>
      </c>
      <c r="F9" s="109">
        <f>'[14]PF Roller Std Trade Price'!F9+'[14]PF Roller Std Trade Price'!F9*(SpecailFrameExtra)</f>
        <v>91.556708080240014</v>
      </c>
      <c r="G9" s="109">
        <f>'[14]PF Roller Std Trade Price'!G9+'[14]PF Roller Std Trade Price'!G9*(SpecailFrameExtra)</f>
        <v>98.076887407719994</v>
      </c>
      <c r="H9" s="109">
        <f>'[14]PF Roller Std Trade Price'!H9+'[14]PF Roller Std Trade Price'!H9*(SpecailFrameExtra)</f>
        <v>106.69094372404</v>
      </c>
      <c r="I9" s="109">
        <f>'[14]PF Roller Std Trade Price'!I9+'[14]PF Roller Std Trade Price'!I9*(SpecailFrameExtra)</f>
        <v>114.721589944</v>
      </c>
      <c r="K9" s="90" t="s">
        <v>324</v>
      </c>
    </row>
    <row r="10" spans="1:16" ht="15" customHeight="1" x14ac:dyDescent="0.2">
      <c r="A10" s="758"/>
      <c r="B10" s="107">
        <f>[14]Sumary!U10</f>
        <v>1.524</v>
      </c>
      <c r="C10" s="108">
        <f>[14]Sumary!V10</f>
        <v>60</v>
      </c>
      <c r="D10" s="109">
        <f>'[14]PF Roller Std Trade Price'!D10+'[14]PF Roller Std Trade Price'!D10*(SpecailFrameExtra)</f>
        <v>83.516280499600001</v>
      </c>
      <c r="E10" s="109">
        <f>'[14]PF Roller Std Trade Price'!E10+'[14]PF Roller Std Trade Price'!E10*(SpecailFrameExtra)</f>
        <v>90.318857546320004</v>
      </c>
      <c r="F10" s="109">
        <f>'[14]PF Roller Std Trade Price'!F10+'[14]PF Roller Std Trade Price'!F10*(SpecailFrameExtra)</f>
        <v>97.121434593040007</v>
      </c>
      <c r="G10" s="109">
        <f>'[14]PF Roller Std Trade Price'!G10+'[14]PF Roller Std Trade Price'!G10*(SpecailFrameExtra)</f>
        <v>103.96876543611999</v>
      </c>
      <c r="H10" s="109">
        <f>'[14]PF Roller Std Trade Price'!H10+'[14]PF Roller Std Trade Price'!H10*(SpecailFrameExtra)</f>
        <v>112.90783502284</v>
      </c>
      <c r="I10" s="109">
        <f>'[14]PF Roller Std Trade Price'!I10+'[14]PF Roller Std Trade Price'!I10*(SpecailFrameExtra)</f>
        <v>121.32550362399999</v>
      </c>
    </row>
    <row r="11" spans="1:16" ht="15" customHeight="1" x14ac:dyDescent="0.2">
      <c r="A11" s="758"/>
      <c r="B11" s="107">
        <f>[14]Sumary!U11</f>
        <v>1.8</v>
      </c>
      <c r="C11" s="108">
        <f>[14]Sumary!V11</f>
        <v>70.866141732283467</v>
      </c>
      <c r="D11" s="109">
        <f>'[14]PF Roller Std Trade Price'!D11+'[14]PF Roller Std Trade Price'!D11*(SpecailFrameExtra)</f>
        <v>87.963681130000012</v>
      </c>
      <c r="E11" s="109">
        <f>'[14]PF Roller Std Trade Price'!E11+'[14]PF Roller Std Trade Price'!E11*(SpecailFrameExtra)</f>
        <v>95.060368546000007</v>
      </c>
      <c r="F11" s="109">
        <f>'[14]PF Roller Std Trade Price'!F11+'[14]PF Roller Std Trade Price'!F11*(SpecailFrameExtra)</f>
        <v>102.15705596200002</v>
      </c>
      <c r="G11" s="109">
        <f>'[14]PF Roller Std Trade Price'!G11+'[14]PF Roller Std Trade Price'!G11*(SpecailFrameExtra)</f>
        <v>109.30043211100002</v>
      </c>
      <c r="H11" s="109">
        <f>'[14]PF Roller Std Trade Price'!H11+'[14]PF Roller Std Trade Price'!H11*(SpecailFrameExtra)</f>
        <v>118.53361206700001</v>
      </c>
      <c r="I11" s="109">
        <f>'[14]PF Roller Std Trade Price'!I11+'[14]PF Roller Std Trade Price'!I11*(SpecailFrameExtra)</f>
        <v>127.30150420000001</v>
      </c>
    </row>
    <row r="12" spans="1:16" ht="15" customHeight="1" x14ac:dyDescent="0.2">
      <c r="A12" s="89" t="s">
        <v>254</v>
      </c>
    </row>
    <row r="13" spans="1:16" ht="15" customHeight="1" x14ac:dyDescent="0.2">
      <c r="A13" s="91"/>
      <c r="B13" s="755"/>
      <c r="C13" s="756"/>
      <c r="D13" s="756"/>
      <c r="E13" s="756"/>
      <c r="F13" s="756"/>
      <c r="G13" s="756"/>
      <c r="H13" s="756"/>
      <c r="I13" s="756"/>
    </row>
    <row r="14" spans="1:16" ht="15" customHeight="1" x14ac:dyDescent="0.2">
      <c r="A14" s="753" t="s">
        <v>277</v>
      </c>
      <c r="B14" s="100" t="s">
        <v>278</v>
      </c>
      <c r="C14" s="101"/>
      <c r="D14" s="102">
        <f>[14]Sumary!W3</f>
        <v>0.61</v>
      </c>
      <c r="E14" s="102">
        <f>[14]Sumary!X3</f>
        <v>0.76200000000000001</v>
      </c>
      <c r="F14" s="102">
        <f>[14]Sumary!Y3</f>
        <v>0.91400000000000003</v>
      </c>
      <c r="G14" s="102">
        <f>[14]Sumary!Z3</f>
        <v>1.0669999999999999</v>
      </c>
      <c r="H14" s="102">
        <f>[14]Sumary!AA3</f>
        <v>1.2190000000000001</v>
      </c>
      <c r="I14" s="102">
        <f>[14]Sumary!AB3</f>
        <v>1.4</v>
      </c>
    </row>
    <row r="15" spans="1:16" ht="15" customHeight="1" x14ac:dyDescent="0.2">
      <c r="A15" s="754"/>
      <c r="B15" s="114"/>
      <c r="C15" s="115" t="s">
        <v>279</v>
      </c>
      <c r="D15" s="105">
        <f>[14]Sumary!W4</f>
        <v>24.015748031496063</v>
      </c>
      <c r="E15" s="105">
        <f>[14]Sumary!X4</f>
        <v>30</v>
      </c>
      <c r="F15" s="105">
        <f>[14]Sumary!Y4</f>
        <v>35.984251968503933</v>
      </c>
      <c r="G15" s="105">
        <f>[14]Sumary!Z4</f>
        <v>42.00787401574803</v>
      </c>
      <c r="H15" s="105">
        <f>[14]Sumary!AA4</f>
        <v>47.99212598425197</v>
      </c>
      <c r="I15" s="105">
        <f>[14]Sumary!AB4</f>
        <v>55.118110236220474</v>
      </c>
    </row>
    <row r="16" spans="1:16" ht="15" customHeight="1" x14ac:dyDescent="0.2">
      <c r="A16" s="754"/>
      <c r="B16" s="107">
        <f>[14]Sumary!U5</f>
        <v>0.61</v>
      </c>
      <c r="C16" s="108">
        <f>[14]Sumary!V5</f>
        <v>24.015748031496063</v>
      </c>
      <c r="D16" s="109">
        <f>'[14]PF Roller Std Trade Price'!D16+'[14]PF Roller Std Trade Price'!D16*(SpecailFrameExtra)</f>
        <v>71.775442881999993</v>
      </c>
      <c r="E16" s="109">
        <f>'[14]PF Roller Std Trade Price'!E16+'[14]PF Roller Std Trade Price'!E16*(SpecailFrameExtra)</f>
        <v>78.348384384400006</v>
      </c>
      <c r="F16" s="109">
        <f>'[14]PF Roller Std Trade Price'!F16+'[14]PF Roller Std Trade Price'!F16*(SpecailFrameExtra)</f>
        <v>84.92132588680002</v>
      </c>
      <c r="G16" s="109">
        <f>'[14]PF Roller Std Trade Price'!G16+'[14]PF Roller Std Trade Price'!G16*(SpecailFrameExtra)</f>
        <v>91.537510425400001</v>
      </c>
      <c r="H16" s="109">
        <f>'[14]PF Roller Std Trade Price'!H16+'[14]PF Roller Std Trade Price'!H16*(SpecailFrameExtra)</f>
        <v>101.7245187478</v>
      </c>
      <c r="I16" s="109">
        <f>'[14]PF Roller Std Trade Price'!I16+'[14]PF Roller Std Trade Price'!I16*(SpecailFrameExtra)</f>
        <v>110.08813348000002</v>
      </c>
    </row>
    <row r="17" spans="1:9" ht="15" customHeight="1" x14ac:dyDescent="0.2">
      <c r="A17" s="754"/>
      <c r="B17" s="107">
        <f>[14]Sumary!U6</f>
        <v>0.76200000000000001</v>
      </c>
      <c r="C17" s="108">
        <f>[14]Sumary!V6</f>
        <v>30</v>
      </c>
      <c r="D17" s="109">
        <f>'[14]PF Roller Std Trade Price'!D17+'[14]PF Roller Std Trade Price'!D17*(SpecailFrameExtra)</f>
        <v>74.674287048400004</v>
      </c>
      <c r="E17" s="109">
        <f>'[14]PF Roller Std Trade Price'!E17+'[14]PF Roller Std Trade Price'!E17*(SpecailFrameExtra)</f>
        <v>81.521221659280002</v>
      </c>
      <c r="F17" s="109">
        <f>'[14]PF Roller Std Trade Price'!F17+'[14]PF Roller Std Trade Price'!F17*(SpecailFrameExtra)</f>
        <v>88.36815627016</v>
      </c>
      <c r="G17" s="109">
        <f>'[14]PF Roller Std Trade Price'!G17+'[14]PF Roller Std Trade Price'!G17*(SpecailFrameExtra)</f>
        <v>95.260136503479998</v>
      </c>
      <c r="H17" s="109">
        <f>'[14]PF Roller Std Trade Price'!H17+'[14]PF Roller Std Trade Price'!H17*(SpecailFrameExtra)</f>
        <v>105.72113793436</v>
      </c>
      <c r="I17" s="109">
        <f>'[14]PF Roller Std Trade Price'!I17+'[14]PF Roller Std Trade Price'!I17*(SpecailFrameExtra)</f>
        <v>114.411020776</v>
      </c>
    </row>
    <row r="18" spans="1:9" ht="15" customHeight="1" x14ac:dyDescent="0.2">
      <c r="A18" s="754"/>
      <c r="B18" s="107">
        <f>[14]Sumary!U7</f>
        <v>0.91400000000000003</v>
      </c>
      <c r="C18" s="108">
        <f>[14]Sumary!V7</f>
        <v>35.984251968503933</v>
      </c>
      <c r="D18" s="109">
        <f>'[14]PF Roller Std Trade Price'!D18+'[14]PF Roller Std Trade Price'!D18*(SpecailFrameExtra)</f>
        <v>77.5731312148</v>
      </c>
      <c r="E18" s="109">
        <f>'[14]PF Roller Std Trade Price'!E18+'[14]PF Roller Std Trade Price'!E18*(SpecailFrameExtra)</f>
        <v>84.694058934160012</v>
      </c>
      <c r="F18" s="109">
        <f>'[14]PF Roller Std Trade Price'!F18+'[14]PF Roller Std Trade Price'!F18*(SpecailFrameExtra)</f>
        <v>91.814986653520023</v>
      </c>
      <c r="G18" s="109">
        <f>'[14]PF Roller Std Trade Price'!G18+'[14]PF Roller Std Trade Price'!G18*(SpecailFrameExtra)</f>
        <v>98.982762581559996</v>
      </c>
      <c r="H18" s="109">
        <f>'[14]PF Roller Std Trade Price'!H18+'[14]PF Roller Std Trade Price'!H18*(SpecailFrameExtra)</f>
        <v>109.71775712092001</v>
      </c>
      <c r="I18" s="109">
        <f>'[14]PF Roller Std Trade Price'!I18+'[14]PF Roller Std Trade Price'!I18*(SpecailFrameExtra)</f>
        <v>118.73390807200002</v>
      </c>
    </row>
    <row r="19" spans="1:9" ht="15" customHeight="1" x14ac:dyDescent="0.2">
      <c r="A19" s="754"/>
      <c r="B19" s="107">
        <f>[14]Sumary!U8</f>
        <v>1.0669999999999999</v>
      </c>
      <c r="C19" s="108">
        <f>[14]Sumary!V8</f>
        <v>42.00787401574803</v>
      </c>
      <c r="D19" s="109">
        <f>'[14]PF Roller Std Trade Price'!D19+'[14]PF Roller Std Trade Price'!D19*(SpecailFrameExtra)</f>
        <v>80.491046724399993</v>
      </c>
      <c r="E19" s="109">
        <f>'[14]PF Roller Std Trade Price'!E19+'[14]PF Roller Std Trade Price'!E19*(SpecailFrameExtra)</f>
        <v>87.887770138479993</v>
      </c>
      <c r="F19" s="109">
        <f>'[14]PF Roller Std Trade Price'!F19+'[14]PF Roller Std Trade Price'!F19*(SpecailFrameExtra)</f>
        <v>95.284493552559994</v>
      </c>
      <c r="G19" s="109">
        <f>'[14]PF Roller Std Trade Price'!G19+'[14]PF Roller Std Trade Price'!G19*(SpecailFrameExtra)</f>
        <v>102.72987962067999</v>
      </c>
      <c r="H19" s="109">
        <f>'[14]PF Roller Std Trade Price'!H19+'[14]PF Roller Std Trade Price'!H19*(SpecailFrameExtra)</f>
        <v>113.74066985476</v>
      </c>
      <c r="I19" s="109">
        <f>'[14]PF Roller Std Trade Price'!I19+'[14]PF Roller Std Trade Price'!I19*(SpecailFrameExtra)</f>
        <v>123.08523541599999</v>
      </c>
    </row>
    <row r="20" spans="1:9" ht="15" customHeight="1" x14ac:dyDescent="0.2">
      <c r="A20" s="754"/>
      <c r="B20" s="107">
        <f>[14]Sumary!U9</f>
        <v>1.2190000000000001</v>
      </c>
      <c r="C20" s="108">
        <f>[14]Sumary!V9</f>
        <v>47.99212598425197</v>
      </c>
      <c r="D20" s="109">
        <f>'[14]PF Roller Std Trade Price'!D20+'[14]PF Roller Std Trade Price'!D20*(SpecailFrameExtra)</f>
        <v>83.389890890800004</v>
      </c>
      <c r="E20" s="109">
        <f>'[14]PF Roller Std Trade Price'!E20+'[14]PF Roller Std Trade Price'!E20*(SpecailFrameExtra)</f>
        <v>91.060607413360003</v>
      </c>
      <c r="F20" s="109">
        <f>'[14]PF Roller Std Trade Price'!F20+'[14]PF Roller Std Trade Price'!F20*(SpecailFrameExtra)</f>
        <v>98.731323935920017</v>
      </c>
      <c r="G20" s="109">
        <f>'[14]PF Roller Std Trade Price'!G20+'[14]PF Roller Std Trade Price'!G20*(SpecailFrameExtra)</f>
        <v>106.45250569875999</v>
      </c>
      <c r="H20" s="109">
        <f>'[14]PF Roller Std Trade Price'!H20+'[14]PF Roller Std Trade Price'!H20*(SpecailFrameExtra)</f>
        <v>117.73728904132</v>
      </c>
      <c r="I20" s="109">
        <f>'[14]PF Roller Std Trade Price'!I20+'[14]PF Roller Std Trade Price'!I20*(SpecailFrameExtra)</f>
        <v>127.40812271200001</v>
      </c>
    </row>
    <row r="21" spans="1:9" ht="15" customHeight="1" x14ac:dyDescent="0.2">
      <c r="A21" s="754"/>
      <c r="B21" s="107">
        <f>[14]Sumary!U10</f>
        <v>1.524</v>
      </c>
      <c r="C21" s="108">
        <f>[14]Sumary!V10</f>
        <v>60</v>
      </c>
      <c r="D21" s="109">
        <f>'[14]PF Roller Std Trade Price'!D21+'[14]PF Roller Std Trade Price'!D21*(SpecailFrameExtra)</f>
        <v>89.206650566799993</v>
      </c>
      <c r="E21" s="109">
        <f>'[14]PF Roller Std Trade Price'!E21+'[14]PF Roller Std Trade Price'!E21*(SpecailFrameExtra)</f>
        <v>97.427155892559995</v>
      </c>
      <c r="F21" s="109">
        <f>'[14]PF Roller Std Trade Price'!F21+'[14]PF Roller Std Trade Price'!F21*(SpecailFrameExtra)</f>
        <v>105.64766121832</v>
      </c>
      <c r="G21" s="109">
        <f>'[14]PF Roller Std Trade Price'!G21+'[14]PF Roller Std Trade Price'!G21*(SpecailFrameExtra)</f>
        <v>113.92224881595999</v>
      </c>
      <c r="H21" s="109">
        <f>'[14]PF Roller Std Trade Price'!H21+'[14]PF Roller Std Trade Price'!H21*(SpecailFrameExtra)</f>
        <v>125.75682096172001</v>
      </c>
      <c r="I21" s="109">
        <f>'[14]PF Roller Std Trade Price'!I21+'[14]PF Roller Std Trade Price'!I21*(SpecailFrameExtra)</f>
        <v>136.082337352</v>
      </c>
    </row>
    <row r="22" spans="1:9" ht="15" customHeight="1" x14ac:dyDescent="0.2">
      <c r="A22" s="754"/>
      <c r="B22" s="107">
        <f>[14]Sumary!U11</f>
        <v>1.8</v>
      </c>
      <c r="C22" s="108">
        <f>[14]Sumary!V11</f>
        <v>70.866141732283467</v>
      </c>
      <c r="D22" s="109">
        <f>'[14]PF Roller Std Trade Price'!D22+'[14]PF Roller Std Trade Price'!D22*(SpecailFrameExtra)</f>
        <v>94.470341289999993</v>
      </c>
      <c r="E22" s="109">
        <f>'[14]PF Roller Std Trade Price'!E22+'[14]PF Roller Std Trade Price'!E22*(SpecailFrameExtra)</f>
        <v>103.188360418</v>
      </c>
      <c r="F22" s="109">
        <f>'[14]PF Roller Std Trade Price'!F22+'[14]PF Roller Std Trade Price'!F22*(SpecailFrameExtra)</f>
        <v>111.90637954600003</v>
      </c>
      <c r="G22" s="109">
        <f>'[14]PF Roller Std Trade Price'!G22+'[14]PF Roller Std Trade Price'!G22*(SpecailFrameExtra)</f>
        <v>120.681754063</v>
      </c>
      <c r="H22" s="109">
        <f>'[14]PF Roller Std Trade Price'!H22+'[14]PF Roller Std Trade Price'!H22*(SpecailFrameExtra)</f>
        <v>133.01384001100001</v>
      </c>
      <c r="I22" s="109">
        <f>'[14]PF Roller Std Trade Price'!I22+'[14]PF Roller Std Trade Price'!I22*(SpecailFrameExtra)</f>
        <v>143.9317906</v>
      </c>
    </row>
    <row r="23" spans="1:9" ht="15" customHeight="1" x14ac:dyDescent="0.2">
      <c r="A23" s="89" t="s">
        <v>244</v>
      </c>
    </row>
    <row r="24" spans="1:9" ht="15" customHeight="1" x14ac:dyDescent="0.2">
      <c r="A24" s="91"/>
      <c r="B24" s="755"/>
      <c r="C24" s="756"/>
      <c r="D24" s="756"/>
      <c r="E24" s="756"/>
      <c r="F24" s="756"/>
      <c r="G24" s="756"/>
      <c r="H24" s="756"/>
      <c r="I24" s="756"/>
    </row>
    <row r="25" spans="1:9" ht="15" customHeight="1" x14ac:dyDescent="0.2">
      <c r="A25" s="753" t="s">
        <v>277</v>
      </c>
      <c r="B25" s="100" t="s">
        <v>278</v>
      </c>
      <c r="C25" s="101"/>
      <c r="D25" s="102">
        <f>[14]Sumary!W3</f>
        <v>0.61</v>
      </c>
      <c r="E25" s="102">
        <f>[14]Sumary!X3</f>
        <v>0.76200000000000001</v>
      </c>
      <c r="F25" s="102">
        <f>[14]Sumary!Y3</f>
        <v>0.91400000000000003</v>
      </c>
      <c r="G25" s="102">
        <f>[14]Sumary!Z3</f>
        <v>1.0669999999999999</v>
      </c>
      <c r="H25" s="102">
        <f>[14]Sumary!AA3</f>
        <v>1.2190000000000001</v>
      </c>
      <c r="I25" s="102">
        <f>[14]Sumary!AB3</f>
        <v>1.4</v>
      </c>
    </row>
    <row r="26" spans="1:9" ht="15" customHeight="1" x14ac:dyDescent="0.2">
      <c r="A26" s="754"/>
      <c r="B26" s="114"/>
      <c r="C26" s="115" t="s">
        <v>279</v>
      </c>
      <c r="D26" s="105">
        <f>[14]Sumary!W4</f>
        <v>24.015748031496063</v>
      </c>
      <c r="E26" s="105">
        <f>[14]Sumary!X4</f>
        <v>30</v>
      </c>
      <c r="F26" s="105">
        <f>[14]Sumary!Y4</f>
        <v>35.984251968503933</v>
      </c>
      <c r="G26" s="105">
        <f>[14]Sumary!Z4</f>
        <v>42.00787401574803</v>
      </c>
      <c r="H26" s="105">
        <f>[14]Sumary!AA4</f>
        <v>47.99212598425197</v>
      </c>
      <c r="I26" s="105">
        <f>[14]Sumary!AB4</f>
        <v>55.118110236220474</v>
      </c>
    </row>
    <row r="27" spans="1:9" ht="15" customHeight="1" x14ac:dyDescent="0.2">
      <c r="A27" s="754"/>
      <c r="B27" s="107">
        <f>[14]Sumary!U5</f>
        <v>0.61</v>
      </c>
      <c r="C27" s="108">
        <f>[14]Sumary!V5</f>
        <v>24.015748031496063</v>
      </c>
      <c r="D27" s="109">
        <f>'[14]PF Roller Std Trade Price'!D27+'[14]PF Roller Std Trade Price'!D27*(SpecailFrameExtra)</f>
        <v>75.125893258000005</v>
      </c>
      <c r="E27" s="109">
        <f>'[14]PF Roller Std Trade Price'!E27+'[14]PF Roller Std Trade Price'!E27*(SpecailFrameExtra)</f>
        <v>82.533701083600008</v>
      </c>
      <c r="F27" s="109">
        <f>'[14]PF Roller Std Trade Price'!F27+'[14]PF Roller Std Trade Price'!F27*(SpecailFrameExtra)</f>
        <v>89.94150890920001</v>
      </c>
      <c r="G27" s="109">
        <f>'[14]PF Roller Std Trade Price'!G27+'[14]PF Roller Std Trade Price'!G27*(SpecailFrameExtra)</f>
        <v>97.398052312600001</v>
      </c>
      <c r="H27" s="109">
        <f>'[14]PF Roller Std Trade Price'!H27+'[14]PF Roller Std Trade Price'!H27*(SpecailFrameExtra)</f>
        <v>110.0772062182</v>
      </c>
      <c r="I27" s="109">
        <f>'[14]PF Roller Std Trade Price'!I27+'[14]PF Roller Std Trade Price'!I27*(SpecailFrameExtra)</f>
        <v>119.68104772</v>
      </c>
    </row>
    <row r="28" spans="1:9" ht="15" customHeight="1" x14ac:dyDescent="0.2">
      <c r="A28" s="754"/>
      <c r="B28" s="107">
        <f>[14]Sumary!U6</f>
        <v>0.76200000000000001</v>
      </c>
      <c r="C28" s="108">
        <f>[14]Sumary!V6</f>
        <v>30</v>
      </c>
      <c r="D28" s="109">
        <f>'[14]PF Roller Std Trade Price'!D28+'[14]PF Roller Std Trade Price'!D28*(SpecailFrameExtra)</f>
        <v>78.528963619600006</v>
      </c>
      <c r="E28" s="109">
        <f>'[14]PF Roller Std Trade Price'!E28+'[14]PF Roller Std Trade Price'!E28*(SpecailFrameExtra)</f>
        <v>86.336407802319982</v>
      </c>
      <c r="F28" s="109">
        <f>'[14]PF Roller Std Trade Price'!F28+'[14]PF Roller Std Trade Price'!F28*(SpecailFrameExtra)</f>
        <v>94.143851985040016</v>
      </c>
      <c r="G28" s="109">
        <f>'[14]PF Roller Std Trade Price'!G28+'[14]PF Roller Std Trade Price'!G28*(SpecailFrameExtra)</f>
        <v>102.00266093211999</v>
      </c>
      <c r="H28" s="109">
        <f>'[14]PF Roller Std Trade Price'!H28+'[14]PF Roller Std Trade Price'!H28*(SpecailFrameExtra)</f>
        <v>115.08145119483999</v>
      </c>
      <c r="I28" s="109">
        <f>'[14]PF Roller Std Trade Price'!I28+'[14]PF Roller Std Trade Price'!I28*(SpecailFrameExtra)</f>
        <v>125.161175464</v>
      </c>
    </row>
    <row r="29" spans="1:9" ht="15" customHeight="1" x14ac:dyDescent="0.2">
      <c r="A29" s="754"/>
      <c r="B29" s="107">
        <f>[14]Sumary!U7</f>
        <v>0.91400000000000003</v>
      </c>
      <c r="C29" s="108">
        <f>[14]Sumary!V7</f>
        <v>35.984251968503933</v>
      </c>
      <c r="D29" s="109">
        <f>'[14]PF Roller Std Trade Price'!D29+'[14]PF Roller Std Trade Price'!D29*(SpecailFrameExtra)</f>
        <v>81.932033981200007</v>
      </c>
      <c r="E29" s="109">
        <f>'[14]PF Roller Std Trade Price'!E29+'[14]PF Roller Std Trade Price'!E29*(SpecailFrameExtra)</f>
        <v>90.139114521040014</v>
      </c>
      <c r="F29" s="109">
        <f>'[14]PF Roller Std Trade Price'!F29+'[14]PF Roller Std Trade Price'!F29*(SpecailFrameExtra)</f>
        <v>98.346195060880007</v>
      </c>
      <c r="G29" s="109">
        <f>'[14]PF Roller Std Trade Price'!G29+'[14]PF Roller Std Trade Price'!G29*(SpecailFrameExtra)</f>
        <v>106.60726955164002</v>
      </c>
      <c r="H29" s="109">
        <f>'[14]PF Roller Std Trade Price'!H29+'[14]PF Roller Std Trade Price'!H29*(SpecailFrameExtra)</f>
        <v>120.08569617148001</v>
      </c>
      <c r="I29" s="109">
        <f>'[14]PF Roller Std Trade Price'!I29+'[14]PF Roller Std Trade Price'!I29*(SpecailFrameExtra)</f>
        <v>130.64130320799998</v>
      </c>
    </row>
    <row r="30" spans="1:9" ht="15" customHeight="1" x14ac:dyDescent="0.2">
      <c r="A30" s="754"/>
      <c r="B30" s="107">
        <f>[14]Sumary!U8</f>
        <v>1.0669999999999999</v>
      </c>
      <c r="C30" s="108">
        <f>[14]Sumary!V8</f>
        <v>42.00787401574803</v>
      </c>
      <c r="D30" s="109">
        <f>'[14]PF Roller Std Trade Price'!D30+'[14]PF Roller Std Trade Price'!D30*(SpecailFrameExtra)</f>
        <v>85.357492963599995</v>
      </c>
      <c r="E30" s="109">
        <f>'[14]PF Roller Std Trade Price'!E30+'[14]PF Roller Std Trade Price'!E30*(SpecailFrameExtra)</f>
        <v>93.966839047120004</v>
      </c>
      <c r="F30" s="109">
        <f>'[14]PF Roller Std Trade Price'!F30+'[14]PF Roller Std Trade Price'!F30*(SpecailFrameExtra)</f>
        <v>102.57618513064001</v>
      </c>
      <c r="G30" s="109">
        <f>'[14]PF Roller Std Trade Price'!G30+'[14]PF Roller Std Trade Price'!G30*(SpecailFrameExtra)</f>
        <v>111.24217164892001</v>
      </c>
      <c r="H30" s="109">
        <f>'[14]PF Roller Std Trade Price'!H30+'[14]PF Roller Std Trade Price'!H30*(SpecailFrameExtra)</f>
        <v>125.12286381244</v>
      </c>
      <c r="I30" s="109">
        <f>'[14]PF Roller Std Trade Price'!I30+'[14]PF Roller Std Trade Price'!I30*(SpecailFrameExtra)</f>
        <v>136.15748442399999</v>
      </c>
    </row>
    <row r="31" spans="1:9" ht="15" customHeight="1" x14ac:dyDescent="0.2">
      <c r="A31" s="754"/>
      <c r="B31" s="107">
        <f>[14]Sumary!U9</f>
        <v>1.2190000000000001</v>
      </c>
      <c r="C31" s="108">
        <f>[14]Sumary!V9</f>
        <v>47.99212598425197</v>
      </c>
      <c r="D31" s="109">
        <f>'[14]PF Roller Std Trade Price'!D31+'[14]PF Roller Std Trade Price'!D31*(SpecailFrameExtra)</f>
        <v>88.760563325199996</v>
      </c>
      <c r="E31" s="109">
        <f>'[14]PF Roller Std Trade Price'!E31+'[14]PF Roller Std Trade Price'!E31*(SpecailFrameExtra)</f>
        <v>97.769545765840022</v>
      </c>
      <c r="F31" s="109">
        <f>'[14]PF Roller Std Trade Price'!F31+'[14]PF Roller Std Trade Price'!F31*(SpecailFrameExtra)</f>
        <v>106.77852820648002</v>
      </c>
      <c r="G31" s="109">
        <f>'[14]PF Roller Std Trade Price'!G31+'[14]PF Roller Std Trade Price'!G31*(SpecailFrameExtra)</f>
        <v>115.84678026844003</v>
      </c>
      <c r="H31" s="109">
        <f>'[14]PF Roller Std Trade Price'!H31+'[14]PF Roller Std Trade Price'!H31*(SpecailFrameExtra)</f>
        <v>130.12710878908001</v>
      </c>
      <c r="I31" s="109">
        <f>'[14]PF Roller Std Trade Price'!I31+'[14]PF Roller Std Trade Price'!I31*(SpecailFrameExtra)</f>
        <v>141.63761216799998</v>
      </c>
    </row>
    <row r="32" spans="1:9" ht="15" customHeight="1" x14ac:dyDescent="0.2">
      <c r="A32" s="754"/>
      <c r="B32" s="107">
        <f>[14]Sumary!U10</f>
        <v>1.524</v>
      </c>
      <c r="C32" s="108">
        <f>[14]Sumary!V10</f>
        <v>60</v>
      </c>
      <c r="D32" s="109">
        <f>'[14]PF Roller Std Trade Price'!D32+'[14]PF Roller Std Trade Price'!D32*(SpecailFrameExtra)</f>
        <v>95.589092669199999</v>
      </c>
      <c r="E32" s="109">
        <f>'[14]PF Roller Std Trade Price'!E32+'[14]PF Roller Std Trade Price'!E32*(SpecailFrameExtra)</f>
        <v>105.39997701064</v>
      </c>
      <c r="F32" s="109">
        <f>'[14]PF Roller Std Trade Price'!F32+'[14]PF Roller Std Trade Price'!F32*(SpecailFrameExtra)</f>
        <v>115.21086135208</v>
      </c>
      <c r="G32" s="109">
        <f>'[14]PF Roller Std Trade Price'!G32+'[14]PF Roller Std Trade Price'!G32*(SpecailFrameExtra)</f>
        <v>125.08629098524</v>
      </c>
      <c r="H32" s="109">
        <f>'[14]PF Roller Std Trade Price'!H32+'[14]PF Roller Std Trade Price'!H32*(SpecailFrameExtra)</f>
        <v>140.16852140668001</v>
      </c>
      <c r="I32" s="109">
        <f>'[14]PF Roller Std Trade Price'!I32+'[14]PF Roller Std Trade Price'!I32*(SpecailFrameExtra)</f>
        <v>152.633921128</v>
      </c>
    </row>
    <row r="33" spans="1:9" ht="15" customHeight="1" x14ac:dyDescent="0.2">
      <c r="A33" s="754"/>
      <c r="B33" s="107">
        <f>[14]Sumary!U11</f>
        <v>1.8</v>
      </c>
      <c r="C33" s="108">
        <f>[14]Sumary!V11</f>
        <v>70.866141732283467</v>
      </c>
      <c r="D33" s="109">
        <f>'[14]PF Roller Std Trade Price'!D33+'[14]PF Roller Std Trade Price'!D33*(SpecailFrameExtra)</f>
        <v>101.76835201</v>
      </c>
      <c r="E33" s="109">
        <f>'[14]PF Roller Std Trade Price'!E33+'[14]PF Roller Std Trade Price'!E33*(SpecailFrameExtra)</f>
        <v>112.304891842</v>
      </c>
      <c r="F33" s="109">
        <f>'[14]PF Roller Std Trade Price'!F33+'[14]PF Roller Std Trade Price'!F33*(SpecailFrameExtra)</f>
        <v>122.84143167399999</v>
      </c>
      <c r="G33" s="109">
        <f>'[14]PF Roller Std Trade Price'!G33+'[14]PF Roller Std Trade Price'!G33*(SpecailFrameExtra)</f>
        <v>133.447290847</v>
      </c>
      <c r="H33" s="109">
        <f>'[14]PF Roller Std Trade Price'!H33+'[14]PF Roller Std Trade Price'!H33*(SpecailFrameExtra)</f>
        <v>149.25517675900002</v>
      </c>
      <c r="I33" s="109">
        <f>'[14]PF Roller Std Trade Price'!I33+'[14]PF Roller Std Trade Price'!I33*(SpecailFrameExtra)</f>
        <v>162.58467939999997</v>
      </c>
    </row>
    <row r="34" spans="1:9" ht="15" customHeight="1" x14ac:dyDescent="0.2">
      <c r="A34" s="89" t="s">
        <v>255</v>
      </c>
    </row>
    <row r="35" spans="1:9" ht="15" customHeight="1" x14ac:dyDescent="0.2">
      <c r="A35" s="91"/>
      <c r="B35" s="755"/>
      <c r="C35" s="756"/>
      <c r="D35" s="756"/>
      <c r="E35" s="756"/>
      <c r="F35" s="756"/>
      <c r="G35" s="756"/>
      <c r="H35" s="756"/>
      <c r="I35" s="756"/>
    </row>
    <row r="36" spans="1:9" ht="15" customHeight="1" x14ac:dyDescent="0.2">
      <c r="A36" s="753" t="s">
        <v>277</v>
      </c>
      <c r="B36" s="100" t="s">
        <v>278</v>
      </c>
      <c r="C36" s="101"/>
      <c r="D36" s="102">
        <f>[14]Sumary!W3</f>
        <v>0.61</v>
      </c>
      <c r="E36" s="102">
        <f>[14]Sumary!X3</f>
        <v>0.76200000000000001</v>
      </c>
      <c r="F36" s="102">
        <f>[14]Sumary!Y3</f>
        <v>0.91400000000000003</v>
      </c>
      <c r="G36" s="102">
        <f>[14]Sumary!Z3</f>
        <v>1.0669999999999999</v>
      </c>
      <c r="H36" s="102">
        <f>[14]Sumary!AA3</f>
        <v>1.2190000000000001</v>
      </c>
      <c r="I36" s="102">
        <f>[14]Sumary!AB3</f>
        <v>1.4</v>
      </c>
    </row>
    <row r="37" spans="1:9" ht="15" customHeight="1" x14ac:dyDescent="0.2">
      <c r="A37" s="754"/>
      <c r="B37" s="114"/>
      <c r="C37" s="115" t="s">
        <v>279</v>
      </c>
      <c r="D37" s="105">
        <f>[14]Sumary!W4</f>
        <v>24.015748031496063</v>
      </c>
      <c r="E37" s="105">
        <f>[14]Sumary!X4</f>
        <v>30</v>
      </c>
      <c r="F37" s="105">
        <f>[14]Sumary!Y4</f>
        <v>35.984251968503933</v>
      </c>
      <c r="G37" s="105">
        <f>[14]Sumary!Z4</f>
        <v>42.00787401574803</v>
      </c>
      <c r="H37" s="105">
        <f>[14]Sumary!AA4</f>
        <v>47.99212598425197</v>
      </c>
      <c r="I37" s="105">
        <f>[14]Sumary!AB4</f>
        <v>55.118110236220474</v>
      </c>
    </row>
    <row r="38" spans="1:9" ht="15" customHeight="1" x14ac:dyDescent="0.2">
      <c r="A38" s="754"/>
      <c r="B38" s="107">
        <f>[14]Sumary!U5</f>
        <v>0.61</v>
      </c>
      <c r="C38" s="108">
        <f>[14]Sumary!V5</f>
        <v>24.015748031496063</v>
      </c>
      <c r="D38" s="109">
        <f>'[14]PF Roller Std Trade Price'!D38+'[14]PF Roller Std Trade Price'!D38*(SpecailFrameExtra)</f>
        <v>79.990101334000016</v>
      </c>
      <c r="E38" s="109">
        <f>'[14]PF Roller Std Trade Price'!E38+'[14]PF Roller Std Trade Price'!E38*(SpecailFrameExtra)</f>
        <v>88.609974122799997</v>
      </c>
      <c r="F38" s="109">
        <f>'[14]PF Roller Std Trade Price'!F38+'[14]PF Roller Std Trade Price'!F38*(SpecailFrameExtra)</f>
        <v>97.229846911600021</v>
      </c>
      <c r="G38" s="109">
        <f>'[14]PF Roller Std Trade Price'!G38+'[14]PF Roller Std Trade Price'!G38*(SpecailFrameExtra)</f>
        <v>105.9064293898</v>
      </c>
      <c r="H38" s="109">
        <f>'[14]PF Roller Std Trade Price'!H38+'[14]PF Roller Std Trade Price'!H38*(SpecailFrameExtra)</f>
        <v>122.20369826860002</v>
      </c>
      <c r="I38" s="109">
        <f>'[14]PF Roller Std Trade Price'!I38+'[14]PF Roller Std Trade Price'!I38*(SpecailFrameExtra)</f>
        <v>133.60810995999998</v>
      </c>
    </row>
    <row r="39" spans="1:9" ht="15" customHeight="1" x14ac:dyDescent="0.2">
      <c r="A39" s="754"/>
      <c r="B39" s="107">
        <f>[14]Sumary!U6</f>
        <v>0.76200000000000001</v>
      </c>
      <c r="C39" s="108">
        <f>[14]Sumary!V6</f>
        <v>30</v>
      </c>
      <c r="D39" s="109">
        <f>'[14]PF Roller Std Trade Price'!D39+'[14]PF Roller Std Trade Price'!D39*(SpecailFrameExtra)</f>
        <v>84.125210930799994</v>
      </c>
      <c r="E39" s="109">
        <f>'[14]PF Roller Std Trade Price'!E39+'[14]PF Roller Std Trade Price'!E39*(SpecailFrameExtra)</f>
        <v>93.327129853359992</v>
      </c>
      <c r="F39" s="109">
        <f>'[14]PF Roller Std Trade Price'!F39+'[14]PF Roller Std Trade Price'!F39*(SpecailFrameExtra)</f>
        <v>102.52904877592</v>
      </c>
      <c r="G39" s="109">
        <f>'[14]PF Roller Std Trade Price'!G39+'[14]PF Roller Std Trade Price'!G39*(SpecailFrameExtra)</f>
        <v>111.79150663875998</v>
      </c>
      <c r="H39" s="109">
        <f>'[14]PF Roller Std Trade Price'!H39+'[14]PF Roller Std Trade Price'!H39*(SpecailFrameExtra)</f>
        <v>128.67082165132001</v>
      </c>
      <c r="I39" s="109">
        <f>'[14]PF Roller Std Trade Price'!I39+'[14]PF Roller Std Trade Price'!I39*(SpecailFrameExtra)</f>
        <v>140.76832775199998</v>
      </c>
    </row>
    <row r="40" spans="1:9" ht="15" customHeight="1" x14ac:dyDescent="0.2">
      <c r="A40" s="754"/>
      <c r="B40" s="107">
        <f>[14]Sumary!U7</f>
        <v>0.91400000000000003</v>
      </c>
      <c r="C40" s="108">
        <f>[14]Sumary!V7</f>
        <v>35.984251968503933</v>
      </c>
      <c r="D40" s="109">
        <f>'[14]PF Roller Std Trade Price'!D40+'[14]PF Roller Std Trade Price'!D40*(SpecailFrameExtra)</f>
        <v>88.260320527599987</v>
      </c>
      <c r="E40" s="109">
        <f>'[14]PF Roller Std Trade Price'!E40+'[14]PF Roller Std Trade Price'!E40*(SpecailFrameExtra)</f>
        <v>98.044285583919986</v>
      </c>
      <c r="F40" s="109">
        <f>'[14]PF Roller Std Trade Price'!F40+'[14]PF Roller Std Trade Price'!F40*(SpecailFrameExtra)</f>
        <v>107.82825064024001</v>
      </c>
      <c r="G40" s="109">
        <f>'[14]PF Roller Std Trade Price'!G40+'[14]PF Roller Std Trade Price'!G40*(SpecailFrameExtra)</f>
        <v>117.67658388772</v>
      </c>
      <c r="H40" s="109">
        <f>'[14]PF Roller Std Trade Price'!H40+'[14]PF Roller Std Trade Price'!H40*(SpecailFrameExtra)</f>
        <v>135.13794503404</v>
      </c>
      <c r="I40" s="109">
        <f>'[14]PF Roller Std Trade Price'!I40+'[14]PF Roller Std Trade Price'!I40*(SpecailFrameExtra)</f>
        <v>147.92854554399997</v>
      </c>
    </row>
    <row r="41" spans="1:9" ht="15" customHeight="1" x14ac:dyDescent="0.2">
      <c r="A41" s="754"/>
      <c r="B41" s="107">
        <f>[14]Sumary!U8</f>
        <v>1.0669999999999999</v>
      </c>
      <c r="C41" s="108">
        <f>[14]Sumary!V8</f>
        <v>42.00787401574803</v>
      </c>
      <c r="D41" s="109">
        <f>'[14]PF Roller Std Trade Price'!D41+'[14]PF Roller Std Trade Price'!D41*(SpecailFrameExtra)</f>
        <v>92.422634792799997</v>
      </c>
      <c r="E41" s="109">
        <f>'[14]PF Roller Std Trade Price'!E41+'[14]PF Roller Std Trade Price'!E41*(SpecailFrameExtra)</f>
        <v>102.79247523376002</v>
      </c>
      <c r="F41" s="109">
        <f>'[14]PF Roller Std Trade Price'!F41+'[14]PF Roller Std Trade Price'!F41*(SpecailFrameExtra)</f>
        <v>113.16231567472001</v>
      </c>
      <c r="G41" s="109">
        <f>'[14]PF Roller Std Trade Price'!G41+'[14]PF Roller Std Trade Price'!G41*(SpecailFrameExtra)</f>
        <v>123.60037875015999</v>
      </c>
      <c r="H41" s="109">
        <f>'[14]PF Roller Std Trade Price'!H41+'[14]PF Roller Std Trade Price'!H41*(SpecailFrameExtra)</f>
        <v>141.64761528111998</v>
      </c>
      <c r="I41" s="109">
        <f>'[14]PF Roller Std Trade Price'!I41+'[14]PF Roller Std Trade Price'!I41*(SpecailFrameExtra)</f>
        <v>155.13587003199999</v>
      </c>
    </row>
    <row r="42" spans="1:9" ht="15" customHeight="1" x14ac:dyDescent="0.2">
      <c r="A42" s="754"/>
      <c r="B42" s="107">
        <f>[14]Sumary!U9</f>
        <v>1.2190000000000001</v>
      </c>
      <c r="C42" s="108">
        <f>[14]Sumary!V9</f>
        <v>47.99212598425197</v>
      </c>
      <c r="D42" s="109">
        <f>'[14]PF Roller Std Trade Price'!D42+'[14]PF Roller Std Trade Price'!D42*(SpecailFrameExtra)</f>
        <v>96.557744389600018</v>
      </c>
      <c r="E42" s="109">
        <f>'[14]PF Roller Std Trade Price'!E42+'[14]PF Roller Std Trade Price'!E42*(SpecailFrameExtra)</f>
        <v>107.50963096432001</v>
      </c>
      <c r="F42" s="109">
        <f>'[14]PF Roller Std Trade Price'!F42+'[14]PF Roller Std Trade Price'!F42*(SpecailFrameExtra)</f>
        <v>118.46151753904002</v>
      </c>
      <c r="G42" s="109">
        <f>'[14]PF Roller Std Trade Price'!G42+'[14]PF Roller Std Trade Price'!G42*(SpecailFrameExtra)</f>
        <v>129.48545599912001</v>
      </c>
      <c r="H42" s="109">
        <f>'[14]PF Roller Std Trade Price'!H42+'[14]PF Roller Std Trade Price'!H42*(SpecailFrameExtra)</f>
        <v>148.11473866384</v>
      </c>
      <c r="I42" s="109">
        <f>'[14]PF Roller Std Trade Price'!I42+'[14]PF Roller Std Trade Price'!I42*(SpecailFrameExtra)</f>
        <v>162.29608782399998</v>
      </c>
    </row>
    <row r="43" spans="1:9" ht="15" customHeight="1" x14ac:dyDescent="0.2">
      <c r="A43" s="754"/>
      <c r="B43" s="107">
        <f>[14]Sumary!U10</f>
        <v>1.524</v>
      </c>
      <c r="C43" s="108">
        <f>[14]Sumary!V10</f>
        <v>60</v>
      </c>
      <c r="D43" s="109">
        <f>'[14]PF Roller Std Trade Price'!D43+'[14]PF Roller Std Trade Price'!D43*(SpecailFrameExtra)</f>
        <v>104.85516825160001</v>
      </c>
      <c r="E43" s="109">
        <f>'[14]PF Roller Std Trade Price'!E43+'[14]PF Roller Std Trade Price'!E43*(SpecailFrameExtra)</f>
        <v>116.97497634472001</v>
      </c>
      <c r="F43" s="109">
        <f>'[14]PF Roller Std Trade Price'!F43+'[14]PF Roller Std Trade Price'!F43*(SpecailFrameExtra)</f>
        <v>129.09478443783999</v>
      </c>
      <c r="G43" s="109">
        <f>'[14]PF Roller Std Trade Price'!G43+'[14]PF Roller Std Trade Price'!G43*(SpecailFrameExtra)</f>
        <v>141.29432811051998</v>
      </c>
      <c r="H43" s="109">
        <f>'[14]PF Roller Std Trade Price'!H43+'[14]PF Roller Std Trade Price'!H43*(SpecailFrameExtra)</f>
        <v>161.09153229364</v>
      </c>
      <c r="I43" s="109">
        <f>'[14]PF Roller Std Trade Price'!I43+'[14]PF Roller Std Trade Price'!I43*(SpecailFrameExtra)</f>
        <v>176.66363010399994</v>
      </c>
    </row>
    <row r="44" spans="1:9" ht="15" customHeight="1" x14ac:dyDescent="0.2">
      <c r="A44" s="754"/>
      <c r="B44" s="107">
        <f>[14]Sumary!U11</f>
        <v>1.8</v>
      </c>
      <c r="C44" s="108">
        <f>[14]Sumary!V11</f>
        <v>70.866141732283467</v>
      </c>
      <c r="D44" s="109">
        <f>'[14]PF Roller Std Trade Price'!D44+'[14]PF Roller Std Trade Price'!D44*(SpecailFrameExtra)</f>
        <v>112.36365672999999</v>
      </c>
      <c r="E44" s="109">
        <f>'[14]PF Roller Std Trade Price'!E44+'[14]PF Roller Std Trade Price'!E44*(SpecailFrameExtra)</f>
        <v>125.540338066</v>
      </c>
      <c r="F44" s="109">
        <f>'[14]PF Roller Std Trade Price'!F44+'[14]PF Roller Std Trade Price'!F44*(SpecailFrameExtra)</f>
        <v>138.71701940200001</v>
      </c>
      <c r="G44" s="109">
        <f>'[14]PF Roller Std Trade Price'!G44+'[14]PF Roller Std Trade Price'!G44*(SpecailFrameExtra)</f>
        <v>151.98038943099999</v>
      </c>
      <c r="H44" s="109">
        <f>'[14]PF Roller Std Trade Price'!H44+'[14]PF Roller Std Trade Price'!H44*(SpecailFrameExtra)</f>
        <v>172.83446685700002</v>
      </c>
      <c r="I44" s="109">
        <f>'[14]PF Roller Std Trade Price'!I44+'[14]PF Roller Std Trade Price'!I44*(SpecailFrameExtra)</f>
        <v>189.66507819999998</v>
      </c>
    </row>
    <row r="45" spans="1:9" ht="15" customHeight="1" x14ac:dyDescent="0.2">
      <c r="A45" s="89" t="s">
        <v>256</v>
      </c>
    </row>
    <row r="46" spans="1:9" ht="15" customHeight="1" x14ac:dyDescent="0.2">
      <c r="A46" s="91"/>
      <c r="B46" s="755"/>
      <c r="C46" s="756"/>
      <c r="D46" s="756"/>
      <c r="E46" s="756"/>
      <c r="F46" s="756"/>
      <c r="G46" s="756"/>
      <c r="H46" s="756"/>
      <c r="I46" s="756"/>
    </row>
    <row r="47" spans="1:9" ht="15" customHeight="1" x14ac:dyDescent="0.2">
      <c r="A47" s="753" t="s">
        <v>277</v>
      </c>
      <c r="B47" s="100" t="s">
        <v>278</v>
      </c>
      <c r="C47" s="101"/>
      <c r="D47" s="102">
        <f>[14]Sumary!W3</f>
        <v>0.61</v>
      </c>
      <c r="E47" s="102">
        <f>[14]Sumary!X3</f>
        <v>0.76200000000000001</v>
      </c>
      <c r="F47" s="102">
        <f>[14]Sumary!Y3</f>
        <v>0.91400000000000003</v>
      </c>
      <c r="G47" s="102">
        <f>[14]Sumary!Z3</f>
        <v>1.0669999999999999</v>
      </c>
      <c r="H47" s="102">
        <f>[14]Sumary!AA3</f>
        <v>1.2190000000000001</v>
      </c>
      <c r="I47" s="102">
        <f>[14]Sumary!AB3</f>
        <v>1.4</v>
      </c>
    </row>
    <row r="48" spans="1:9" ht="15" customHeight="1" x14ac:dyDescent="0.2">
      <c r="A48" s="754"/>
      <c r="B48" s="114"/>
      <c r="C48" s="115" t="s">
        <v>279</v>
      </c>
      <c r="D48" s="105">
        <f>[14]Sumary!W4</f>
        <v>24.015748031496063</v>
      </c>
      <c r="E48" s="105">
        <f>[14]Sumary!X4</f>
        <v>30</v>
      </c>
      <c r="F48" s="105">
        <f>[14]Sumary!Y4</f>
        <v>35.984251968503933</v>
      </c>
      <c r="G48" s="105">
        <f>[14]Sumary!Z4</f>
        <v>42.00787401574803</v>
      </c>
      <c r="H48" s="105">
        <f>[14]Sumary!AA4</f>
        <v>47.99212598425197</v>
      </c>
      <c r="I48" s="105">
        <f>[14]Sumary!AB4</f>
        <v>55.118110236220474</v>
      </c>
    </row>
    <row r="49" spans="1:13" ht="15" customHeight="1" x14ac:dyDescent="0.2">
      <c r="A49" s="754"/>
      <c r="B49" s="107">
        <f>[14]Sumary!U5</f>
        <v>0.61</v>
      </c>
      <c r="C49" s="108">
        <f>[14]Sumary!V5</f>
        <v>24.015748031496063</v>
      </c>
      <c r="D49" s="109">
        <f>'[14]PF Roller Std Trade Price'!D49+'[14]PF Roller Std Trade Price'!D49*(SpecailFrameExtra)</f>
        <v>81.725876830000004</v>
      </c>
      <c r="E49" s="109">
        <f>'[14]PF Roller Std Trade Price'!E49+'[14]PF Roller Std Trade Price'!E49*(SpecailFrameExtra)</f>
        <v>90.778270726000017</v>
      </c>
      <c r="F49" s="109">
        <f>'[14]PF Roller Std Trade Price'!F49+'[14]PF Roller Std Trade Price'!F49*(SpecailFrameExtra)</f>
        <v>99.830664622</v>
      </c>
      <c r="G49" s="109">
        <f>'[14]PF Roller Std Trade Price'!G49+'[14]PF Roller Std Trade Price'!G49*(SpecailFrameExtra)</f>
        <v>108.94261374099999</v>
      </c>
      <c r="H49" s="109">
        <f>'[14]PF Roller Std Trade Price'!H49+'[14]PF Roller Std Trade Price'!H49*(SpecailFrameExtra)</f>
        <v>126.530994187</v>
      </c>
      <c r="I49" s="109">
        <f>'[14]PF Roller Std Trade Price'!I49+'[14]PF Roller Std Trade Price'!I49*(SpecailFrameExtra)</f>
        <v>138.577933</v>
      </c>
    </row>
    <row r="50" spans="1:13" ht="15" customHeight="1" x14ac:dyDescent="0.2">
      <c r="A50" s="754"/>
      <c r="B50" s="107">
        <f>[14]Sumary!U6</f>
        <v>0.76200000000000001</v>
      </c>
      <c r="C50" s="108">
        <f>[14]Sumary!V6</f>
        <v>30</v>
      </c>
      <c r="D50" s="109">
        <f>'[14]PF Roller Std Trade Price'!D50+'[14]PF Roller Std Trade Price'!D50*(SpecailFrameExtra)</f>
        <v>86.122212046000016</v>
      </c>
      <c r="E50" s="109">
        <f>'[14]PF Roller Std Trade Price'!E50+'[14]PF Roller Std Trade Price'!E50*(SpecailFrameExtra)</f>
        <v>95.82174436119999</v>
      </c>
      <c r="F50" s="109">
        <f>'[14]PF Roller Std Trade Price'!F50+'[14]PF Roller Std Trade Price'!F50*(SpecailFrameExtra)</f>
        <v>105.52127667640001</v>
      </c>
      <c r="G50" s="109">
        <f>'[14]PF Roller Std Trade Price'!G50+'[14]PF Roller Std Trade Price'!G50*(SpecailFrameExtra)</f>
        <v>115.28462170419999</v>
      </c>
      <c r="H50" s="109">
        <f>'[14]PF Roller Std Trade Price'!H50+'[14]PF Roller Std Trade Price'!H50*(SpecailFrameExtra)</f>
        <v>133.52014056940001</v>
      </c>
      <c r="I50" s="109">
        <f>'[14]PF Roller Std Trade Price'!I50+'[14]PF Roller Std Trade Price'!I50*(SpecailFrameExtra)</f>
        <v>146.33768500000002</v>
      </c>
    </row>
    <row r="51" spans="1:13" ht="15" customHeight="1" x14ac:dyDescent="0.2">
      <c r="A51" s="754"/>
      <c r="B51" s="107">
        <f>[14]Sumary!U7</f>
        <v>0.91400000000000003</v>
      </c>
      <c r="C51" s="108">
        <f>[14]Sumary!V7</f>
        <v>35.984251968503933</v>
      </c>
      <c r="D51" s="109">
        <f>'[14]PF Roller Std Trade Price'!D51+'[14]PF Roller Std Trade Price'!D51*(SpecailFrameExtra)</f>
        <v>90.518547262000013</v>
      </c>
      <c r="E51" s="109">
        <f>'[14]PF Roller Std Trade Price'!E51+'[14]PF Roller Std Trade Price'!E51*(SpecailFrameExtra)</f>
        <v>100.86521799640001</v>
      </c>
      <c r="F51" s="109">
        <f>'[14]PF Roller Std Trade Price'!F51+'[14]PF Roller Std Trade Price'!F51*(SpecailFrameExtra)</f>
        <v>111.21188873080003</v>
      </c>
      <c r="G51" s="109">
        <f>'[14]PF Roller Std Trade Price'!G51+'[14]PF Roller Std Trade Price'!G51*(SpecailFrameExtra)</f>
        <v>121.62662966740002</v>
      </c>
      <c r="H51" s="109">
        <f>'[14]PF Roller Std Trade Price'!H51+'[14]PF Roller Std Trade Price'!H51*(SpecailFrameExtra)</f>
        <v>140.50928695180002</v>
      </c>
      <c r="I51" s="109">
        <f>'[14]PF Roller Std Trade Price'!I51+'[14]PF Roller Std Trade Price'!I51*(SpecailFrameExtra)</f>
        <v>154.09743700000001</v>
      </c>
    </row>
    <row r="52" spans="1:13" ht="15" customHeight="1" x14ac:dyDescent="0.2">
      <c r="A52" s="754"/>
      <c r="B52" s="107">
        <f>[14]Sumary!U8</f>
        <v>1.0669999999999999</v>
      </c>
      <c r="C52" s="108">
        <f>[14]Sumary!V8</f>
        <v>42.00787401574803</v>
      </c>
      <c r="D52" s="109">
        <f>'[14]PF Roller Std Trade Price'!D52+'[14]PF Roller Std Trade Price'!D52*(SpecailFrameExtra)</f>
        <v>94.943805735999987</v>
      </c>
      <c r="E52" s="109">
        <f>'[14]PF Roller Std Trade Price'!E52+'[14]PF Roller Std Trade Price'!E52*(SpecailFrameExtra)</f>
        <v>105.94187237920001</v>
      </c>
      <c r="F52" s="109">
        <f>'[14]PF Roller Std Trade Price'!F52+'[14]PF Roller Std Trade Price'!F52*(SpecailFrameExtra)</f>
        <v>116.9399390224</v>
      </c>
      <c r="G52" s="109">
        <f>'[14]PF Roller Std Trade Price'!G52+'[14]PF Roller Std Trade Price'!G52*(SpecailFrameExtra)</f>
        <v>128.01036136720001</v>
      </c>
      <c r="H52" s="109">
        <f>'[14]PF Roller Std Trade Price'!H52+'[14]PF Roller Std Trade Price'!H52*(SpecailFrameExtra)</f>
        <v>147.54441456040001</v>
      </c>
      <c r="I52" s="109">
        <f>'[14]PF Roller Std Trade Price'!I52+'[14]PF Roller Std Trade Price'!I52*(SpecailFrameExtra)</f>
        <v>161.90823999999998</v>
      </c>
    </row>
    <row r="53" spans="1:13" ht="15" customHeight="1" x14ac:dyDescent="0.2">
      <c r="A53" s="754"/>
      <c r="B53" s="107">
        <f>[14]Sumary!U9</f>
        <v>1.2190000000000001</v>
      </c>
      <c r="C53" s="108">
        <f>[14]Sumary!V9</f>
        <v>47.99212598425197</v>
      </c>
      <c r="D53" s="109">
        <f>'[14]PF Roller Std Trade Price'!D53+'[14]PF Roller Std Trade Price'!D53*(SpecailFrameExtra)</f>
        <v>99.340140951999999</v>
      </c>
      <c r="E53" s="109">
        <f>'[14]PF Roller Std Trade Price'!E53+'[14]PF Roller Std Trade Price'!E53*(SpecailFrameExtra)</f>
        <v>110.98534601440002</v>
      </c>
      <c r="F53" s="109">
        <f>'[14]PF Roller Std Trade Price'!F53+'[14]PF Roller Std Trade Price'!F53*(SpecailFrameExtra)</f>
        <v>122.63055107680002</v>
      </c>
      <c r="G53" s="109">
        <f>'[14]PF Roller Std Trade Price'!G53+'[14]PF Roller Std Trade Price'!G53*(SpecailFrameExtra)</f>
        <v>134.35236933039999</v>
      </c>
      <c r="H53" s="109">
        <f>'[14]PF Roller Std Trade Price'!H53+'[14]PF Roller Std Trade Price'!H53*(SpecailFrameExtra)</f>
        <v>154.53356094280002</v>
      </c>
      <c r="I53" s="109">
        <f>'[14]PF Roller Std Trade Price'!I53+'[14]PF Roller Std Trade Price'!I53*(SpecailFrameExtra)</f>
        <v>169.66799200000003</v>
      </c>
    </row>
    <row r="54" spans="1:13" ht="15" customHeight="1" x14ac:dyDescent="0.2">
      <c r="A54" s="754"/>
      <c r="B54" s="107">
        <f>[14]Sumary!U10</f>
        <v>1.524</v>
      </c>
      <c r="C54" s="108">
        <f>[14]Sumary!V10</f>
        <v>60</v>
      </c>
      <c r="D54" s="109">
        <f>'[14]PF Roller Std Trade Price'!D54+'[14]PF Roller Std Trade Price'!D54*(SpecailFrameExtra)</f>
        <v>108.161734642</v>
      </c>
      <c r="E54" s="109">
        <f>'[14]PF Roller Std Trade Price'!E54+'[14]PF Roller Std Trade Price'!E54*(SpecailFrameExtra)</f>
        <v>121.10547403240001</v>
      </c>
      <c r="F54" s="109">
        <f>'[14]PF Roller Std Trade Price'!F54+'[14]PF Roller Std Trade Price'!F54*(SpecailFrameExtra)</f>
        <v>134.04921342279999</v>
      </c>
      <c r="G54" s="109">
        <f>'[14]PF Roller Std Trade Price'!G54+'[14]PF Roller Std Trade Price'!G54*(SpecailFrameExtra)</f>
        <v>147.07810899340001</v>
      </c>
      <c r="H54" s="109">
        <f>'[14]PF Roller Std Trade Price'!H54+'[14]PF Roller Std Trade Price'!H54*(SpecailFrameExtra)</f>
        <v>168.55783493380002</v>
      </c>
      <c r="I54" s="109">
        <f>'[14]PF Roller Std Trade Price'!I54+'[14]PF Roller Std Trade Price'!I54*(SpecailFrameExtra)</f>
        <v>185.23854699999998</v>
      </c>
    </row>
    <row r="55" spans="1:13" ht="15" customHeight="1" x14ac:dyDescent="0.2">
      <c r="A55" s="754"/>
      <c r="B55" s="107">
        <f>[14]Sumary!U11</f>
        <v>1.8</v>
      </c>
      <c r="C55" s="108">
        <f>[14]Sumary!V11</f>
        <v>70.866141732283467</v>
      </c>
      <c r="D55" s="109">
        <f>'[14]PF Roller Std Trade Price'!D55+'[14]PF Roller Std Trade Price'!D55*(SpecailFrameExtra)</f>
        <v>116.14455385000001</v>
      </c>
      <c r="E55" s="109">
        <f>'[14]PF Roller Std Trade Price'!E55+'[14]PF Roller Std Trade Price'!E55*(SpecailFrameExtra)</f>
        <v>130.26336037000002</v>
      </c>
      <c r="F55" s="109">
        <f>'[14]PF Roller Std Trade Price'!F55+'[14]PF Roller Std Trade Price'!F55*(SpecailFrameExtra)</f>
        <v>144.38216689000004</v>
      </c>
      <c r="G55" s="109">
        <f>'[14]PF Roller Std Trade Price'!G55+'[14]PF Roller Std Trade Price'!G55*(SpecailFrameExtra)</f>
        <v>158.59386029499998</v>
      </c>
      <c r="H55" s="109">
        <f>'[14]PF Roller Std Trade Price'!H55+'[14]PF Roller Std Trade Price'!H55*(SpecailFrameExtra)</f>
        <v>181.24865336500002</v>
      </c>
      <c r="I55" s="109">
        <f>'[14]PF Roller Std Trade Price'!I55+'[14]PF Roller Std Trade Price'!I55*(SpecailFrameExtra)</f>
        <v>199.32862299999999</v>
      </c>
    </row>
    <row r="56" spans="1:13" ht="15" customHeight="1" x14ac:dyDescent="0.2">
      <c r="A56" s="89" t="s">
        <v>247</v>
      </c>
    </row>
    <row r="57" spans="1:13" ht="15" customHeight="1" x14ac:dyDescent="0.2">
      <c r="A57" s="91"/>
      <c r="B57" s="755"/>
      <c r="C57" s="756"/>
      <c r="D57" s="756"/>
      <c r="E57" s="756"/>
      <c r="F57" s="756"/>
      <c r="G57" s="756"/>
      <c r="H57" s="756"/>
      <c r="I57" s="756"/>
    </row>
    <row r="58" spans="1:13" ht="15" customHeight="1" x14ac:dyDescent="0.2">
      <c r="A58" s="753" t="s">
        <v>277</v>
      </c>
      <c r="B58" s="100" t="s">
        <v>278</v>
      </c>
      <c r="C58" s="101"/>
      <c r="D58" s="102">
        <f>[14]Sumary!W3</f>
        <v>0.61</v>
      </c>
      <c r="E58" s="102">
        <f>[14]Sumary!X3</f>
        <v>0.76200000000000001</v>
      </c>
      <c r="F58" s="102">
        <f>[14]Sumary!Y3</f>
        <v>0.91400000000000003</v>
      </c>
      <c r="G58" s="102">
        <f>[14]Sumary!Z3</f>
        <v>1.0669999999999999</v>
      </c>
      <c r="H58" s="102">
        <f>[14]Sumary!AA3</f>
        <v>1.2190000000000001</v>
      </c>
      <c r="I58" s="102">
        <f>[14]Sumary!AB3</f>
        <v>1.4</v>
      </c>
    </row>
    <row r="59" spans="1:13" ht="15" customHeight="1" x14ac:dyDescent="0.2">
      <c r="A59" s="754"/>
      <c r="B59" s="103"/>
      <c r="C59" s="104" t="s">
        <v>279</v>
      </c>
      <c r="D59" s="105">
        <f>[14]Sumary!W4</f>
        <v>24.015748031496063</v>
      </c>
      <c r="E59" s="105">
        <f>[14]Sumary!X4</f>
        <v>30</v>
      </c>
      <c r="F59" s="105">
        <f>[14]Sumary!Y4</f>
        <v>35.984251968503933</v>
      </c>
      <c r="G59" s="105">
        <f>[14]Sumary!Z4</f>
        <v>42.00787401574803</v>
      </c>
      <c r="H59" s="105">
        <f>[14]Sumary!AA4</f>
        <v>47.99212598425197</v>
      </c>
      <c r="I59" s="105">
        <f>[14]Sumary!AB4</f>
        <v>55.118110236220474</v>
      </c>
    </row>
    <row r="60" spans="1:13" ht="15" customHeight="1" x14ac:dyDescent="0.2">
      <c r="A60" s="754"/>
      <c r="B60" s="107">
        <f>[14]Sumary!U5</f>
        <v>0.61</v>
      </c>
      <c r="C60" s="108">
        <f>[14]Sumary!V5</f>
        <v>24.015748031496063</v>
      </c>
      <c r="D60" s="109">
        <f>'[14]PF Roller Std Trade Price'!D60+'[14]PF Roller Std Trade Price'!D60*(SpecailFrameExtra)</f>
        <v>87.679990449999991</v>
      </c>
      <c r="E60" s="109">
        <f>'[14]PF Roller Std Trade Price'!E60+'[14]PF Roller Std Trade Price'!E60*(SpecailFrameExtra)</f>
        <v>98.216032330000004</v>
      </c>
      <c r="F60" s="109">
        <f>'[14]PF Roller Std Trade Price'!F60+'[14]PF Roller Std Trade Price'!F60*(SpecailFrameExtra)</f>
        <v>108.75207421000002</v>
      </c>
      <c r="G60" s="109">
        <f>'[14]PF Roller Std Trade Price'!G60+'[14]PF Roller Std Trade Price'!G60*(SpecailFrameExtra)</f>
        <v>119.357432155</v>
      </c>
      <c r="H60" s="109">
        <f>'[14]PF Roller Std Trade Price'!H60+'[14]PF Roller Std Trade Price'!H60*(SpecailFrameExtra)</f>
        <v>141.37462553500001</v>
      </c>
      <c r="I60" s="109">
        <f>'[14]PF Roller Std Trade Price'!I60+'[14]PF Roller Std Trade Price'!I60*(SpecailFrameExtra)</f>
        <v>155.62558179999999</v>
      </c>
    </row>
    <row r="61" spans="1:13" ht="15" customHeight="1" x14ac:dyDescent="0.2">
      <c r="A61" s="754"/>
      <c r="B61" s="107">
        <f>[14]Sumary!U6</f>
        <v>0.76200000000000001</v>
      </c>
      <c r="C61" s="108">
        <f>[14]Sumary!V6</f>
        <v>30</v>
      </c>
      <c r="D61" s="109">
        <f>'[14]PF Roller Std Trade Price'!D61+'[14]PF Roller Std Trade Price'!D61*(SpecailFrameExtra)</f>
        <v>92.972390289999993</v>
      </c>
      <c r="E61" s="109">
        <f>'[14]PF Roller Std Trade Price'!E61+'[14]PF Roller Std Trade Price'!E61*(SpecailFrameExtra)</f>
        <v>104.378852266</v>
      </c>
      <c r="F61" s="109">
        <f>'[14]PF Roller Std Trade Price'!F61+'[14]PF Roller Std Trade Price'!F61*(SpecailFrameExtra)</f>
        <v>115.78531424200001</v>
      </c>
      <c r="G61" s="109">
        <f>'[14]PF Roller Std Trade Price'!G61+'[14]PF Roller Std Trade Price'!G61*(SpecailFrameExtra)</f>
        <v>127.266818731</v>
      </c>
      <c r="H61" s="109">
        <f>'[14]PF Roller Std Trade Price'!H61+'[14]PF Roller Std Trade Price'!H61*(SpecailFrameExtra)</f>
        <v>150.15443220700001</v>
      </c>
      <c r="I61" s="109">
        <f>'[14]PF Roller Std Trade Price'!I61+'[14]PF Roller Std Trade Price'!I61*(SpecailFrameExtra)</f>
        <v>165.44187556</v>
      </c>
    </row>
    <row r="62" spans="1:13" ht="15" customHeight="1" x14ac:dyDescent="0.2">
      <c r="A62" s="754"/>
      <c r="B62" s="107">
        <f>[14]Sumary!U7</f>
        <v>0.91400000000000003</v>
      </c>
      <c r="C62" s="108">
        <f>[14]Sumary!V7</f>
        <v>35.984251968503933</v>
      </c>
      <c r="D62" s="109">
        <f>'[14]PF Roller Std Trade Price'!D62+'[14]PF Roller Std Trade Price'!D62*(SpecailFrameExtra)</f>
        <v>98.264790129999994</v>
      </c>
      <c r="E62" s="109">
        <f>'[14]PF Roller Std Trade Price'!E62+'[14]PF Roller Std Trade Price'!E62*(SpecailFrameExtra)</f>
        <v>110.541672202</v>
      </c>
      <c r="F62" s="109">
        <f>'[14]PF Roller Std Trade Price'!F62+'[14]PF Roller Std Trade Price'!F62*(SpecailFrameExtra)</f>
        <v>122.81855427400001</v>
      </c>
      <c r="G62" s="109">
        <f>'[14]PF Roller Std Trade Price'!G62+'[14]PF Roller Std Trade Price'!G62*(SpecailFrameExtra)</f>
        <v>135.176205307</v>
      </c>
      <c r="H62" s="109">
        <f>'[14]PF Roller Std Trade Price'!H62+'[14]PF Roller Std Trade Price'!H62*(SpecailFrameExtra)</f>
        <v>158.93423887900002</v>
      </c>
      <c r="I62" s="109">
        <f>'[14]PF Roller Std Trade Price'!I62+'[14]PF Roller Std Trade Price'!I62*(SpecailFrameExtra)</f>
        <v>175.25816932000001</v>
      </c>
    </row>
    <row r="63" spans="1:13" ht="15" customHeight="1" x14ac:dyDescent="0.2">
      <c r="A63" s="754"/>
      <c r="B63" s="107">
        <f>[14]Sumary!U8</f>
        <v>1.0669999999999999</v>
      </c>
      <c r="C63" s="108">
        <f>[14]Sumary!V8</f>
        <v>42.00787401574803</v>
      </c>
      <c r="D63" s="109">
        <f>'[14]PF Roller Std Trade Price'!D63+'[14]PF Roller Std Trade Price'!D63*(SpecailFrameExtra)</f>
        <v>103.59200839000002</v>
      </c>
      <c r="E63" s="109">
        <f>'[14]PF Roller Std Trade Price'!E63+'[14]PF Roller Std Trade Price'!E63*(SpecailFrameExtra)</f>
        <v>116.74503700599999</v>
      </c>
      <c r="F63" s="109">
        <f>'[14]PF Roller Std Trade Price'!F63+'[14]PF Roller Std Trade Price'!F63*(SpecailFrameExtra)</f>
        <v>129.89806562200002</v>
      </c>
      <c r="G63" s="109">
        <f>'[14]PF Roller Std Trade Price'!G63+'[14]PF Roller Std Trade Price'!G63*(SpecailFrameExtra)</f>
        <v>143.13762732099997</v>
      </c>
      <c r="H63" s="109">
        <f>'[14]PF Roller Std Trade Price'!H63+'[14]PF Roller Std Trade Price'!H63*(SpecailFrameExtra)</f>
        <v>167.77180743700001</v>
      </c>
      <c r="I63" s="109">
        <f>'[14]PF Roller Std Trade Price'!I63+'[14]PF Roller Std Trade Price'!I63*(SpecailFrameExtra)</f>
        <v>185.13904395999998</v>
      </c>
    </row>
    <row r="64" spans="1:13" ht="15" customHeight="1" x14ac:dyDescent="0.2">
      <c r="A64" s="754"/>
      <c r="B64" s="107">
        <f>[14]Sumary!U9</f>
        <v>1.2190000000000001</v>
      </c>
      <c r="C64" s="108">
        <f>[14]Sumary!V9</f>
        <v>47.99212598425197</v>
      </c>
      <c r="D64" s="109">
        <f>'[14]PF Roller Std Trade Price'!D64+'[14]PF Roller Std Trade Price'!D64*(SpecailFrameExtra)</f>
        <v>108.88440823000002</v>
      </c>
      <c r="E64" s="109">
        <f>'[14]PF Roller Std Trade Price'!E64+'[14]PF Roller Std Trade Price'!E64*(SpecailFrameExtra)</f>
        <v>122.907856942</v>
      </c>
      <c r="F64" s="109">
        <f>'[14]PF Roller Std Trade Price'!F64+'[14]PF Roller Std Trade Price'!F64*(SpecailFrameExtra)</f>
        <v>136.93130565400003</v>
      </c>
      <c r="G64" s="109">
        <f>'[14]PF Roller Std Trade Price'!G64+'[14]PF Roller Std Trade Price'!G64*(SpecailFrameExtra)</f>
        <v>151.047013897</v>
      </c>
      <c r="H64" s="109">
        <f>'[14]PF Roller Std Trade Price'!H64+'[14]PF Roller Std Trade Price'!H64*(SpecailFrameExtra)</f>
        <v>176.55161410900001</v>
      </c>
      <c r="I64" s="109">
        <f>'[14]PF Roller Std Trade Price'!I64+'[14]PF Roller Std Trade Price'!I64*(SpecailFrameExtra)</f>
        <v>194.95533771999996</v>
      </c>
      <c r="M64" s="93"/>
    </row>
    <row r="65" spans="1:9" ht="15" customHeight="1" x14ac:dyDescent="0.2">
      <c r="A65" s="754"/>
      <c r="B65" s="107">
        <f>[14]Sumary!U10</f>
        <v>1.524</v>
      </c>
      <c r="C65" s="108">
        <f>[14]Sumary!V10</f>
        <v>60</v>
      </c>
      <c r="D65" s="109">
        <f>'[14]PF Roller Std Trade Price'!D65+'[14]PF Roller Std Trade Price'!D65*(SpecailFrameExtra)</f>
        <v>119.50402632999999</v>
      </c>
      <c r="E65" s="109">
        <f>'[14]PF Roller Std Trade Price'!E65+'[14]PF Roller Std Trade Price'!E65*(SpecailFrameExtra)</f>
        <v>135.27404168200002</v>
      </c>
      <c r="F65" s="109">
        <f>'[14]PF Roller Std Trade Price'!F65+'[14]PF Roller Std Trade Price'!F65*(SpecailFrameExtra)</f>
        <v>151.04405703399999</v>
      </c>
      <c r="G65" s="109">
        <f>'[14]PF Roller Std Trade Price'!G65+'[14]PF Roller Std Trade Price'!G65*(SpecailFrameExtra)</f>
        <v>166.917822487</v>
      </c>
      <c r="H65" s="109">
        <f>'[14]PF Roller Std Trade Price'!H65+'[14]PF Roller Std Trade Price'!H65*(SpecailFrameExtra)</f>
        <v>194.16898933900003</v>
      </c>
      <c r="I65" s="109">
        <f>'[14]PF Roller Std Trade Price'!I65+'[14]PF Roller Std Trade Price'!I65*(SpecailFrameExtra)</f>
        <v>214.65250612</v>
      </c>
    </row>
    <row r="66" spans="1:9" ht="15" customHeight="1" x14ac:dyDescent="0.2">
      <c r="A66" s="754"/>
      <c r="B66" s="107">
        <f>[14]Sumary!U11</f>
        <v>1.8</v>
      </c>
      <c r="C66" s="108">
        <f>[14]Sumary!V11</f>
        <v>70.866141732283467</v>
      </c>
      <c r="D66" s="109">
        <f>'[14]PF Roller Std Trade Price'!D66+'[14]PF Roller Std Trade Price'!D66*(SpecailFrameExtra)</f>
        <v>129.11391025</v>
      </c>
      <c r="E66" s="109">
        <f>'[14]PF Roller Std Trade Price'!E66+'[14]PF Roller Std Trade Price'!E66*(SpecailFrameExtra)</f>
        <v>146.46442524999998</v>
      </c>
      <c r="F66" s="109">
        <f>'[14]PF Roller Std Trade Price'!F66+'[14]PF Roller Std Trade Price'!F66*(SpecailFrameExtra)</f>
        <v>163.81494025000001</v>
      </c>
      <c r="G66" s="109">
        <f>'[14]PF Roller Std Trade Price'!G66+'[14]PF Roller Std Trade Price'!G66*(SpecailFrameExtra)</f>
        <v>181.27960337500002</v>
      </c>
      <c r="H66" s="109">
        <f>'[14]PF Roller Std Trade Price'!H66+'[14]PF Roller Std Trade Price'!H66*(SpecailFrameExtra)</f>
        <v>210.11126987500003</v>
      </c>
      <c r="I66" s="109">
        <f>'[14]PF Roller Std Trade Price'!I66+'[14]PF Roller Std Trade Price'!I66*(SpecailFrameExtra)</f>
        <v>232.47682899999998</v>
      </c>
    </row>
    <row r="68" spans="1:9" x14ac:dyDescent="0.2">
      <c r="A68" s="90" t="s">
        <v>1268</v>
      </c>
      <c r="E68" s="712">
        <f>[14]Sumary!C31+[14]Sumary!C31*(ExtrasMarkUp)</f>
        <v>2.9970000000000003</v>
      </c>
      <c r="F68" s="713" t="s">
        <v>1269</v>
      </c>
    </row>
    <row r="69" spans="1:9" x14ac:dyDescent="0.2">
      <c r="A69" s="92" t="s">
        <v>1270</v>
      </c>
      <c r="E69" s="712">
        <f>[14]Sumary!C32+[14]Sumary!C32*(ExtrasMarkUp)</f>
        <v>0.67500000000000004</v>
      </c>
      <c r="F69" s="713" t="s">
        <v>1269</v>
      </c>
    </row>
    <row r="70" spans="1:9" x14ac:dyDescent="0.2">
      <c r="A70" s="90" t="s">
        <v>522</v>
      </c>
      <c r="E70" s="712">
        <f>[14]Sumary!C33+[14]Sumary!C33*(ExtrasMarkUp)</f>
        <v>0.76949999999999996</v>
      </c>
      <c r="F70" s="713" t="s">
        <v>1271</v>
      </c>
    </row>
    <row r="71" spans="1:9" x14ac:dyDescent="0.2">
      <c r="A71" s="90" t="s">
        <v>1272</v>
      </c>
      <c r="E71" s="712">
        <f>[14]Sumary!C34+[14]Sumary!C34*(ExtrasMarkUp)</f>
        <v>0.28349999999999997</v>
      </c>
      <c r="F71" s="713" t="s">
        <v>1269</v>
      </c>
    </row>
    <row r="72" spans="1:9" x14ac:dyDescent="0.2">
      <c r="A72" s="90" t="s">
        <v>1273</v>
      </c>
      <c r="E72" s="712">
        <f>[14]Sumary!C35+[14]Sumary!C35*(ExtrasMarkUp)</f>
        <v>0.13500000000000001</v>
      </c>
      <c r="F72" s="713" t="s">
        <v>1271</v>
      </c>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&amp;C&amp;14PF Roller Blinds Trade Price</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5DF74-C93B-4CE8-B130-5CFF9871716D}">
  <dimension ref="A1:P72"/>
  <sheetViews>
    <sheetView view="pageBreakPreview" zoomScaleNormal="100" zoomScaleSheetLayoutView="100" zoomScalePageLayoutView="130" workbookViewId="0">
      <selection activeCell="D60" sqref="D60:I66"/>
    </sheetView>
  </sheetViews>
  <sheetFormatPr defaultRowHeight="12.75" x14ac:dyDescent="0.2"/>
  <cols>
    <col min="1" max="9" width="8.5703125" style="92" customWidth="1"/>
    <col min="10" max="16384" width="9.140625" style="90"/>
  </cols>
  <sheetData>
    <row r="1" spans="1:16" ht="15" customHeight="1" x14ac:dyDescent="0.2">
      <c r="A1" s="89" t="s">
        <v>242</v>
      </c>
      <c r="K1" s="99" t="s">
        <v>319</v>
      </c>
    </row>
    <row r="2" spans="1:16" ht="15" customHeight="1" x14ac:dyDescent="0.2">
      <c r="A2" s="91"/>
      <c r="B2" s="755"/>
      <c r="C2" s="756"/>
      <c r="D2" s="756"/>
      <c r="E2" s="756"/>
      <c r="F2" s="756"/>
      <c r="G2" s="756"/>
      <c r="H2" s="756"/>
      <c r="I2" s="756"/>
    </row>
    <row r="3" spans="1:16" ht="15" customHeight="1" x14ac:dyDescent="0.2">
      <c r="A3" s="757" t="s">
        <v>277</v>
      </c>
      <c r="B3" s="100" t="s">
        <v>278</v>
      </c>
      <c r="C3" s="101"/>
      <c r="D3" s="102">
        <f>[14]Sumary!W3</f>
        <v>0.61</v>
      </c>
      <c r="E3" s="102">
        <f>[14]Sumary!X3</f>
        <v>0.76200000000000001</v>
      </c>
      <c r="F3" s="102">
        <f>[14]Sumary!Y3</f>
        <v>0.91400000000000003</v>
      </c>
      <c r="G3" s="102">
        <f>[14]Sumary!Z3</f>
        <v>1.0669999999999999</v>
      </c>
      <c r="H3" s="102">
        <f>[14]Sumary!AA3</f>
        <v>1.2190000000000001</v>
      </c>
      <c r="I3" s="102">
        <f>[14]Sumary!AB3</f>
        <v>1.4</v>
      </c>
      <c r="K3" s="106" t="s">
        <v>320</v>
      </c>
    </row>
    <row r="4" spans="1:16" ht="15" customHeight="1" x14ac:dyDescent="0.2">
      <c r="A4" s="758"/>
      <c r="B4" s="103"/>
      <c r="C4" s="104" t="s">
        <v>279</v>
      </c>
      <c r="D4" s="105">
        <f>[14]Sumary!W4</f>
        <v>24.015748031496063</v>
      </c>
      <c r="E4" s="105">
        <f>[14]Sumary!X4</f>
        <v>30</v>
      </c>
      <c r="F4" s="105">
        <f>[14]Sumary!Y4</f>
        <v>35.984251968503933</v>
      </c>
      <c r="G4" s="105">
        <f>[14]Sumary!Z4</f>
        <v>42.00787401574803</v>
      </c>
      <c r="H4" s="105">
        <f>[14]Sumary!AA4</f>
        <v>47.99212598425197</v>
      </c>
      <c r="I4" s="105">
        <f>[14]Sumary!AB4</f>
        <v>55.118110236220474</v>
      </c>
      <c r="K4" s="711"/>
      <c r="L4" s="711"/>
      <c r="M4" s="711"/>
      <c r="N4" s="711"/>
      <c r="O4" s="711"/>
    </row>
    <row r="5" spans="1:16" ht="15" customHeight="1" x14ac:dyDescent="0.2">
      <c r="A5" s="758"/>
      <c r="B5" s="107">
        <f>[14]Sumary!U5</f>
        <v>0.61</v>
      </c>
      <c r="C5" s="108">
        <f>[14]Sumary!V5</f>
        <v>24.015748031496063</v>
      </c>
      <c r="D5" s="109">
        <f>'C PF Roller Special'!D5+'C PF Roller Special'!D5*(-PfRollerDiscount)</f>
        <v>68.788294353999987</v>
      </c>
      <c r="E5" s="109">
        <f>'C PF Roller Special'!E5+'C PF Roller Special'!E5*(-PfRollerDiscount)</f>
        <v>74.61689720679999</v>
      </c>
      <c r="F5" s="109">
        <f>'C PF Roller Special'!F5+'C PF Roller Special'!F5*(-PfRollerDiscount)</f>
        <v>80.445500059599993</v>
      </c>
      <c r="G5" s="109">
        <f>'C PF Roller Special'!G5+'C PF Roller Special'!G5*(-PfRollerDiscount)</f>
        <v>86.312448983799996</v>
      </c>
      <c r="H5" s="109">
        <f>'C PF Roller Special'!H5+'C PF Roller Special'!H5*(-PfRollerDiscount)</f>
        <v>94.277544376600005</v>
      </c>
      <c r="I5" s="109">
        <f>'C PF Roller Special'!I5+'C PF Roller Special'!I5*(-PfRollerDiscount)</f>
        <v>101.53541476000001</v>
      </c>
      <c r="K5" s="711" t="s">
        <v>1275</v>
      </c>
      <c r="L5" s="711"/>
      <c r="M5" s="711"/>
      <c r="N5" s="711"/>
      <c r="O5" s="711"/>
      <c r="P5" s="711"/>
    </row>
    <row r="6" spans="1:16" ht="15" customHeight="1" x14ac:dyDescent="0.2">
      <c r="A6" s="758"/>
      <c r="B6" s="107">
        <f>[14]Sumary!U6</f>
        <v>0.76200000000000001</v>
      </c>
      <c r="C6" s="108">
        <f>[14]Sumary!V6</f>
        <v>30</v>
      </c>
      <c r="D6" s="109">
        <f>'C PF Roller Special'!D6+'C PF Roller Special'!D6*(-PfRollerDiscount)</f>
        <v>71.237587454799993</v>
      </c>
      <c r="E6" s="109">
        <f>'C PF Roller Special'!E6+'C PF Roller Special'!E6*(-PfRollerDiscount)</f>
        <v>77.228164134160011</v>
      </c>
      <c r="F6" s="109">
        <f>'C PF Roller Special'!F6+'C PF Roller Special'!F6*(-PfRollerDiscount)</f>
        <v>83.218740813520014</v>
      </c>
      <c r="G6" s="109">
        <f>'C PF Roller Special'!G6+'C PF Roller Special'!G6*(-PfRollerDiscount)</f>
        <v>89.248729181559995</v>
      </c>
      <c r="H6" s="109">
        <f>'C PF Roller Special'!H6+'C PF Roller Special'!H6*(-PfRollerDiscount)</f>
        <v>97.375798400920004</v>
      </c>
      <c r="I6" s="109">
        <f>'C PF Roller Special'!I6+'C PF Roller Special'!I6*(-PfRollerDiscount)</f>
        <v>104.826545512</v>
      </c>
      <c r="K6" s="90" t="s">
        <v>322</v>
      </c>
      <c r="P6" s="711"/>
    </row>
    <row r="7" spans="1:16" ht="15" customHeight="1" x14ac:dyDescent="0.2">
      <c r="A7" s="758"/>
      <c r="B7" s="107">
        <f>[14]Sumary!U7</f>
        <v>0.91400000000000003</v>
      </c>
      <c r="C7" s="108">
        <f>[14]Sumary!V7</f>
        <v>35.984251968503933</v>
      </c>
      <c r="D7" s="109">
        <f>'C PF Roller Special'!D7+'C PF Roller Special'!D7*(-PfRollerDiscount)</f>
        <v>73.686880555600013</v>
      </c>
      <c r="E7" s="109">
        <f>'C PF Roller Special'!E7+'C PF Roller Special'!E7*(-PfRollerDiscount)</f>
        <v>79.839431061520003</v>
      </c>
      <c r="F7" s="109">
        <f>'C PF Roller Special'!F7+'C PF Roller Special'!F7*(-PfRollerDiscount)</f>
        <v>85.991981567440007</v>
      </c>
      <c r="G7" s="109">
        <f>'C PF Roller Special'!G7+'C PF Roller Special'!G7*(-PfRollerDiscount)</f>
        <v>92.185009379320007</v>
      </c>
      <c r="H7" s="109">
        <f>'C PF Roller Special'!H7+'C PF Roller Special'!H7*(-PfRollerDiscount)</f>
        <v>100.47405242524002</v>
      </c>
      <c r="I7" s="109">
        <f>'C PF Roller Special'!I7+'C PF Roller Special'!I7*(-PfRollerDiscount)</f>
        <v>108.11767626400001</v>
      </c>
      <c r="P7" s="711"/>
    </row>
    <row r="8" spans="1:16" ht="15" customHeight="1" x14ac:dyDescent="0.2">
      <c r="A8" s="758"/>
      <c r="B8" s="107">
        <f>[14]Sumary!U8</f>
        <v>1.0669999999999999</v>
      </c>
      <c r="C8" s="108">
        <f>[14]Sumary!V8</f>
        <v>42.00787401574803</v>
      </c>
      <c r="D8" s="109">
        <f>'C PF Roller Special'!D8+'C PF Roller Special'!D8*(-PfRollerDiscount)</f>
        <v>76.152287426800001</v>
      </c>
      <c r="E8" s="109">
        <f>'C PF Roller Special'!E8+'C PF Roller Special'!E8*(-PfRollerDiscount)</f>
        <v>82.467877376559997</v>
      </c>
      <c r="F8" s="109">
        <f>'C PF Roller Special'!F8+'C PF Roller Special'!F8*(-PfRollerDiscount)</f>
        <v>88.783467326319993</v>
      </c>
      <c r="G8" s="109">
        <f>'C PF Roller Special'!G8+'C PF Roller Special'!G8*(-PfRollerDiscount)</f>
        <v>95.140607209959995</v>
      </c>
      <c r="H8" s="109">
        <f>'C PF Roller Special'!H8+'C PF Roller Special'!H8*(-PfRollerDiscount)</f>
        <v>103.59268969972</v>
      </c>
      <c r="I8" s="109">
        <f>'C PF Roller Special'!I8+'C PF Roller Special'!I8*(-PfRollerDiscount)</f>
        <v>111.430459192</v>
      </c>
      <c r="K8" s="110" t="s">
        <v>323</v>
      </c>
      <c r="P8" s="711"/>
    </row>
    <row r="9" spans="1:16" ht="15" customHeight="1" x14ac:dyDescent="0.2">
      <c r="A9" s="758"/>
      <c r="B9" s="107">
        <f>[14]Sumary!U9</f>
        <v>1.2190000000000001</v>
      </c>
      <c r="C9" s="108">
        <f>[14]Sumary!V9</f>
        <v>47.99212598425197</v>
      </c>
      <c r="D9" s="109">
        <f>'C PF Roller Special'!D9+'C PF Roller Special'!D9*(-PfRollerDiscount)</f>
        <v>78.601580527600007</v>
      </c>
      <c r="E9" s="109">
        <f>'C PF Roller Special'!E9+'C PF Roller Special'!E9*(-PfRollerDiscount)</f>
        <v>85.079144303920003</v>
      </c>
      <c r="F9" s="109">
        <f>'C PF Roller Special'!F9+'C PF Roller Special'!F9*(-PfRollerDiscount)</f>
        <v>91.556708080240014</v>
      </c>
      <c r="G9" s="109">
        <f>'C PF Roller Special'!G9+'C PF Roller Special'!G9*(-PfRollerDiscount)</f>
        <v>98.076887407719994</v>
      </c>
      <c r="H9" s="109">
        <f>'C PF Roller Special'!H9+'C PF Roller Special'!H9*(-PfRollerDiscount)</f>
        <v>106.69094372404</v>
      </c>
      <c r="I9" s="109">
        <f>'C PF Roller Special'!I9+'C PF Roller Special'!I9*(-PfRollerDiscount)</f>
        <v>114.721589944</v>
      </c>
      <c r="K9" s="90" t="s">
        <v>324</v>
      </c>
    </row>
    <row r="10" spans="1:16" ht="15" customHeight="1" x14ac:dyDescent="0.2">
      <c r="A10" s="758"/>
      <c r="B10" s="107">
        <f>[14]Sumary!U10</f>
        <v>1.524</v>
      </c>
      <c r="C10" s="108">
        <f>[14]Sumary!V10</f>
        <v>60</v>
      </c>
      <c r="D10" s="109">
        <f>'C PF Roller Special'!D10+'C PF Roller Special'!D10*(-PfRollerDiscount)</f>
        <v>83.516280499600001</v>
      </c>
      <c r="E10" s="109">
        <f>'C PF Roller Special'!E10+'C PF Roller Special'!E10*(-PfRollerDiscount)</f>
        <v>90.318857546320004</v>
      </c>
      <c r="F10" s="109">
        <f>'C PF Roller Special'!F10+'C PF Roller Special'!F10*(-PfRollerDiscount)</f>
        <v>97.121434593040007</v>
      </c>
      <c r="G10" s="109">
        <f>'C PF Roller Special'!G10+'C PF Roller Special'!G10*(-PfRollerDiscount)</f>
        <v>103.96876543611999</v>
      </c>
      <c r="H10" s="109">
        <f>'C PF Roller Special'!H10+'C PF Roller Special'!H10*(-PfRollerDiscount)</f>
        <v>112.90783502284</v>
      </c>
      <c r="I10" s="109">
        <f>'C PF Roller Special'!I10+'C PF Roller Special'!I10*(-PfRollerDiscount)</f>
        <v>121.32550362399999</v>
      </c>
    </row>
    <row r="11" spans="1:16" ht="15" customHeight="1" x14ac:dyDescent="0.2">
      <c r="A11" s="758"/>
      <c r="B11" s="107">
        <f>[14]Sumary!U11</f>
        <v>1.8</v>
      </c>
      <c r="C11" s="108">
        <f>[14]Sumary!V11</f>
        <v>70.866141732283467</v>
      </c>
      <c r="D11" s="109">
        <f>'C PF Roller Special'!D11+'C PF Roller Special'!D11*(-PfRollerDiscount)</f>
        <v>87.963681130000012</v>
      </c>
      <c r="E11" s="109">
        <f>'C PF Roller Special'!E11+'C PF Roller Special'!E11*(-PfRollerDiscount)</f>
        <v>95.060368546000007</v>
      </c>
      <c r="F11" s="109">
        <f>'C PF Roller Special'!F11+'C PF Roller Special'!F11*(-PfRollerDiscount)</f>
        <v>102.15705596200002</v>
      </c>
      <c r="G11" s="109">
        <f>'C PF Roller Special'!G11+'C PF Roller Special'!G11*(-PfRollerDiscount)</f>
        <v>109.30043211100002</v>
      </c>
      <c r="H11" s="109">
        <f>'C PF Roller Special'!H11+'C PF Roller Special'!H11*(-PfRollerDiscount)</f>
        <v>118.53361206700001</v>
      </c>
      <c r="I11" s="109">
        <f>'C PF Roller Special'!I11+'C PF Roller Special'!I11*(-PfRollerDiscount)</f>
        <v>127.30150420000001</v>
      </c>
    </row>
    <row r="12" spans="1:16" ht="15" customHeight="1" x14ac:dyDescent="0.2">
      <c r="A12" s="89" t="s">
        <v>254</v>
      </c>
    </row>
    <row r="13" spans="1:16" ht="15" customHeight="1" x14ac:dyDescent="0.2">
      <c r="A13" s="91"/>
      <c r="B13" s="755"/>
      <c r="C13" s="756"/>
      <c r="D13" s="756"/>
      <c r="E13" s="756"/>
      <c r="F13" s="756"/>
      <c r="G13" s="756"/>
      <c r="H13" s="756"/>
      <c r="I13" s="756"/>
    </row>
    <row r="14" spans="1:16" ht="15" customHeight="1" x14ac:dyDescent="0.2">
      <c r="A14" s="753" t="s">
        <v>277</v>
      </c>
      <c r="B14" s="100" t="s">
        <v>278</v>
      </c>
      <c r="C14" s="101"/>
      <c r="D14" s="102">
        <f>[14]Sumary!W3</f>
        <v>0.61</v>
      </c>
      <c r="E14" s="102">
        <f>[14]Sumary!X3</f>
        <v>0.76200000000000001</v>
      </c>
      <c r="F14" s="102">
        <f>[14]Sumary!Y3</f>
        <v>0.91400000000000003</v>
      </c>
      <c r="G14" s="102">
        <f>[14]Sumary!Z3</f>
        <v>1.0669999999999999</v>
      </c>
      <c r="H14" s="102">
        <f>[14]Sumary!AA3</f>
        <v>1.2190000000000001</v>
      </c>
      <c r="I14" s="102">
        <f>[14]Sumary!AB3</f>
        <v>1.4</v>
      </c>
    </row>
    <row r="15" spans="1:16" ht="15" customHeight="1" x14ac:dyDescent="0.2">
      <c r="A15" s="754"/>
      <c r="B15" s="114"/>
      <c r="C15" s="115" t="s">
        <v>279</v>
      </c>
      <c r="D15" s="105">
        <f>[14]Sumary!W4</f>
        <v>24.015748031496063</v>
      </c>
      <c r="E15" s="105">
        <f>[14]Sumary!X4</f>
        <v>30</v>
      </c>
      <c r="F15" s="105">
        <f>[14]Sumary!Y4</f>
        <v>35.984251968503933</v>
      </c>
      <c r="G15" s="105">
        <f>[14]Sumary!Z4</f>
        <v>42.00787401574803</v>
      </c>
      <c r="H15" s="105">
        <f>[14]Sumary!AA4</f>
        <v>47.99212598425197</v>
      </c>
      <c r="I15" s="105">
        <f>[14]Sumary!AB4</f>
        <v>55.118110236220474</v>
      </c>
    </row>
    <row r="16" spans="1:16" ht="15" customHeight="1" x14ac:dyDescent="0.2">
      <c r="A16" s="754"/>
      <c r="B16" s="107">
        <f>[14]Sumary!U5</f>
        <v>0.61</v>
      </c>
      <c r="C16" s="108">
        <f>[14]Sumary!V5</f>
        <v>24.015748031496063</v>
      </c>
      <c r="D16" s="109">
        <f>'C PF Roller Special'!D16+'C PF Roller Special'!D16*(-PfRollerDiscount)</f>
        <v>71.775442881999993</v>
      </c>
      <c r="E16" s="109">
        <f>'C PF Roller Special'!E16+'C PF Roller Special'!E16*(-PfRollerDiscount)</f>
        <v>78.348384384400006</v>
      </c>
      <c r="F16" s="109">
        <f>'C PF Roller Special'!F16+'C PF Roller Special'!F16*(-PfRollerDiscount)</f>
        <v>84.92132588680002</v>
      </c>
      <c r="G16" s="109">
        <f>'C PF Roller Special'!G16+'C PF Roller Special'!G16*(-PfRollerDiscount)</f>
        <v>91.537510425400001</v>
      </c>
      <c r="H16" s="109">
        <f>'C PF Roller Special'!H16+'C PF Roller Special'!H16*(-PfRollerDiscount)</f>
        <v>101.7245187478</v>
      </c>
      <c r="I16" s="109">
        <f>'C PF Roller Special'!I16+'C PF Roller Special'!I16*(-PfRollerDiscount)</f>
        <v>110.08813348000002</v>
      </c>
    </row>
    <row r="17" spans="1:9" ht="15" customHeight="1" x14ac:dyDescent="0.2">
      <c r="A17" s="754"/>
      <c r="B17" s="107">
        <f>[14]Sumary!U6</f>
        <v>0.76200000000000001</v>
      </c>
      <c r="C17" s="108">
        <f>[14]Sumary!V6</f>
        <v>30</v>
      </c>
      <c r="D17" s="109">
        <f>'C PF Roller Special'!D17+'C PF Roller Special'!D17*(-PfRollerDiscount)</f>
        <v>74.674287048400004</v>
      </c>
      <c r="E17" s="109">
        <f>'C PF Roller Special'!E17+'C PF Roller Special'!E17*(-PfRollerDiscount)</f>
        <v>81.521221659280002</v>
      </c>
      <c r="F17" s="109">
        <f>'C PF Roller Special'!F17+'C PF Roller Special'!F17*(-PfRollerDiscount)</f>
        <v>88.36815627016</v>
      </c>
      <c r="G17" s="109">
        <f>'C PF Roller Special'!G17+'C PF Roller Special'!G17*(-PfRollerDiscount)</f>
        <v>95.260136503479998</v>
      </c>
      <c r="H17" s="109">
        <f>'C PF Roller Special'!H17+'C PF Roller Special'!H17*(-PfRollerDiscount)</f>
        <v>105.72113793436</v>
      </c>
      <c r="I17" s="109">
        <f>'C PF Roller Special'!I17+'C PF Roller Special'!I17*(-PfRollerDiscount)</f>
        <v>114.411020776</v>
      </c>
    </row>
    <row r="18" spans="1:9" ht="15" customHeight="1" x14ac:dyDescent="0.2">
      <c r="A18" s="754"/>
      <c r="B18" s="107">
        <f>[14]Sumary!U7</f>
        <v>0.91400000000000003</v>
      </c>
      <c r="C18" s="108">
        <f>[14]Sumary!V7</f>
        <v>35.984251968503933</v>
      </c>
      <c r="D18" s="109">
        <f>'C PF Roller Special'!D18+'C PF Roller Special'!D18*(-PfRollerDiscount)</f>
        <v>77.5731312148</v>
      </c>
      <c r="E18" s="109">
        <f>'C PF Roller Special'!E18+'C PF Roller Special'!E18*(-PfRollerDiscount)</f>
        <v>84.694058934160012</v>
      </c>
      <c r="F18" s="109">
        <f>'C PF Roller Special'!F18+'C PF Roller Special'!F18*(-PfRollerDiscount)</f>
        <v>91.814986653520023</v>
      </c>
      <c r="G18" s="109">
        <f>'C PF Roller Special'!G18+'C PF Roller Special'!G18*(-PfRollerDiscount)</f>
        <v>98.982762581559996</v>
      </c>
      <c r="H18" s="109">
        <f>'C PF Roller Special'!H18+'C PF Roller Special'!H18*(-PfRollerDiscount)</f>
        <v>109.71775712092001</v>
      </c>
      <c r="I18" s="109">
        <f>'C PF Roller Special'!I18+'C PF Roller Special'!I18*(-PfRollerDiscount)</f>
        <v>118.73390807200002</v>
      </c>
    </row>
    <row r="19" spans="1:9" ht="15" customHeight="1" x14ac:dyDescent="0.2">
      <c r="A19" s="754"/>
      <c r="B19" s="107">
        <f>[14]Sumary!U8</f>
        <v>1.0669999999999999</v>
      </c>
      <c r="C19" s="108">
        <f>[14]Sumary!V8</f>
        <v>42.00787401574803</v>
      </c>
      <c r="D19" s="109">
        <f>'C PF Roller Special'!D19+'C PF Roller Special'!D19*(-PfRollerDiscount)</f>
        <v>80.491046724399993</v>
      </c>
      <c r="E19" s="109">
        <f>'C PF Roller Special'!E19+'C PF Roller Special'!E19*(-PfRollerDiscount)</f>
        <v>87.887770138479993</v>
      </c>
      <c r="F19" s="109">
        <f>'C PF Roller Special'!F19+'C PF Roller Special'!F19*(-PfRollerDiscount)</f>
        <v>95.284493552559994</v>
      </c>
      <c r="G19" s="109">
        <f>'C PF Roller Special'!G19+'C PF Roller Special'!G19*(-PfRollerDiscount)</f>
        <v>102.72987962067999</v>
      </c>
      <c r="H19" s="109">
        <f>'C PF Roller Special'!H19+'C PF Roller Special'!H19*(-PfRollerDiscount)</f>
        <v>113.74066985476</v>
      </c>
      <c r="I19" s="109">
        <f>'C PF Roller Special'!I19+'C PF Roller Special'!I19*(-PfRollerDiscount)</f>
        <v>123.08523541599999</v>
      </c>
    </row>
    <row r="20" spans="1:9" ht="15" customHeight="1" x14ac:dyDescent="0.2">
      <c r="A20" s="754"/>
      <c r="B20" s="107">
        <f>[14]Sumary!U9</f>
        <v>1.2190000000000001</v>
      </c>
      <c r="C20" s="108">
        <f>[14]Sumary!V9</f>
        <v>47.99212598425197</v>
      </c>
      <c r="D20" s="109">
        <f>'C PF Roller Special'!D20+'C PF Roller Special'!D20*(-PfRollerDiscount)</f>
        <v>83.389890890800004</v>
      </c>
      <c r="E20" s="109">
        <f>'C PF Roller Special'!E20+'C PF Roller Special'!E20*(-PfRollerDiscount)</f>
        <v>91.060607413360003</v>
      </c>
      <c r="F20" s="109">
        <f>'C PF Roller Special'!F20+'C PF Roller Special'!F20*(-PfRollerDiscount)</f>
        <v>98.731323935920017</v>
      </c>
      <c r="G20" s="109">
        <f>'C PF Roller Special'!G20+'C PF Roller Special'!G20*(-PfRollerDiscount)</f>
        <v>106.45250569875999</v>
      </c>
      <c r="H20" s="109">
        <f>'C PF Roller Special'!H20+'C PF Roller Special'!H20*(-PfRollerDiscount)</f>
        <v>117.73728904132</v>
      </c>
      <c r="I20" s="109">
        <f>'C PF Roller Special'!I20+'C PF Roller Special'!I20*(-PfRollerDiscount)</f>
        <v>127.40812271200001</v>
      </c>
    </row>
    <row r="21" spans="1:9" ht="15" customHeight="1" x14ac:dyDescent="0.2">
      <c r="A21" s="754"/>
      <c r="B21" s="107">
        <f>[14]Sumary!U10</f>
        <v>1.524</v>
      </c>
      <c r="C21" s="108">
        <f>[14]Sumary!V10</f>
        <v>60</v>
      </c>
      <c r="D21" s="109">
        <f>'C PF Roller Special'!D21+'C PF Roller Special'!D21*(-PfRollerDiscount)</f>
        <v>89.206650566799993</v>
      </c>
      <c r="E21" s="109">
        <f>'C PF Roller Special'!E21+'C PF Roller Special'!E21*(-PfRollerDiscount)</f>
        <v>97.427155892559995</v>
      </c>
      <c r="F21" s="109">
        <f>'C PF Roller Special'!F21+'C PF Roller Special'!F21*(-PfRollerDiscount)</f>
        <v>105.64766121832</v>
      </c>
      <c r="G21" s="109">
        <f>'C PF Roller Special'!G21+'C PF Roller Special'!G21*(-PfRollerDiscount)</f>
        <v>113.92224881595999</v>
      </c>
      <c r="H21" s="109">
        <f>'C PF Roller Special'!H21+'C PF Roller Special'!H21*(-PfRollerDiscount)</f>
        <v>125.75682096172001</v>
      </c>
      <c r="I21" s="109">
        <f>'C PF Roller Special'!I21+'C PF Roller Special'!I21*(-PfRollerDiscount)</f>
        <v>136.082337352</v>
      </c>
    </row>
    <row r="22" spans="1:9" ht="15" customHeight="1" x14ac:dyDescent="0.2">
      <c r="A22" s="754"/>
      <c r="B22" s="107">
        <f>[14]Sumary!U11</f>
        <v>1.8</v>
      </c>
      <c r="C22" s="108">
        <f>[14]Sumary!V11</f>
        <v>70.866141732283467</v>
      </c>
      <c r="D22" s="109">
        <f>'C PF Roller Special'!D22+'C PF Roller Special'!D22*(-PfRollerDiscount)</f>
        <v>94.470341289999993</v>
      </c>
      <c r="E22" s="109">
        <f>'C PF Roller Special'!E22+'C PF Roller Special'!E22*(-PfRollerDiscount)</f>
        <v>103.188360418</v>
      </c>
      <c r="F22" s="109">
        <f>'C PF Roller Special'!F22+'C PF Roller Special'!F22*(-PfRollerDiscount)</f>
        <v>111.90637954600003</v>
      </c>
      <c r="G22" s="109">
        <f>'C PF Roller Special'!G22+'C PF Roller Special'!G22*(-PfRollerDiscount)</f>
        <v>120.681754063</v>
      </c>
      <c r="H22" s="109">
        <f>'C PF Roller Special'!H22+'C PF Roller Special'!H22*(-PfRollerDiscount)</f>
        <v>133.01384001100001</v>
      </c>
      <c r="I22" s="109">
        <f>'C PF Roller Special'!I22+'C PF Roller Special'!I22*(-PfRollerDiscount)</f>
        <v>143.9317906</v>
      </c>
    </row>
    <row r="23" spans="1:9" ht="15" customHeight="1" x14ac:dyDescent="0.2">
      <c r="A23" s="89" t="s">
        <v>244</v>
      </c>
    </row>
    <row r="24" spans="1:9" ht="15" customHeight="1" x14ac:dyDescent="0.2">
      <c r="A24" s="91"/>
      <c r="B24" s="755"/>
      <c r="C24" s="756"/>
      <c r="D24" s="756"/>
      <c r="E24" s="756"/>
      <c r="F24" s="756"/>
      <c r="G24" s="756"/>
      <c r="H24" s="756"/>
      <c r="I24" s="756"/>
    </row>
    <row r="25" spans="1:9" ht="15" customHeight="1" x14ac:dyDescent="0.2">
      <c r="A25" s="753" t="s">
        <v>277</v>
      </c>
      <c r="B25" s="100" t="s">
        <v>278</v>
      </c>
      <c r="C25" s="101"/>
      <c r="D25" s="102">
        <f>[14]Sumary!W3</f>
        <v>0.61</v>
      </c>
      <c r="E25" s="102">
        <f>[14]Sumary!X3</f>
        <v>0.76200000000000001</v>
      </c>
      <c r="F25" s="102">
        <f>[14]Sumary!Y3</f>
        <v>0.91400000000000003</v>
      </c>
      <c r="G25" s="102">
        <f>[14]Sumary!Z3</f>
        <v>1.0669999999999999</v>
      </c>
      <c r="H25" s="102">
        <f>[14]Sumary!AA3</f>
        <v>1.2190000000000001</v>
      </c>
      <c r="I25" s="102">
        <f>[14]Sumary!AB3</f>
        <v>1.4</v>
      </c>
    </row>
    <row r="26" spans="1:9" ht="15" customHeight="1" x14ac:dyDescent="0.2">
      <c r="A26" s="754"/>
      <c r="B26" s="114"/>
      <c r="C26" s="115" t="s">
        <v>279</v>
      </c>
      <c r="D26" s="105">
        <f>[14]Sumary!W4</f>
        <v>24.015748031496063</v>
      </c>
      <c r="E26" s="105">
        <f>[14]Sumary!X4</f>
        <v>30</v>
      </c>
      <c r="F26" s="105">
        <f>[14]Sumary!Y4</f>
        <v>35.984251968503933</v>
      </c>
      <c r="G26" s="105">
        <f>[14]Sumary!Z4</f>
        <v>42.00787401574803</v>
      </c>
      <c r="H26" s="105">
        <f>[14]Sumary!AA4</f>
        <v>47.99212598425197</v>
      </c>
      <c r="I26" s="105">
        <f>[14]Sumary!AB4</f>
        <v>55.118110236220474</v>
      </c>
    </row>
    <row r="27" spans="1:9" ht="15" customHeight="1" x14ac:dyDescent="0.2">
      <c r="A27" s="754"/>
      <c r="B27" s="107">
        <f>[14]Sumary!U5</f>
        <v>0.61</v>
      </c>
      <c r="C27" s="108">
        <f>[14]Sumary!V5</f>
        <v>24.015748031496063</v>
      </c>
      <c r="D27" s="109">
        <f>'C PF Roller Special'!D27+'C PF Roller Special'!D27*(-PfRollerDiscount)</f>
        <v>75.125893258000005</v>
      </c>
      <c r="E27" s="109">
        <f>'C PF Roller Special'!E27+'C PF Roller Special'!E27*(-PfRollerDiscount)</f>
        <v>82.533701083600008</v>
      </c>
      <c r="F27" s="109">
        <f>'C PF Roller Special'!F27+'C PF Roller Special'!F27*(-PfRollerDiscount)</f>
        <v>89.94150890920001</v>
      </c>
      <c r="G27" s="109">
        <f>'C PF Roller Special'!G27+'C PF Roller Special'!G27*(-PfRollerDiscount)</f>
        <v>97.398052312600001</v>
      </c>
      <c r="H27" s="109">
        <f>'C PF Roller Special'!H27+'C PF Roller Special'!H27*(-PfRollerDiscount)</f>
        <v>110.0772062182</v>
      </c>
      <c r="I27" s="109">
        <f>'C PF Roller Special'!I27+'C PF Roller Special'!I27*(-PfRollerDiscount)</f>
        <v>119.68104772</v>
      </c>
    </row>
    <row r="28" spans="1:9" ht="15" customHeight="1" x14ac:dyDescent="0.2">
      <c r="A28" s="754"/>
      <c r="B28" s="107">
        <f>[14]Sumary!U6</f>
        <v>0.76200000000000001</v>
      </c>
      <c r="C28" s="108">
        <f>[14]Sumary!V6</f>
        <v>30</v>
      </c>
      <c r="D28" s="109">
        <f>'C PF Roller Special'!D28+'C PF Roller Special'!D28*(-PfRollerDiscount)</f>
        <v>78.528963619600006</v>
      </c>
      <c r="E28" s="109">
        <f>'C PF Roller Special'!E28+'C PF Roller Special'!E28*(-PfRollerDiscount)</f>
        <v>86.336407802319982</v>
      </c>
      <c r="F28" s="109">
        <f>'C PF Roller Special'!F28+'C PF Roller Special'!F28*(-PfRollerDiscount)</f>
        <v>94.143851985040016</v>
      </c>
      <c r="G28" s="109">
        <f>'C PF Roller Special'!G28+'C PF Roller Special'!G28*(-PfRollerDiscount)</f>
        <v>102.00266093211999</v>
      </c>
      <c r="H28" s="109">
        <f>'C PF Roller Special'!H28+'C PF Roller Special'!H28*(-PfRollerDiscount)</f>
        <v>115.08145119483999</v>
      </c>
      <c r="I28" s="109">
        <f>'C PF Roller Special'!I28+'C PF Roller Special'!I28*(-PfRollerDiscount)</f>
        <v>125.161175464</v>
      </c>
    </row>
    <row r="29" spans="1:9" ht="15" customHeight="1" x14ac:dyDescent="0.2">
      <c r="A29" s="754"/>
      <c r="B29" s="107">
        <f>[14]Sumary!U7</f>
        <v>0.91400000000000003</v>
      </c>
      <c r="C29" s="108">
        <f>[14]Sumary!V7</f>
        <v>35.984251968503933</v>
      </c>
      <c r="D29" s="109">
        <f>'C PF Roller Special'!D29+'C PF Roller Special'!D29*(-PfRollerDiscount)</f>
        <v>81.932033981200007</v>
      </c>
      <c r="E29" s="109">
        <f>'C PF Roller Special'!E29+'C PF Roller Special'!E29*(-PfRollerDiscount)</f>
        <v>90.139114521040014</v>
      </c>
      <c r="F29" s="109">
        <f>'C PF Roller Special'!F29+'C PF Roller Special'!F29*(-PfRollerDiscount)</f>
        <v>98.346195060880007</v>
      </c>
      <c r="G29" s="109">
        <f>'C PF Roller Special'!G29+'C PF Roller Special'!G29*(-PfRollerDiscount)</f>
        <v>106.60726955164002</v>
      </c>
      <c r="H29" s="109">
        <f>'C PF Roller Special'!H29+'C PF Roller Special'!H29*(-PfRollerDiscount)</f>
        <v>120.08569617148001</v>
      </c>
      <c r="I29" s="109">
        <f>'C PF Roller Special'!I29+'C PF Roller Special'!I29*(-PfRollerDiscount)</f>
        <v>130.64130320799998</v>
      </c>
    </row>
    <row r="30" spans="1:9" ht="15" customHeight="1" x14ac:dyDescent="0.2">
      <c r="A30" s="754"/>
      <c r="B30" s="107">
        <f>[14]Sumary!U8</f>
        <v>1.0669999999999999</v>
      </c>
      <c r="C30" s="108">
        <f>[14]Sumary!V8</f>
        <v>42.00787401574803</v>
      </c>
      <c r="D30" s="109">
        <f>'C PF Roller Special'!D30+'C PF Roller Special'!D30*(-PfRollerDiscount)</f>
        <v>85.357492963599995</v>
      </c>
      <c r="E30" s="109">
        <f>'C PF Roller Special'!E30+'C PF Roller Special'!E30*(-PfRollerDiscount)</f>
        <v>93.966839047120004</v>
      </c>
      <c r="F30" s="109">
        <f>'C PF Roller Special'!F30+'C PF Roller Special'!F30*(-PfRollerDiscount)</f>
        <v>102.57618513064001</v>
      </c>
      <c r="G30" s="109">
        <f>'C PF Roller Special'!G30+'C PF Roller Special'!G30*(-PfRollerDiscount)</f>
        <v>111.24217164892001</v>
      </c>
      <c r="H30" s="109">
        <f>'C PF Roller Special'!H30+'C PF Roller Special'!H30*(-PfRollerDiscount)</f>
        <v>125.12286381244</v>
      </c>
      <c r="I30" s="109">
        <f>'C PF Roller Special'!I30+'C PF Roller Special'!I30*(-PfRollerDiscount)</f>
        <v>136.15748442399999</v>
      </c>
    </row>
    <row r="31" spans="1:9" ht="15" customHeight="1" x14ac:dyDescent="0.2">
      <c r="A31" s="754"/>
      <c r="B31" s="107">
        <f>[14]Sumary!U9</f>
        <v>1.2190000000000001</v>
      </c>
      <c r="C31" s="108">
        <f>[14]Sumary!V9</f>
        <v>47.99212598425197</v>
      </c>
      <c r="D31" s="109">
        <f>'C PF Roller Special'!D31+'C PF Roller Special'!D31*(-PfRollerDiscount)</f>
        <v>88.760563325199996</v>
      </c>
      <c r="E31" s="109">
        <f>'C PF Roller Special'!E31+'C PF Roller Special'!E31*(-PfRollerDiscount)</f>
        <v>97.769545765840022</v>
      </c>
      <c r="F31" s="109">
        <f>'C PF Roller Special'!F31+'C PF Roller Special'!F31*(-PfRollerDiscount)</f>
        <v>106.77852820648002</v>
      </c>
      <c r="G31" s="109">
        <f>'C PF Roller Special'!G31+'C PF Roller Special'!G31*(-PfRollerDiscount)</f>
        <v>115.84678026844003</v>
      </c>
      <c r="H31" s="109">
        <f>'C PF Roller Special'!H31+'C PF Roller Special'!H31*(-PfRollerDiscount)</f>
        <v>130.12710878908001</v>
      </c>
      <c r="I31" s="109">
        <f>'C PF Roller Special'!I31+'C PF Roller Special'!I31*(-PfRollerDiscount)</f>
        <v>141.63761216799998</v>
      </c>
    </row>
    <row r="32" spans="1:9" ht="15" customHeight="1" x14ac:dyDescent="0.2">
      <c r="A32" s="754"/>
      <c r="B32" s="107">
        <f>[14]Sumary!U10</f>
        <v>1.524</v>
      </c>
      <c r="C32" s="108">
        <f>[14]Sumary!V10</f>
        <v>60</v>
      </c>
      <c r="D32" s="109">
        <f>'C PF Roller Special'!D32+'C PF Roller Special'!D32*(-PfRollerDiscount)</f>
        <v>95.589092669199999</v>
      </c>
      <c r="E32" s="109">
        <f>'C PF Roller Special'!E32+'C PF Roller Special'!E32*(-PfRollerDiscount)</f>
        <v>105.39997701064</v>
      </c>
      <c r="F32" s="109">
        <f>'C PF Roller Special'!F32+'C PF Roller Special'!F32*(-PfRollerDiscount)</f>
        <v>115.21086135208</v>
      </c>
      <c r="G32" s="109">
        <f>'C PF Roller Special'!G32+'C PF Roller Special'!G32*(-PfRollerDiscount)</f>
        <v>125.08629098524</v>
      </c>
      <c r="H32" s="109">
        <f>'C PF Roller Special'!H32+'C PF Roller Special'!H32*(-PfRollerDiscount)</f>
        <v>140.16852140668001</v>
      </c>
      <c r="I32" s="109">
        <f>'C PF Roller Special'!I32+'C PF Roller Special'!I32*(-PfRollerDiscount)</f>
        <v>152.633921128</v>
      </c>
    </row>
    <row r="33" spans="1:9" ht="15" customHeight="1" x14ac:dyDescent="0.2">
      <c r="A33" s="754"/>
      <c r="B33" s="107">
        <f>[14]Sumary!U11</f>
        <v>1.8</v>
      </c>
      <c r="C33" s="108">
        <f>[14]Sumary!V11</f>
        <v>70.866141732283467</v>
      </c>
      <c r="D33" s="109">
        <f>'C PF Roller Special'!D33+'C PF Roller Special'!D33*(-PfRollerDiscount)</f>
        <v>101.76835201</v>
      </c>
      <c r="E33" s="109">
        <f>'C PF Roller Special'!E33+'C PF Roller Special'!E33*(-PfRollerDiscount)</f>
        <v>112.304891842</v>
      </c>
      <c r="F33" s="109">
        <f>'C PF Roller Special'!F33+'C PF Roller Special'!F33*(-PfRollerDiscount)</f>
        <v>122.84143167399999</v>
      </c>
      <c r="G33" s="109">
        <f>'C PF Roller Special'!G33+'C PF Roller Special'!G33*(-PfRollerDiscount)</f>
        <v>133.447290847</v>
      </c>
      <c r="H33" s="109">
        <f>'C PF Roller Special'!H33+'C PF Roller Special'!H33*(-PfRollerDiscount)</f>
        <v>149.25517675900002</v>
      </c>
      <c r="I33" s="109">
        <f>'C PF Roller Special'!I33+'C PF Roller Special'!I33*(-PfRollerDiscount)</f>
        <v>162.58467939999997</v>
      </c>
    </row>
    <row r="34" spans="1:9" ht="15" customHeight="1" x14ac:dyDescent="0.2">
      <c r="A34" s="89" t="s">
        <v>255</v>
      </c>
    </row>
    <row r="35" spans="1:9" ht="15" customHeight="1" x14ac:dyDescent="0.2">
      <c r="A35" s="91"/>
      <c r="B35" s="755"/>
      <c r="C35" s="756"/>
      <c r="D35" s="756"/>
      <c r="E35" s="756"/>
      <c r="F35" s="756"/>
      <c r="G35" s="756"/>
      <c r="H35" s="756"/>
      <c r="I35" s="756"/>
    </row>
    <row r="36" spans="1:9" ht="15" customHeight="1" x14ac:dyDescent="0.2">
      <c r="A36" s="753" t="s">
        <v>277</v>
      </c>
      <c r="B36" s="100" t="s">
        <v>278</v>
      </c>
      <c r="C36" s="101"/>
      <c r="D36" s="102">
        <f>[14]Sumary!W3</f>
        <v>0.61</v>
      </c>
      <c r="E36" s="102">
        <f>[14]Sumary!X3</f>
        <v>0.76200000000000001</v>
      </c>
      <c r="F36" s="102">
        <f>[14]Sumary!Y3</f>
        <v>0.91400000000000003</v>
      </c>
      <c r="G36" s="102">
        <f>[14]Sumary!Z3</f>
        <v>1.0669999999999999</v>
      </c>
      <c r="H36" s="102">
        <f>[14]Sumary!AA3</f>
        <v>1.2190000000000001</v>
      </c>
      <c r="I36" s="102">
        <f>[14]Sumary!AB3</f>
        <v>1.4</v>
      </c>
    </row>
    <row r="37" spans="1:9" ht="15" customHeight="1" x14ac:dyDescent="0.2">
      <c r="A37" s="754"/>
      <c r="B37" s="114"/>
      <c r="C37" s="115" t="s">
        <v>279</v>
      </c>
      <c r="D37" s="105">
        <f>[14]Sumary!W4</f>
        <v>24.015748031496063</v>
      </c>
      <c r="E37" s="105">
        <f>[14]Sumary!X4</f>
        <v>30</v>
      </c>
      <c r="F37" s="105">
        <f>[14]Sumary!Y4</f>
        <v>35.984251968503933</v>
      </c>
      <c r="G37" s="105">
        <f>[14]Sumary!Z4</f>
        <v>42.00787401574803</v>
      </c>
      <c r="H37" s="105">
        <f>[14]Sumary!AA4</f>
        <v>47.99212598425197</v>
      </c>
      <c r="I37" s="105">
        <f>[14]Sumary!AB4</f>
        <v>55.118110236220474</v>
      </c>
    </row>
    <row r="38" spans="1:9" ht="15" customHeight="1" x14ac:dyDescent="0.2">
      <c r="A38" s="754"/>
      <c r="B38" s="107">
        <f>[14]Sumary!U5</f>
        <v>0.61</v>
      </c>
      <c r="C38" s="108">
        <f>[14]Sumary!V5</f>
        <v>24.015748031496063</v>
      </c>
      <c r="D38" s="109">
        <f>'C PF Roller Special'!D38+'C PF Roller Special'!D38*(-PfRollerDiscount)</f>
        <v>79.990101334000016</v>
      </c>
      <c r="E38" s="109">
        <f>'C PF Roller Special'!E38+'C PF Roller Special'!E38*(-PfRollerDiscount)</f>
        <v>88.609974122799997</v>
      </c>
      <c r="F38" s="109">
        <f>'C PF Roller Special'!F38+'C PF Roller Special'!F38*(-PfRollerDiscount)</f>
        <v>97.229846911600021</v>
      </c>
      <c r="G38" s="109">
        <f>'C PF Roller Special'!G38+'C PF Roller Special'!G38*(-PfRollerDiscount)</f>
        <v>105.9064293898</v>
      </c>
      <c r="H38" s="109">
        <f>'C PF Roller Special'!H38+'C PF Roller Special'!H38*(-PfRollerDiscount)</f>
        <v>122.20369826860002</v>
      </c>
      <c r="I38" s="109">
        <f>'C PF Roller Special'!I38+'C PF Roller Special'!I38*(-PfRollerDiscount)</f>
        <v>133.60810995999998</v>
      </c>
    </row>
    <row r="39" spans="1:9" ht="15" customHeight="1" x14ac:dyDescent="0.2">
      <c r="A39" s="754"/>
      <c r="B39" s="107">
        <f>[14]Sumary!U6</f>
        <v>0.76200000000000001</v>
      </c>
      <c r="C39" s="108">
        <f>[14]Sumary!V6</f>
        <v>30</v>
      </c>
      <c r="D39" s="109">
        <f>'C PF Roller Special'!D39+'C PF Roller Special'!D39*(-PfRollerDiscount)</f>
        <v>84.125210930799994</v>
      </c>
      <c r="E39" s="109">
        <f>'C PF Roller Special'!E39+'C PF Roller Special'!E39*(-PfRollerDiscount)</f>
        <v>93.327129853359992</v>
      </c>
      <c r="F39" s="109">
        <f>'C PF Roller Special'!F39+'C PF Roller Special'!F39*(-PfRollerDiscount)</f>
        <v>102.52904877592</v>
      </c>
      <c r="G39" s="109">
        <f>'C PF Roller Special'!G39+'C PF Roller Special'!G39*(-PfRollerDiscount)</f>
        <v>111.79150663875998</v>
      </c>
      <c r="H39" s="109">
        <f>'C PF Roller Special'!H39+'C PF Roller Special'!H39*(-PfRollerDiscount)</f>
        <v>128.67082165132001</v>
      </c>
      <c r="I39" s="109">
        <f>'C PF Roller Special'!I39+'C PF Roller Special'!I39*(-PfRollerDiscount)</f>
        <v>140.76832775199998</v>
      </c>
    </row>
    <row r="40" spans="1:9" ht="15" customHeight="1" x14ac:dyDescent="0.2">
      <c r="A40" s="754"/>
      <c r="B40" s="107">
        <f>[14]Sumary!U7</f>
        <v>0.91400000000000003</v>
      </c>
      <c r="C40" s="108">
        <f>[14]Sumary!V7</f>
        <v>35.984251968503933</v>
      </c>
      <c r="D40" s="109">
        <f>'C PF Roller Special'!D40+'C PF Roller Special'!D40*(-PfRollerDiscount)</f>
        <v>88.260320527599987</v>
      </c>
      <c r="E40" s="109">
        <f>'C PF Roller Special'!E40+'C PF Roller Special'!E40*(-PfRollerDiscount)</f>
        <v>98.044285583919986</v>
      </c>
      <c r="F40" s="109">
        <f>'C PF Roller Special'!F40+'C PF Roller Special'!F40*(-PfRollerDiscount)</f>
        <v>107.82825064024001</v>
      </c>
      <c r="G40" s="109">
        <f>'C PF Roller Special'!G40+'C PF Roller Special'!G40*(-PfRollerDiscount)</f>
        <v>117.67658388772</v>
      </c>
      <c r="H40" s="109">
        <f>'C PF Roller Special'!H40+'C PF Roller Special'!H40*(-PfRollerDiscount)</f>
        <v>135.13794503404</v>
      </c>
      <c r="I40" s="109">
        <f>'C PF Roller Special'!I40+'C PF Roller Special'!I40*(-PfRollerDiscount)</f>
        <v>147.92854554399997</v>
      </c>
    </row>
    <row r="41" spans="1:9" ht="15" customHeight="1" x14ac:dyDescent="0.2">
      <c r="A41" s="754"/>
      <c r="B41" s="107">
        <f>[14]Sumary!U8</f>
        <v>1.0669999999999999</v>
      </c>
      <c r="C41" s="108">
        <f>[14]Sumary!V8</f>
        <v>42.00787401574803</v>
      </c>
      <c r="D41" s="109">
        <f>'C PF Roller Special'!D41+'C PF Roller Special'!D41*(-PfRollerDiscount)</f>
        <v>92.422634792799997</v>
      </c>
      <c r="E41" s="109">
        <f>'C PF Roller Special'!E41+'C PF Roller Special'!E41*(-PfRollerDiscount)</f>
        <v>102.79247523376002</v>
      </c>
      <c r="F41" s="109">
        <f>'C PF Roller Special'!F41+'C PF Roller Special'!F41*(-PfRollerDiscount)</f>
        <v>113.16231567472001</v>
      </c>
      <c r="G41" s="109">
        <f>'C PF Roller Special'!G41+'C PF Roller Special'!G41*(-PfRollerDiscount)</f>
        <v>123.60037875015999</v>
      </c>
      <c r="H41" s="109">
        <f>'C PF Roller Special'!H41+'C PF Roller Special'!H41*(-PfRollerDiscount)</f>
        <v>141.64761528111998</v>
      </c>
      <c r="I41" s="109">
        <f>'C PF Roller Special'!I41+'C PF Roller Special'!I41*(-PfRollerDiscount)</f>
        <v>155.13587003199999</v>
      </c>
    </row>
    <row r="42" spans="1:9" ht="15" customHeight="1" x14ac:dyDescent="0.2">
      <c r="A42" s="754"/>
      <c r="B42" s="107">
        <f>[14]Sumary!U9</f>
        <v>1.2190000000000001</v>
      </c>
      <c r="C42" s="108">
        <f>[14]Sumary!V9</f>
        <v>47.99212598425197</v>
      </c>
      <c r="D42" s="109">
        <f>'C PF Roller Special'!D42+'C PF Roller Special'!D42*(-PfRollerDiscount)</f>
        <v>96.557744389600018</v>
      </c>
      <c r="E42" s="109">
        <f>'C PF Roller Special'!E42+'C PF Roller Special'!E42*(-PfRollerDiscount)</f>
        <v>107.50963096432001</v>
      </c>
      <c r="F42" s="109">
        <f>'C PF Roller Special'!F42+'C PF Roller Special'!F42*(-PfRollerDiscount)</f>
        <v>118.46151753904002</v>
      </c>
      <c r="G42" s="109">
        <f>'C PF Roller Special'!G42+'C PF Roller Special'!G42*(-PfRollerDiscount)</f>
        <v>129.48545599912001</v>
      </c>
      <c r="H42" s="109">
        <f>'C PF Roller Special'!H42+'C PF Roller Special'!H42*(-PfRollerDiscount)</f>
        <v>148.11473866384</v>
      </c>
      <c r="I42" s="109">
        <f>'C PF Roller Special'!I42+'C PF Roller Special'!I42*(-PfRollerDiscount)</f>
        <v>162.29608782399998</v>
      </c>
    </row>
    <row r="43" spans="1:9" ht="15" customHeight="1" x14ac:dyDescent="0.2">
      <c r="A43" s="754"/>
      <c r="B43" s="107">
        <f>[14]Sumary!U10</f>
        <v>1.524</v>
      </c>
      <c r="C43" s="108">
        <f>[14]Sumary!V10</f>
        <v>60</v>
      </c>
      <c r="D43" s="109">
        <f>'C PF Roller Special'!D43+'C PF Roller Special'!D43*(-PfRollerDiscount)</f>
        <v>104.85516825160001</v>
      </c>
      <c r="E43" s="109">
        <f>'C PF Roller Special'!E43+'C PF Roller Special'!E43*(-PfRollerDiscount)</f>
        <v>116.97497634472001</v>
      </c>
      <c r="F43" s="109">
        <f>'C PF Roller Special'!F43+'C PF Roller Special'!F43*(-PfRollerDiscount)</f>
        <v>129.09478443783999</v>
      </c>
      <c r="G43" s="109">
        <f>'C PF Roller Special'!G43+'C PF Roller Special'!G43*(-PfRollerDiscount)</f>
        <v>141.29432811051998</v>
      </c>
      <c r="H43" s="109">
        <f>'C PF Roller Special'!H43+'C PF Roller Special'!H43*(-PfRollerDiscount)</f>
        <v>161.09153229364</v>
      </c>
      <c r="I43" s="109">
        <f>'C PF Roller Special'!I43+'C PF Roller Special'!I43*(-PfRollerDiscount)</f>
        <v>176.66363010399994</v>
      </c>
    </row>
    <row r="44" spans="1:9" ht="15" customHeight="1" x14ac:dyDescent="0.2">
      <c r="A44" s="754"/>
      <c r="B44" s="107">
        <f>[14]Sumary!U11</f>
        <v>1.8</v>
      </c>
      <c r="C44" s="108">
        <f>[14]Sumary!V11</f>
        <v>70.866141732283467</v>
      </c>
      <c r="D44" s="109">
        <f>'C PF Roller Special'!D44+'C PF Roller Special'!D44*(-PfRollerDiscount)</f>
        <v>112.36365672999999</v>
      </c>
      <c r="E44" s="109">
        <f>'C PF Roller Special'!E44+'C PF Roller Special'!E44*(-PfRollerDiscount)</f>
        <v>125.540338066</v>
      </c>
      <c r="F44" s="109">
        <f>'C PF Roller Special'!F44+'C PF Roller Special'!F44*(-PfRollerDiscount)</f>
        <v>138.71701940200001</v>
      </c>
      <c r="G44" s="109">
        <f>'C PF Roller Special'!G44+'C PF Roller Special'!G44*(-PfRollerDiscount)</f>
        <v>151.98038943099999</v>
      </c>
      <c r="H44" s="109">
        <f>'C PF Roller Special'!H44+'C PF Roller Special'!H44*(-PfRollerDiscount)</f>
        <v>172.83446685700002</v>
      </c>
      <c r="I44" s="109">
        <f>'C PF Roller Special'!I44+'C PF Roller Special'!I44*(-PfRollerDiscount)</f>
        <v>189.66507819999998</v>
      </c>
    </row>
    <row r="45" spans="1:9" ht="15" customHeight="1" x14ac:dyDescent="0.2">
      <c r="A45" s="89" t="s">
        <v>256</v>
      </c>
    </row>
    <row r="46" spans="1:9" ht="15" customHeight="1" x14ac:dyDescent="0.2">
      <c r="A46" s="91"/>
      <c r="B46" s="755"/>
      <c r="C46" s="756"/>
      <c r="D46" s="756"/>
      <c r="E46" s="756"/>
      <c r="F46" s="756"/>
      <c r="G46" s="756"/>
      <c r="H46" s="756"/>
      <c r="I46" s="756"/>
    </row>
    <row r="47" spans="1:9" ht="15" customHeight="1" x14ac:dyDescent="0.2">
      <c r="A47" s="753" t="s">
        <v>277</v>
      </c>
      <c r="B47" s="100" t="s">
        <v>278</v>
      </c>
      <c r="C47" s="101"/>
      <c r="D47" s="102">
        <f>[14]Sumary!W3</f>
        <v>0.61</v>
      </c>
      <c r="E47" s="102">
        <f>[14]Sumary!X3</f>
        <v>0.76200000000000001</v>
      </c>
      <c r="F47" s="102">
        <f>[14]Sumary!Y3</f>
        <v>0.91400000000000003</v>
      </c>
      <c r="G47" s="102">
        <f>[14]Sumary!Z3</f>
        <v>1.0669999999999999</v>
      </c>
      <c r="H47" s="102">
        <f>[14]Sumary!AA3</f>
        <v>1.2190000000000001</v>
      </c>
      <c r="I47" s="102">
        <f>[14]Sumary!AB3</f>
        <v>1.4</v>
      </c>
    </row>
    <row r="48" spans="1:9" ht="15" customHeight="1" x14ac:dyDescent="0.2">
      <c r="A48" s="754"/>
      <c r="B48" s="114"/>
      <c r="C48" s="115" t="s">
        <v>279</v>
      </c>
      <c r="D48" s="105">
        <f>[14]Sumary!W4</f>
        <v>24.015748031496063</v>
      </c>
      <c r="E48" s="105">
        <f>[14]Sumary!X4</f>
        <v>30</v>
      </c>
      <c r="F48" s="105">
        <f>[14]Sumary!Y4</f>
        <v>35.984251968503933</v>
      </c>
      <c r="G48" s="105">
        <f>[14]Sumary!Z4</f>
        <v>42.00787401574803</v>
      </c>
      <c r="H48" s="105">
        <f>[14]Sumary!AA4</f>
        <v>47.99212598425197</v>
      </c>
      <c r="I48" s="105">
        <f>[14]Sumary!AB4</f>
        <v>55.118110236220474</v>
      </c>
    </row>
    <row r="49" spans="1:13" ht="15" customHeight="1" x14ac:dyDescent="0.2">
      <c r="A49" s="754"/>
      <c r="B49" s="107">
        <f>[14]Sumary!U5</f>
        <v>0.61</v>
      </c>
      <c r="C49" s="108">
        <f>[14]Sumary!V5</f>
        <v>24.015748031496063</v>
      </c>
      <c r="D49" s="109">
        <f>'C PF Roller Special'!D49+'C PF Roller Special'!D49*(-PfRollerDiscount)</f>
        <v>81.725876830000004</v>
      </c>
      <c r="E49" s="109">
        <f>'C PF Roller Special'!E49+'C PF Roller Special'!E49*(-PfRollerDiscount)</f>
        <v>90.778270726000017</v>
      </c>
      <c r="F49" s="109">
        <f>'C PF Roller Special'!F49+'C PF Roller Special'!F49*(-PfRollerDiscount)</f>
        <v>99.830664622</v>
      </c>
      <c r="G49" s="109">
        <f>'C PF Roller Special'!G49+'C PF Roller Special'!G49*(-PfRollerDiscount)</f>
        <v>108.94261374099999</v>
      </c>
      <c r="H49" s="109">
        <f>'C PF Roller Special'!H49+'C PF Roller Special'!H49*(-PfRollerDiscount)</f>
        <v>126.530994187</v>
      </c>
      <c r="I49" s="109">
        <f>'C PF Roller Special'!I49+'C PF Roller Special'!I49*(-PfRollerDiscount)</f>
        <v>138.577933</v>
      </c>
    </row>
    <row r="50" spans="1:13" ht="15" customHeight="1" x14ac:dyDescent="0.2">
      <c r="A50" s="754"/>
      <c r="B50" s="107">
        <f>[14]Sumary!U6</f>
        <v>0.76200000000000001</v>
      </c>
      <c r="C50" s="108">
        <f>[14]Sumary!V6</f>
        <v>30</v>
      </c>
      <c r="D50" s="109">
        <f>'C PF Roller Special'!D50+'C PF Roller Special'!D50*(-PfRollerDiscount)</f>
        <v>86.122212046000016</v>
      </c>
      <c r="E50" s="109">
        <f>'C PF Roller Special'!E50+'C PF Roller Special'!E50*(-PfRollerDiscount)</f>
        <v>95.82174436119999</v>
      </c>
      <c r="F50" s="109">
        <f>'C PF Roller Special'!F50+'C PF Roller Special'!F50*(-PfRollerDiscount)</f>
        <v>105.52127667640001</v>
      </c>
      <c r="G50" s="109">
        <f>'C PF Roller Special'!G50+'C PF Roller Special'!G50*(-PfRollerDiscount)</f>
        <v>115.28462170419999</v>
      </c>
      <c r="H50" s="109">
        <f>'C PF Roller Special'!H50+'C PF Roller Special'!H50*(-PfRollerDiscount)</f>
        <v>133.52014056940001</v>
      </c>
      <c r="I50" s="109">
        <f>'C PF Roller Special'!I50+'C PF Roller Special'!I50*(-PfRollerDiscount)</f>
        <v>146.33768500000002</v>
      </c>
    </row>
    <row r="51" spans="1:13" ht="15" customHeight="1" x14ac:dyDescent="0.2">
      <c r="A51" s="754"/>
      <c r="B51" s="107">
        <f>[14]Sumary!U7</f>
        <v>0.91400000000000003</v>
      </c>
      <c r="C51" s="108">
        <f>[14]Sumary!V7</f>
        <v>35.984251968503933</v>
      </c>
      <c r="D51" s="109">
        <f>'C PF Roller Special'!D51+'C PF Roller Special'!D51*(-PfRollerDiscount)</f>
        <v>90.518547262000013</v>
      </c>
      <c r="E51" s="109">
        <f>'C PF Roller Special'!E51+'C PF Roller Special'!E51*(-PfRollerDiscount)</f>
        <v>100.86521799640001</v>
      </c>
      <c r="F51" s="109">
        <f>'C PF Roller Special'!F51+'C PF Roller Special'!F51*(-PfRollerDiscount)</f>
        <v>111.21188873080003</v>
      </c>
      <c r="G51" s="109">
        <f>'C PF Roller Special'!G51+'C PF Roller Special'!G51*(-PfRollerDiscount)</f>
        <v>121.62662966740002</v>
      </c>
      <c r="H51" s="109">
        <f>'C PF Roller Special'!H51+'C PF Roller Special'!H51*(-PfRollerDiscount)</f>
        <v>140.50928695180002</v>
      </c>
      <c r="I51" s="109">
        <f>'C PF Roller Special'!I51+'C PF Roller Special'!I51*(-PfRollerDiscount)</f>
        <v>154.09743700000001</v>
      </c>
    </row>
    <row r="52" spans="1:13" ht="15" customHeight="1" x14ac:dyDescent="0.2">
      <c r="A52" s="754"/>
      <c r="B52" s="107">
        <f>[14]Sumary!U8</f>
        <v>1.0669999999999999</v>
      </c>
      <c r="C52" s="108">
        <f>[14]Sumary!V8</f>
        <v>42.00787401574803</v>
      </c>
      <c r="D52" s="109">
        <f>'C PF Roller Special'!D52+'C PF Roller Special'!D52*(-PfRollerDiscount)</f>
        <v>94.943805735999987</v>
      </c>
      <c r="E52" s="109">
        <f>'C PF Roller Special'!E52+'C PF Roller Special'!E52*(-PfRollerDiscount)</f>
        <v>105.94187237920001</v>
      </c>
      <c r="F52" s="109">
        <f>'C PF Roller Special'!F52+'C PF Roller Special'!F52*(-PfRollerDiscount)</f>
        <v>116.9399390224</v>
      </c>
      <c r="G52" s="109">
        <f>'C PF Roller Special'!G52+'C PF Roller Special'!G52*(-PfRollerDiscount)</f>
        <v>128.01036136720001</v>
      </c>
      <c r="H52" s="109">
        <f>'C PF Roller Special'!H52+'C PF Roller Special'!H52*(-PfRollerDiscount)</f>
        <v>147.54441456040001</v>
      </c>
      <c r="I52" s="109">
        <f>'C PF Roller Special'!I52+'C PF Roller Special'!I52*(-PfRollerDiscount)</f>
        <v>161.90823999999998</v>
      </c>
    </row>
    <row r="53" spans="1:13" ht="15" customHeight="1" x14ac:dyDescent="0.2">
      <c r="A53" s="754"/>
      <c r="B53" s="107">
        <f>[14]Sumary!U9</f>
        <v>1.2190000000000001</v>
      </c>
      <c r="C53" s="108">
        <f>[14]Sumary!V9</f>
        <v>47.99212598425197</v>
      </c>
      <c r="D53" s="109">
        <f>'C PF Roller Special'!D53+'C PF Roller Special'!D53*(-PfRollerDiscount)</f>
        <v>99.340140951999999</v>
      </c>
      <c r="E53" s="109">
        <f>'C PF Roller Special'!E53+'C PF Roller Special'!E53*(-PfRollerDiscount)</f>
        <v>110.98534601440002</v>
      </c>
      <c r="F53" s="109">
        <f>'C PF Roller Special'!F53+'C PF Roller Special'!F53*(-PfRollerDiscount)</f>
        <v>122.63055107680002</v>
      </c>
      <c r="G53" s="109">
        <f>'C PF Roller Special'!G53+'C PF Roller Special'!G53*(-PfRollerDiscount)</f>
        <v>134.35236933039999</v>
      </c>
      <c r="H53" s="109">
        <f>'C PF Roller Special'!H53+'C PF Roller Special'!H53*(-PfRollerDiscount)</f>
        <v>154.53356094280002</v>
      </c>
      <c r="I53" s="109">
        <f>'C PF Roller Special'!I53+'C PF Roller Special'!I53*(-PfRollerDiscount)</f>
        <v>169.66799200000003</v>
      </c>
    </row>
    <row r="54" spans="1:13" ht="15" customHeight="1" x14ac:dyDescent="0.2">
      <c r="A54" s="754"/>
      <c r="B54" s="107">
        <f>[14]Sumary!U10</f>
        <v>1.524</v>
      </c>
      <c r="C54" s="108">
        <f>[14]Sumary!V10</f>
        <v>60</v>
      </c>
      <c r="D54" s="109">
        <f>'C PF Roller Special'!D54+'C PF Roller Special'!D54*(-PfRollerDiscount)</f>
        <v>108.161734642</v>
      </c>
      <c r="E54" s="109">
        <f>'C PF Roller Special'!E54+'C PF Roller Special'!E54*(-PfRollerDiscount)</f>
        <v>121.10547403240001</v>
      </c>
      <c r="F54" s="109">
        <f>'C PF Roller Special'!F54+'C PF Roller Special'!F54*(-PfRollerDiscount)</f>
        <v>134.04921342279999</v>
      </c>
      <c r="G54" s="109">
        <f>'C PF Roller Special'!G54+'C PF Roller Special'!G54*(-PfRollerDiscount)</f>
        <v>147.07810899340001</v>
      </c>
      <c r="H54" s="109">
        <f>'C PF Roller Special'!H54+'C PF Roller Special'!H54*(-PfRollerDiscount)</f>
        <v>168.55783493380002</v>
      </c>
      <c r="I54" s="109">
        <f>'C PF Roller Special'!I54+'C PF Roller Special'!I54*(-PfRollerDiscount)</f>
        <v>185.23854699999998</v>
      </c>
    </row>
    <row r="55" spans="1:13" ht="15" customHeight="1" x14ac:dyDescent="0.2">
      <c r="A55" s="754"/>
      <c r="B55" s="107">
        <f>[14]Sumary!U11</f>
        <v>1.8</v>
      </c>
      <c r="C55" s="108">
        <f>[14]Sumary!V11</f>
        <v>70.866141732283467</v>
      </c>
      <c r="D55" s="109">
        <f>'C PF Roller Special'!D55+'C PF Roller Special'!D55*(-PfRollerDiscount)</f>
        <v>116.14455385000001</v>
      </c>
      <c r="E55" s="109">
        <f>'C PF Roller Special'!E55+'C PF Roller Special'!E55*(-PfRollerDiscount)</f>
        <v>130.26336037000002</v>
      </c>
      <c r="F55" s="109">
        <f>'C PF Roller Special'!F55+'C PF Roller Special'!F55*(-PfRollerDiscount)</f>
        <v>144.38216689000004</v>
      </c>
      <c r="G55" s="109">
        <f>'C PF Roller Special'!G55+'C PF Roller Special'!G55*(-PfRollerDiscount)</f>
        <v>158.59386029499998</v>
      </c>
      <c r="H55" s="109">
        <f>'C PF Roller Special'!H55+'C PF Roller Special'!H55*(-PfRollerDiscount)</f>
        <v>181.24865336500002</v>
      </c>
      <c r="I55" s="109">
        <f>'C PF Roller Special'!I55+'C PF Roller Special'!I55*(-PfRollerDiscount)</f>
        <v>199.32862299999999</v>
      </c>
    </row>
    <row r="56" spans="1:13" ht="15" customHeight="1" x14ac:dyDescent="0.2">
      <c r="A56" s="89" t="s">
        <v>247</v>
      </c>
    </row>
    <row r="57" spans="1:13" ht="15" customHeight="1" x14ac:dyDescent="0.2">
      <c r="A57" s="91"/>
      <c r="B57" s="755"/>
      <c r="C57" s="756"/>
      <c r="D57" s="756"/>
      <c r="E57" s="756"/>
      <c r="F57" s="756"/>
      <c r="G57" s="756"/>
      <c r="H57" s="756"/>
      <c r="I57" s="756"/>
    </row>
    <row r="58" spans="1:13" ht="15" customHeight="1" x14ac:dyDescent="0.2">
      <c r="A58" s="753" t="s">
        <v>277</v>
      </c>
      <c r="B58" s="100" t="s">
        <v>278</v>
      </c>
      <c r="C58" s="101"/>
      <c r="D58" s="102">
        <f>[14]Sumary!W3</f>
        <v>0.61</v>
      </c>
      <c r="E58" s="102">
        <f>[14]Sumary!X3</f>
        <v>0.76200000000000001</v>
      </c>
      <c r="F58" s="102">
        <f>[14]Sumary!Y3</f>
        <v>0.91400000000000003</v>
      </c>
      <c r="G58" s="102">
        <f>[14]Sumary!Z3</f>
        <v>1.0669999999999999</v>
      </c>
      <c r="H58" s="102">
        <f>[14]Sumary!AA3</f>
        <v>1.2190000000000001</v>
      </c>
      <c r="I58" s="102">
        <f>[14]Sumary!AB3</f>
        <v>1.4</v>
      </c>
    </row>
    <row r="59" spans="1:13" ht="15" customHeight="1" x14ac:dyDescent="0.2">
      <c r="A59" s="754"/>
      <c r="B59" s="103"/>
      <c r="C59" s="104" t="s">
        <v>279</v>
      </c>
      <c r="D59" s="105">
        <f>[14]Sumary!W4</f>
        <v>24.015748031496063</v>
      </c>
      <c r="E59" s="105">
        <f>[14]Sumary!X4</f>
        <v>30</v>
      </c>
      <c r="F59" s="105">
        <f>[14]Sumary!Y4</f>
        <v>35.984251968503933</v>
      </c>
      <c r="G59" s="105">
        <f>[14]Sumary!Z4</f>
        <v>42.00787401574803</v>
      </c>
      <c r="H59" s="105">
        <f>[14]Sumary!AA4</f>
        <v>47.99212598425197</v>
      </c>
      <c r="I59" s="105">
        <f>[14]Sumary!AB4</f>
        <v>55.118110236220474</v>
      </c>
    </row>
    <row r="60" spans="1:13" ht="15" customHeight="1" x14ac:dyDescent="0.2">
      <c r="A60" s="754"/>
      <c r="B60" s="107">
        <f>[14]Sumary!U5</f>
        <v>0.61</v>
      </c>
      <c r="C60" s="108">
        <f>[14]Sumary!V5</f>
        <v>24.015748031496063</v>
      </c>
      <c r="D60" s="109">
        <f>'C PF Roller Special'!D60+'C PF Roller Special'!D60*(-PfRollerDiscount)</f>
        <v>87.679990449999991</v>
      </c>
      <c r="E60" s="109">
        <f>'C PF Roller Special'!E60+'C PF Roller Special'!E60*(-PfRollerDiscount)</f>
        <v>98.216032330000004</v>
      </c>
      <c r="F60" s="109">
        <f>'C PF Roller Special'!F60+'C PF Roller Special'!F60*(-PfRollerDiscount)</f>
        <v>108.75207421000002</v>
      </c>
      <c r="G60" s="109">
        <f>'C PF Roller Special'!G60+'C PF Roller Special'!G60*(-PfRollerDiscount)</f>
        <v>119.357432155</v>
      </c>
      <c r="H60" s="109">
        <f>'C PF Roller Special'!H60+'C PF Roller Special'!H60*(-PfRollerDiscount)</f>
        <v>141.37462553500001</v>
      </c>
      <c r="I60" s="109">
        <f>'C PF Roller Special'!I60+'C PF Roller Special'!I60*(-PfRollerDiscount)</f>
        <v>155.62558179999999</v>
      </c>
    </row>
    <row r="61" spans="1:13" ht="15" customHeight="1" x14ac:dyDescent="0.2">
      <c r="A61" s="754"/>
      <c r="B61" s="107">
        <f>[14]Sumary!U6</f>
        <v>0.76200000000000001</v>
      </c>
      <c r="C61" s="108">
        <f>[14]Sumary!V6</f>
        <v>30</v>
      </c>
      <c r="D61" s="109">
        <f>'C PF Roller Special'!D61+'C PF Roller Special'!D61*(-PfRollerDiscount)</f>
        <v>92.972390289999993</v>
      </c>
      <c r="E61" s="109">
        <f>'C PF Roller Special'!E61+'C PF Roller Special'!E61*(-PfRollerDiscount)</f>
        <v>104.378852266</v>
      </c>
      <c r="F61" s="109">
        <f>'C PF Roller Special'!F61+'C PF Roller Special'!F61*(-PfRollerDiscount)</f>
        <v>115.78531424200001</v>
      </c>
      <c r="G61" s="109">
        <f>'C PF Roller Special'!G61+'C PF Roller Special'!G61*(-PfRollerDiscount)</f>
        <v>127.266818731</v>
      </c>
      <c r="H61" s="109">
        <f>'C PF Roller Special'!H61+'C PF Roller Special'!H61*(-PfRollerDiscount)</f>
        <v>150.15443220700001</v>
      </c>
      <c r="I61" s="109">
        <f>'C PF Roller Special'!I61+'C PF Roller Special'!I61*(-PfRollerDiscount)</f>
        <v>165.44187556</v>
      </c>
    </row>
    <row r="62" spans="1:13" ht="15" customHeight="1" x14ac:dyDescent="0.2">
      <c r="A62" s="754"/>
      <c r="B62" s="107">
        <f>[14]Sumary!U7</f>
        <v>0.91400000000000003</v>
      </c>
      <c r="C62" s="108">
        <f>[14]Sumary!V7</f>
        <v>35.984251968503933</v>
      </c>
      <c r="D62" s="109">
        <f>'C PF Roller Special'!D62+'C PF Roller Special'!D62*(-PfRollerDiscount)</f>
        <v>98.264790129999994</v>
      </c>
      <c r="E62" s="109">
        <f>'C PF Roller Special'!E62+'C PF Roller Special'!E62*(-PfRollerDiscount)</f>
        <v>110.541672202</v>
      </c>
      <c r="F62" s="109">
        <f>'C PF Roller Special'!F62+'C PF Roller Special'!F62*(-PfRollerDiscount)</f>
        <v>122.81855427400001</v>
      </c>
      <c r="G62" s="109">
        <f>'C PF Roller Special'!G62+'C PF Roller Special'!G62*(-PfRollerDiscount)</f>
        <v>135.176205307</v>
      </c>
      <c r="H62" s="109">
        <f>'C PF Roller Special'!H62+'C PF Roller Special'!H62*(-PfRollerDiscount)</f>
        <v>158.93423887900002</v>
      </c>
      <c r="I62" s="109">
        <f>'C PF Roller Special'!I62+'C PF Roller Special'!I62*(-PfRollerDiscount)</f>
        <v>175.25816932000001</v>
      </c>
    </row>
    <row r="63" spans="1:13" ht="15" customHeight="1" x14ac:dyDescent="0.2">
      <c r="A63" s="754"/>
      <c r="B63" s="107">
        <f>[14]Sumary!U8</f>
        <v>1.0669999999999999</v>
      </c>
      <c r="C63" s="108">
        <f>[14]Sumary!V8</f>
        <v>42.00787401574803</v>
      </c>
      <c r="D63" s="109">
        <f>'C PF Roller Special'!D63+'C PF Roller Special'!D63*(-PfRollerDiscount)</f>
        <v>103.59200839000002</v>
      </c>
      <c r="E63" s="109">
        <f>'C PF Roller Special'!E63+'C PF Roller Special'!E63*(-PfRollerDiscount)</f>
        <v>116.74503700599999</v>
      </c>
      <c r="F63" s="109">
        <f>'C PF Roller Special'!F63+'C PF Roller Special'!F63*(-PfRollerDiscount)</f>
        <v>129.89806562200002</v>
      </c>
      <c r="G63" s="109">
        <f>'C PF Roller Special'!G63+'C PF Roller Special'!G63*(-PfRollerDiscount)</f>
        <v>143.13762732099997</v>
      </c>
      <c r="H63" s="109">
        <f>'C PF Roller Special'!H63+'C PF Roller Special'!H63*(-PfRollerDiscount)</f>
        <v>167.77180743700001</v>
      </c>
      <c r="I63" s="109">
        <f>'C PF Roller Special'!I63+'C PF Roller Special'!I63*(-PfRollerDiscount)</f>
        <v>185.13904395999998</v>
      </c>
    </row>
    <row r="64" spans="1:13" ht="15" customHeight="1" x14ac:dyDescent="0.2">
      <c r="A64" s="754"/>
      <c r="B64" s="107">
        <f>[14]Sumary!U9</f>
        <v>1.2190000000000001</v>
      </c>
      <c r="C64" s="108">
        <f>[14]Sumary!V9</f>
        <v>47.99212598425197</v>
      </c>
      <c r="D64" s="109">
        <f>'C PF Roller Special'!D64+'C PF Roller Special'!D64*(-PfRollerDiscount)</f>
        <v>108.88440823000002</v>
      </c>
      <c r="E64" s="109">
        <f>'C PF Roller Special'!E64+'C PF Roller Special'!E64*(-PfRollerDiscount)</f>
        <v>122.907856942</v>
      </c>
      <c r="F64" s="109">
        <f>'C PF Roller Special'!F64+'C PF Roller Special'!F64*(-PfRollerDiscount)</f>
        <v>136.93130565400003</v>
      </c>
      <c r="G64" s="109">
        <f>'C PF Roller Special'!G64+'C PF Roller Special'!G64*(-PfRollerDiscount)</f>
        <v>151.047013897</v>
      </c>
      <c r="H64" s="109">
        <f>'C PF Roller Special'!H64+'C PF Roller Special'!H64*(-PfRollerDiscount)</f>
        <v>176.55161410900001</v>
      </c>
      <c r="I64" s="109">
        <f>'C PF Roller Special'!I64+'C PF Roller Special'!I64*(-PfRollerDiscount)</f>
        <v>194.95533771999996</v>
      </c>
      <c r="M64" s="93"/>
    </row>
    <row r="65" spans="1:9" ht="15" customHeight="1" x14ac:dyDescent="0.2">
      <c r="A65" s="754"/>
      <c r="B65" s="107">
        <f>[14]Sumary!U10</f>
        <v>1.524</v>
      </c>
      <c r="C65" s="108">
        <f>[14]Sumary!V10</f>
        <v>60</v>
      </c>
      <c r="D65" s="109">
        <f>'C PF Roller Special'!D65+'C PF Roller Special'!D65*(-PfRollerDiscount)</f>
        <v>119.50402632999999</v>
      </c>
      <c r="E65" s="109">
        <f>'C PF Roller Special'!E65+'C PF Roller Special'!E65*(-PfRollerDiscount)</f>
        <v>135.27404168200002</v>
      </c>
      <c r="F65" s="109">
        <f>'C PF Roller Special'!F65+'C PF Roller Special'!F65*(-PfRollerDiscount)</f>
        <v>151.04405703399999</v>
      </c>
      <c r="G65" s="109">
        <f>'C PF Roller Special'!G65+'C PF Roller Special'!G65*(-PfRollerDiscount)</f>
        <v>166.917822487</v>
      </c>
      <c r="H65" s="109">
        <f>'C PF Roller Special'!H65+'C PF Roller Special'!H65*(-PfRollerDiscount)</f>
        <v>194.16898933900003</v>
      </c>
      <c r="I65" s="109">
        <f>'C PF Roller Special'!I65+'C PF Roller Special'!I65*(-PfRollerDiscount)</f>
        <v>214.65250612</v>
      </c>
    </row>
    <row r="66" spans="1:9" ht="15" customHeight="1" x14ac:dyDescent="0.2">
      <c r="A66" s="754"/>
      <c r="B66" s="107">
        <f>[14]Sumary!U11</f>
        <v>1.8</v>
      </c>
      <c r="C66" s="108">
        <f>[14]Sumary!V11</f>
        <v>70.866141732283467</v>
      </c>
      <c r="D66" s="109">
        <f>'C PF Roller Special'!D66+'C PF Roller Special'!D66*(-PfRollerDiscount)</f>
        <v>129.11391025</v>
      </c>
      <c r="E66" s="109">
        <f>'C PF Roller Special'!E66+'C PF Roller Special'!E66*(-PfRollerDiscount)</f>
        <v>146.46442524999998</v>
      </c>
      <c r="F66" s="109">
        <f>'C PF Roller Special'!F66+'C PF Roller Special'!F66*(-PfRollerDiscount)</f>
        <v>163.81494025000001</v>
      </c>
      <c r="G66" s="109">
        <f>'C PF Roller Special'!G66+'C PF Roller Special'!G66*(-PfRollerDiscount)</f>
        <v>181.27960337500002</v>
      </c>
      <c r="H66" s="109">
        <f>'C PF Roller Special'!H66+'C PF Roller Special'!H66*(-PfRollerDiscount)</f>
        <v>210.11126987500003</v>
      </c>
      <c r="I66" s="109">
        <f>'C PF Roller Special'!I66+'C PF Roller Special'!I66*(-PfRollerDiscount)</f>
        <v>232.47682899999998</v>
      </c>
    </row>
    <row r="68" spans="1:9" x14ac:dyDescent="0.2">
      <c r="A68" s="90" t="s">
        <v>1268</v>
      </c>
      <c r="E68" s="712">
        <f>[14]Sumary!C31+[14]Sumary!C31*(ExtrasMarkUp)</f>
        <v>2.9970000000000003</v>
      </c>
      <c r="F68" s="713" t="s">
        <v>1269</v>
      </c>
    </row>
    <row r="69" spans="1:9" x14ac:dyDescent="0.2">
      <c r="A69" s="92" t="s">
        <v>1270</v>
      </c>
      <c r="E69" s="712">
        <f>[14]Sumary!C32+[14]Sumary!C32*(ExtrasMarkUp)</f>
        <v>0.67500000000000004</v>
      </c>
      <c r="F69" s="713" t="s">
        <v>1269</v>
      </c>
    </row>
    <row r="70" spans="1:9" x14ac:dyDescent="0.2">
      <c r="A70" s="90" t="s">
        <v>522</v>
      </c>
      <c r="E70" s="712">
        <f>[14]Sumary!C33+[14]Sumary!C33*(ExtrasMarkUp)</f>
        <v>0.76949999999999996</v>
      </c>
      <c r="F70" s="713" t="s">
        <v>1271</v>
      </c>
    </row>
    <row r="71" spans="1:9" x14ac:dyDescent="0.2">
      <c r="A71" s="90" t="s">
        <v>1272</v>
      </c>
      <c r="E71" s="712">
        <f>[14]Sumary!C34+[14]Sumary!C34*(ExtrasMarkUp)</f>
        <v>0.28349999999999997</v>
      </c>
      <c r="F71" s="713" t="s">
        <v>1269</v>
      </c>
    </row>
    <row r="72" spans="1:9" x14ac:dyDescent="0.2">
      <c r="A72" s="90" t="s">
        <v>1273</v>
      </c>
      <c r="E72" s="712">
        <f>[14]Sumary!C35+[14]Sumary!C35*(ExtrasMarkUp)</f>
        <v>0.13500000000000001</v>
      </c>
      <c r="F72" s="713" t="s">
        <v>1271</v>
      </c>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&amp;C&amp;14PF Roller Blinds Trade Price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17CD-6FC4-4491-B189-751BA573A032}">
  <dimension ref="A1:P72"/>
  <sheetViews>
    <sheetView view="pageBreakPreview" zoomScaleNormal="100" zoomScaleSheetLayoutView="100" zoomScalePageLayoutView="130" workbookViewId="0">
      <selection activeCell="F8" sqref="F8"/>
    </sheetView>
  </sheetViews>
  <sheetFormatPr defaultRowHeight="12.75" x14ac:dyDescent="0.2"/>
  <cols>
    <col min="1" max="9" width="8.5703125" style="92" customWidth="1"/>
    <col min="10" max="16384" width="9.140625" style="90"/>
  </cols>
  <sheetData>
    <row r="1" spans="1:16" ht="15" customHeight="1" x14ac:dyDescent="0.2">
      <c r="A1" s="89" t="s">
        <v>242</v>
      </c>
      <c r="K1" s="99" t="s">
        <v>319</v>
      </c>
    </row>
    <row r="2" spans="1:16" ht="15" customHeight="1" x14ac:dyDescent="0.2">
      <c r="A2" s="91"/>
      <c r="B2" s="755"/>
      <c r="C2" s="756"/>
      <c r="D2" s="756"/>
      <c r="E2" s="756"/>
      <c r="F2" s="756"/>
      <c r="G2" s="756"/>
      <c r="H2" s="756"/>
      <c r="I2" s="756"/>
    </row>
    <row r="3" spans="1:16" ht="15" customHeight="1" x14ac:dyDescent="0.2">
      <c r="A3" s="757" t="s">
        <v>277</v>
      </c>
      <c r="B3" s="100" t="s">
        <v>278</v>
      </c>
      <c r="C3" s="101"/>
      <c r="D3" s="102">
        <f>[14]Sumary!W3</f>
        <v>0.61</v>
      </c>
      <c r="E3" s="102">
        <f>[14]Sumary!X3</f>
        <v>0.76200000000000001</v>
      </c>
      <c r="F3" s="102">
        <f>[14]Sumary!Y3</f>
        <v>0.91400000000000003</v>
      </c>
      <c r="G3" s="102">
        <f>[14]Sumary!Z3</f>
        <v>1.0669999999999999</v>
      </c>
      <c r="H3" s="102">
        <f>[14]Sumary!AA3</f>
        <v>1.2190000000000001</v>
      </c>
      <c r="I3" s="102">
        <f>[14]Sumary!AB3</f>
        <v>1.4</v>
      </c>
      <c r="K3" s="106" t="s">
        <v>320</v>
      </c>
    </row>
    <row r="4" spans="1:16" ht="15" customHeight="1" x14ac:dyDescent="0.2">
      <c r="A4" s="758"/>
      <c r="B4" s="103"/>
      <c r="C4" s="104" t="s">
        <v>279</v>
      </c>
      <c r="D4" s="105">
        <f>[14]Sumary!W4</f>
        <v>24.015748031496063</v>
      </c>
      <c r="E4" s="105">
        <f>[14]Sumary!X4</f>
        <v>30</v>
      </c>
      <c r="F4" s="105">
        <f>[14]Sumary!Y4</f>
        <v>35.984251968503933</v>
      </c>
      <c r="G4" s="105">
        <f>[14]Sumary!Z4</f>
        <v>42.00787401574803</v>
      </c>
      <c r="H4" s="105">
        <f>[14]Sumary!AA4</f>
        <v>47.99212598425197</v>
      </c>
      <c r="I4" s="105">
        <f>[14]Sumary!AB4</f>
        <v>55.118110236220474</v>
      </c>
      <c r="K4" s="711"/>
      <c r="L4" s="711"/>
      <c r="M4" s="711"/>
      <c r="N4" s="711"/>
      <c r="O4" s="711"/>
    </row>
    <row r="5" spans="1:16" ht="15" customHeight="1" x14ac:dyDescent="0.2">
      <c r="A5" s="758"/>
      <c r="B5" s="107">
        <f>[14]Sumary!U5</f>
        <v>0.61</v>
      </c>
      <c r="C5" s="108">
        <f>[14]Sumary!V5</f>
        <v>24.015748031496063</v>
      </c>
      <c r="D5" s="109">
        <f>'D PF Roller Special'!D5+'D PF Roller Special'!D6*(PfRollerProfit)</f>
        <v>68.788294353999987</v>
      </c>
      <c r="E5" s="109">
        <f>'D PF Roller Special'!E5+'D PF Roller Special'!E6*(PfRollerProfit)</f>
        <v>74.61689720679999</v>
      </c>
      <c r="F5" s="109">
        <f>'D PF Roller Special'!F5+'D PF Roller Special'!F6*(PfRollerProfit)</f>
        <v>80.445500059599993</v>
      </c>
      <c r="G5" s="109">
        <f>'D PF Roller Special'!G5+'D PF Roller Special'!G6*(PfRollerProfit)</f>
        <v>86.312448983799996</v>
      </c>
      <c r="H5" s="109">
        <f>'D PF Roller Special'!H5+'D PF Roller Special'!H6*(PfRollerProfit)</f>
        <v>94.277544376600005</v>
      </c>
      <c r="I5" s="109">
        <f>'D PF Roller Special'!I5+'D PF Roller Special'!I6*(PfRollerProfit)</f>
        <v>101.53541476000001</v>
      </c>
      <c r="K5" s="711" t="s">
        <v>1275</v>
      </c>
      <c r="L5" s="711"/>
      <c r="M5" s="711"/>
      <c r="N5" s="711"/>
      <c r="O5" s="711"/>
      <c r="P5" s="711"/>
    </row>
    <row r="6" spans="1:16" ht="15" customHeight="1" x14ac:dyDescent="0.2">
      <c r="A6" s="758"/>
      <c r="B6" s="107">
        <f>[14]Sumary!U6</f>
        <v>0.76200000000000001</v>
      </c>
      <c r="C6" s="108">
        <f>[14]Sumary!V6</f>
        <v>30</v>
      </c>
      <c r="D6" s="109">
        <f>'D PF Roller Special'!D6+'D PF Roller Special'!D7*(PfRollerProfit)</f>
        <v>71.237587454799993</v>
      </c>
      <c r="E6" s="109">
        <f>'D PF Roller Special'!E6+'D PF Roller Special'!E7*(PfRollerProfit)</f>
        <v>77.228164134160011</v>
      </c>
      <c r="F6" s="109">
        <f>'D PF Roller Special'!F6+'D PF Roller Special'!F7*(PfRollerProfit)</f>
        <v>83.218740813520014</v>
      </c>
      <c r="G6" s="109">
        <f>'D PF Roller Special'!G6+'D PF Roller Special'!G7*(PfRollerProfit)</f>
        <v>89.248729181559995</v>
      </c>
      <c r="H6" s="109">
        <f>'D PF Roller Special'!H6+'D PF Roller Special'!H7*(PfRollerProfit)</f>
        <v>97.375798400920004</v>
      </c>
      <c r="I6" s="109">
        <f>'D PF Roller Special'!I6+'D PF Roller Special'!I7*(PfRollerProfit)</f>
        <v>104.826545512</v>
      </c>
      <c r="K6" s="90" t="s">
        <v>322</v>
      </c>
      <c r="P6" s="711"/>
    </row>
    <row r="7" spans="1:16" ht="15" customHeight="1" x14ac:dyDescent="0.2">
      <c r="A7" s="758"/>
      <c r="B7" s="107">
        <f>[14]Sumary!U7</f>
        <v>0.91400000000000003</v>
      </c>
      <c r="C7" s="108">
        <f>[14]Sumary!V7</f>
        <v>35.984251968503933</v>
      </c>
      <c r="D7" s="109">
        <f>'D PF Roller Special'!D7+'D PF Roller Special'!D8*(PfRollerProfit)</f>
        <v>73.686880555600013</v>
      </c>
      <c r="E7" s="109">
        <f>'D PF Roller Special'!E7+'D PF Roller Special'!E8*(PfRollerProfit)</f>
        <v>79.839431061520003</v>
      </c>
      <c r="F7" s="109">
        <f>'D PF Roller Special'!F7+'D PF Roller Special'!F8*(PfRollerProfit)</f>
        <v>85.991981567440007</v>
      </c>
      <c r="G7" s="109">
        <f>'D PF Roller Special'!G7+'D PF Roller Special'!G8*(PfRollerProfit)</f>
        <v>92.185009379320007</v>
      </c>
      <c r="H7" s="109">
        <f>'D PF Roller Special'!H7+'D PF Roller Special'!H8*(PfRollerProfit)</f>
        <v>100.47405242524002</v>
      </c>
      <c r="I7" s="109">
        <f>'D PF Roller Special'!I7+'D PF Roller Special'!I8*(PfRollerProfit)</f>
        <v>108.11767626400001</v>
      </c>
      <c r="P7" s="711"/>
    </row>
    <row r="8" spans="1:16" ht="15" customHeight="1" x14ac:dyDescent="0.2">
      <c r="A8" s="758"/>
      <c r="B8" s="107">
        <f>[14]Sumary!U8</f>
        <v>1.0669999999999999</v>
      </c>
      <c r="C8" s="108">
        <f>[14]Sumary!V8</f>
        <v>42.00787401574803</v>
      </c>
      <c r="D8" s="109">
        <f>'D PF Roller Special'!D8+'D PF Roller Special'!D9*(PfRollerProfit)</f>
        <v>76.152287426800001</v>
      </c>
      <c r="E8" s="109">
        <f>'D PF Roller Special'!E8+'D PF Roller Special'!E9*(PfRollerProfit)</f>
        <v>82.467877376559997</v>
      </c>
      <c r="F8" s="109">
        <f>'D PF Roller Special'!F8+'D PF Roller Special'!F9*(PfRollerProfit)</f>
        <v>88.783467326319993</v>
      </c>
      <c r="G8" s="109">
        <f>'D PF Roller Special'!G8+'D PF Roller Special'!G9*(PfRollerProfit)</f>
        <v>95.140607209959995</v>
      </c>
      <c r="H8" s="109">
        <f>'D PF Roller Special'!H8+'D PF Roller Special'!H9*(PfRollerProfit)</f>
        <v>103.59268969972</v>
      </c>
      <c r="I8" s="109">
        <f>'D PF Roller Special'!I8+'D PF Roller Special'!I9*(PfRollerProfit)</f>
        <v>111.430459192</v>
      </c>
      <c r="K8" s="110" t="s">
        <v>323</v>
      </c>
      <c r="P8" s="711"/>
    </row>
    <row r="9" spans="1:16" ht="15" customHeight="1" x14ac:dyDescent="0.2">
      <c r="A9" s="758"/>
      <c r="B9" s="107">
        <f>[14]Sumary!U9</f>
        <v>1.2190000000000001</v>
      </c>
      <c r="C9" s="108">
        <f>[14]Sumary!V9</f>
        <v>47.99212598425197</v>
      </c>
      <c r="D9" s="109">
        <f>'D PF Roller Special'!D9+'D PF Roller Special'!D10*(PfRollerProfit)</f>
        <v>78.601580527600007</v>
      </c>
      <c r="E9" s="109">
        <f>'D PF Roller Special'!E9+'D PF Roller Special'!E10*(PfRollerProfit)</f>
        <v>85.079144303920003</v>
      </c>
      <c r="F9" s="109">
        <f>'D PF Roller Special'!F9+'D PF Roller Special'!F10*(PfRollerProfit)</f>
        <v>91.556708080240014</v>
      </c>
      <c r="G9" s="109">
        <f>'D PF Roller Special'!G9+'D PF Roller Special'!G10*(PfRollerProfit)</f>
        <v>98.076887407719994</v>
      </c>
      <c r="H9" s="109">
        <f>'D PF Roller Special'!H9+'D PF Roller Special'!H10*(PfRollerProfit)</f>
        <v>106.69094372404</v>
      </c>
      <c r="I9" s="109">
        <f>'D PF Roller Special'!I9+'D PF Roller Special'!I10*(PfRollerProfit)</f>
        <v>114.721589944</v>
      </c>
      <c r="K9" s="90" t="s">
        <v>324</v>
      </c>
    </row>
    <row r="10" spans="1:16" ht="15" customHeight="1" x14ac:dyDescent="0.2">
      <c r="A10" s="758"/>
      <c r="B10" s="107">
        <f>[14]Sumary!U10</f>
        <v>1.524</v>
      </c>
      <c r="C10" s="108">
        <f>[14]Sumary!V10</f>
        <v>60</v>
      </c>
      <c r="D10" s="109">
        <f>'D PF Roller Special'!D10+'D PF Roller Special'!D11*(PfRollerProfit)</f>
        <v>83.516280499600001</v>
      </c>
      <c r="E10" s="109">
        <f>'D PF Roller Special'!E10+'D PF Roller Special'!E11*(PfRollerProfit)</f>
        <v>90.318857546320004</v>
      </c>
      <c r="F10" s="109">
        <f>'D PF Roller Special'!F10+'D PF Roller Special'!F11*(PfRollerProfit)</f>
        <v>97.121434593040007</v>
      </c>
      <c r="G10" s="109">
        <f>'D PF Roller Special'!G10+'D PF Roller Special'!G11*(PfRollerProfit)</f>
        <v>103.96876543611999</v>
      </c>
      <c r="H10" s="109">
        <f>'D PF Roller Special'!H10+'D PF Roller Special'!H11*(PfRollerProfit)</f>
        <v>112.90783502284</v>
      </c>
      <c r="I10" s="109">
        <f>'D PF Roller Special'!I10+'D PF Roller Special'!I11*(PfRollerProfit)</f>
        <v>121.32550362399999</v>
      </c>
    </row>
    <row r="11" spans="1:16" ht="15" customHeight="1" x14ac:dyDescent="0.2">
      <c r="A11" s="758"/>
      <c r="B11" s="107">
        <f>[14]Sumary!U11</f>
        <v>1.8</v>
      </c>
      <c r="C11" s="108">
        <f>[14]Sumary!V11</f>
        <v>70.866141732283467</v>
      </c>
      <c r="D11" s="109">
        <f>'D PF Roller Special'!D11+'D PF Roller Special'!D12*(PfRollerProfit)</f>
        <v>87.963681130000012</v>
      </c>
      <c r="E11" s="109">
        <f>'D PF Roller Special'!E11+'D PF Roller Special'!E12*(PfRollerProfit)</f>
        <v>95.060368546000007</v>
      </c>
      <c r="F11" s="109">
        <f>'D PF Roller Special'!F11+'D PF Roller Special'!F12*(PfRollerProfit)</f>
        <v>102.15705596200002</v>
      </c>
      <c r="G11" s="109">
        <f>'D PF Roller Special'!G11+'D PF Roller Special'!G12*(PfRollerProfit)</f>
        <v>109.30043211100002</v>
      </c>
      <c r="H11" s="109">
        <f>'D PF Roller Special'!H11+'D PF Roller Special'!H12*(PfRollerProfit)</f>
        <v>118.53361206700001</v>
      </c>
      <c r="I11" s="109">
        <f>'D PF Roller Special'!I11+'D PF Roller Special'!I12*(PfRollerProfit)</f>
        <v>127.30150420000001</v>
      </c>
    </row>
    <row r="12" spans="1:16" ht="15" customHeight="1" x14ac:dyDescent="0.2">
      <c r="A12" s="89" t="s">
        <v>254</v>
      </c>
    </row>
    <row r="13" spans="1:16" ht="15" customHeight="1" x14ac:dyDescent="0.2">
      <c r="A13" s="91"/>
      <c r="B13" s="755"/>
      <c r="C13" s="756"/>
      <c r="D13" s="756"/>
      <c r="E13" s="756"/>
      <c r="F13" s="756"/>
      <c r="G13" s="756"/>
      <c r="H13" s="756"/>
      <c r="I13" s="756"/>
    </row>
    <row r="14" spans="1:16" ht="15" customHeight="1" x14ac:dyDescent="0.2">
      <c r="A14" s="753" t="s">
        <v>277</v>
      </c>
      <c r="B14" s="100" t="s">
        <v>278</v>
      </c>
      <c r="C14" s="101"/>
      <c r="D14" s="102">
        <f>[14]Sumary!W3</f>
        <v>0.61</v>
      </c>
      <c r="E14" s="102">
        <f>[14]Sumary!X3</f>
        <v>0.76200000000000001</v>
      </c>
      <c r="F14" s="102">
        <f>[14]Sumary!Y3</f>
        <v>0.91400000000000003</v>
      </c>
      <c r="G14" s="102">
        <f>[14]Sumary!Z3</f>
        <v>1.0669999999999999</v>
      </c>
      <c r="H14" s="102">
        <f>[14]Sumary!AA3</f>
        <v>1.2190000000000001</v>
      </c>
      <c r="I14" s="102">
        <f>[14]Sumary!AB3</f>
        <v>1.4</v>
      </c>
    </row>
    <row r="15" spans="1:16" ht="15" customHeight="1" x14ac:dyDescent="0.2">
      <c r="A15" s="754"/>
      <c r="B15" s="114"/>
      <c r="C15" s="115" t="s">
        <v>279</v>
      </c>
      <c r="D15" s="105">
        <f>[14]Sumary!W4</f>
        <v>24.015748031496063</v>
      </c>
      <c r="E15" s="105">
        <f>[14]Sumary!X4</f>
        <v>30</v>
      </c>
      <c r="F15" s="105">
        <f>[14]Sumary!Y4</f>
        <v>35.984251968503933</v>
      </c>
      <c r="G15" s="105">
        <f>[14]Sumary!Z4</f>
        <v>42.00787401574803</v>
      </c>
      <c r="H15" s="105">
        <f>[14]Sumary!AA4</f>
        <v>47.99212598425197</v>
      </c>
      <c r="I15" s="105">
        <f>[14]Sumary!AB4</f>
        <v>55.118110236220474</v>
      </c>
    </row>
    <row r="16" spans="1:16" ht="15" customHeight="1" x14ac:dyDescent="0.2">
      <c r="A16" s="754"/>
      <c r="B16" s="107">
        <f>[14]Sumary!U5</f>
        <v>0.61</v>
      </c>
      <c r="C16" s="108">
        <f>[14]Sumary!V5</f>
        <v>24.015748031496063</v>
      </c>
      <c r="D16" s="109">
        <f>'D PF Roller Special'!D16+'D PF Roller Special'!D17*(PfRollerProfit)</f>
        <v>71.775442881999993</v>
      </c>
      <c r="E16" s="109">
        <f>'D PF Roller Special'!E16+'D PF Roller Special'!E17*(PfRollerProfit)</f>
        <v>78.348384384400006</v>
      </c>
      <c r="F16" s="109">
        <f>'D PF Roller Special'!F16+'D PF Roller Special'!F17*(PfRollerProfit)</f>
        <v>84.92132588680002</v>
      </c>
      <c r="G16" s="109">
        <f>'D PF Roller Special'!G16+'D PF Roller Special'!G17*(PfRollerProfit)</f>
        <v>91.537510425400001</v>
      </c>
      <c r="H16" s="109">
        <f>'D PF Roller Special'!H16+'D PF Roller Special'!H17*(PfRollerProfit)</f>
        <v>101.7245187478</v>
      </c>
      <c r="I16" s="109">
        <f>'D PF Roller Special'!I16+'D PF Roller Special'!I17*(PfRollerProfit)</f>
        <v>110.08813348000002</v>
      </c>
    </row>
    <row r="17" spans="1:9" ht="15" customHeight="1" x14ac:dyDescent="0.2">
      <c r="A17" s="754"/>
      <c r="B17" s="107">
        <f>[14]Sumary!U6</f>
        <v>0.76200000000000001</v>
      </c>
      <c r="C17" s="108">
        <f>[14]Sumary!V6</f>
        <v>30</v>
      </c>
      <c r="D17" s="109">
        <f>'D PF Roller Special'!D17+'D PF Roller Special'!D18*(PfRollerProfit)</f>
        <v>74.674287048400004</v>
      </c>
      <c r="E17" s="109">
        <f>'D PF Roller Special'!E17+'D PF Roller Special'!E18*(PfRollerProfit)</f>
        <v>81.521221659280002</v>
      </c>
      <c r="F17" s="109">
        <f>'D PF Roller Special'!F17+'D PF Roller Special'!F18*(PfRollerProfit)</f>
        <v>88.36815627016</v>
      </c>
      <c r="G17" s="109">
        <f>'D PF Roller Special'!G17+'D PF Roller Special'!G18*(PfRollerProfit)</f>
        <v>95.260136503479998</v>
      </c>
      <c r="H17" s="109">
        <f>'D PF Roller Special'!H17+'D PF Roller Special'!H18*(PfRollerProfit)</f>
        <v>105.72113793436</v>
      </c>
      <c r="I17" s="109">
        <f>'D PF Roller Special'!I17+'D PF Roller Special'!I18*(PfRollerProfit)</f>
        <v>114.411020776</v>
      </c>
    </row>
    <row r="18" spans="1:9" ht="15" customHeight="1" x14ac:dyDescent="0.2">
      <c r="A18" s="754"/>
      <c r="B18" s="107">
        <f>[14]Sumary!U7</f>
        <v>0.91400000000000003</v>
      </c>
      <c r="C18" s="108">
        <f>[14]Sumary!V7</f>
        <v>35.984251968503933</v>
      </c>
      <c r="D18" s="109">
        <f>'D PF Roller Special'!D18+'D PF Roller Special'!D19*(PfRollerProfit)</f>
        <v>77.5731312148</v>
      </c>
      <c r="E18" s="109">
        <f>'D PF Roller Special'!E18+'D PF Roller Special'!E19*(PfRollerProfit)</f>
        <v>84.694058934160012</v>
      </c>
      <c r="F18" s="109">
        <f>'D PF Roller Special'!F18+'D PF Roller Special'!F19*(PfRollerProfit)</f>
        <v>91.814986653520023</v>
      </c>
      <c r="G18" s="109">
        <f>'D PF Roller Special'!G18+'D PF Roller Special'!G19*(PfRollerProfit)</f>
        <v>98.982762581559996</v>
      </c>
      <c r="H18" s="109">
        <f>'D PF Roller Special'!H18+'D PF Roller Special'!H19*(PfRollerProfit)</f>
        <v>109.71775712092001</v>
      </c>
      <c r="I18" s="109">
        <f>'D PF Roller Special'!I18+'D PF Roller Special'!I19*(PfRollerProfit)</f>
        <v>118.73390807200002</v>
      </c>
    </row>
    <row r="19" spans="1:9" ht="15" customHeight="1" x14ac:dyDescent="0.2">
      <c r="A19" s="754"/>
      <c r="B19" s="107">
        <f>[14]Sumary!U8</f>
        <v>1.0669999999999999</v>
      </c>
      <c r="C19" s="108">
        <f>[14]Sumary!V8</f>
        <v>42.00787401574803</v>
      </c>
      <c r="D19" s="109">
        <f>'D PF Roller Special'!D19+'D PF Roller Special'!D20*(PfRollerProfit)</f>
        <v>80.491046724399993</v>
      </c>
      <c r="E19" s="109">
        <f>'D PF Roller Special'!E19+'D PF Roller Special'!E20*(PfRollerProfit)</f>
        <v>87.887770138479993</v>
      </c>
      <c r="F19" s="109">
        <f>'D PF Roller Special'!F19+'D PF Roller Special'!F20*(PfRollerProfit)</f>
        <v>95.284493552559994</v>
      </c>
      <c r="G19" s="109">
        <f>'D PF Roller Special'!G19+'D PF Roller Special'!G20*(PfRollerProfit)</f>
        <v>102.72987962067999</v>
      </c>
      <c r="H19" s="109">
        <f>'D PF Roller Special'!H19+'D PF Roller Special'!H20*(PfRollerProfit)</f>
        <v>113.74066985476</v>
      </c>
      <c r="I19" s="109">
        <f>'D PF Roller Special'!I19+'D PF Roller Special'!I20*(PfRollerProfit)</f>
        <v>123.08523541599999</v>
      </c>
    </row>
    <row r="20" spans="1:9" ht="15" customHeight="1" x14ac:dyDescent="0.2">
      <c r="A20" s="754"/>
      <c r="B20" s="107">
        <f>[14]Sumary!U9</f>
        <v>1.2190000000000001</v>
      </c>
      <c r="C20" s="108">
        <f>[14]Sumary!V9</f>
        <v>47.99212598425197</v>
      </c>
      <c r="D20" s="109">
        <f>'D PF Roller Special'!D20+'D PF Roller Special'!D21*(PfRollerProfit)</f>
        <v>83.389890890800004</v>
      </c>
      <c r="E20" s="109">
        <f>'D PF Roller Special'!E20+'D PF Roller Special'!E21*(PfRollerProfit)</f>
        <v>91.060607413360003</v>
      </c>
      <c r="F20" s="109">
        <f>'D PF Roller Special'!F20+'D PF Roller Special'!F21*(PfRollerProfit)</f>
        <v>98.731323935920017</v>
      </c>
      <c r="G20" s="109">
        <f>'D PF Roller Special'!G20+'D PF Roller Special'!G21*(PfRollerProfit)</f>
        <v>106.45250569875999</v>
      </c>
      <c r="H20" s="109">
        <f>'D PF Roller Special'!H20+'D PF Roller Special'!H21*(PfRollerProfit)</f>
        <v>117.73728904132</v>
      </c>
      <c r="I20" s="109">
        <f>'D PF Roller Special'!I20+'D PF Roller Special'!I21*(PfRollerProfit)</f>
        <v>127.40812271200001</v>
      </c>
    </row>
    <row r="21" spans="1:9" ht="15" customHeight="1" x14ac:dyDescent="0.2">
      <c r="A21" s="754"/>
      <c r="B21" s="107">
        <f>[14]Sumary!U10</f>
        <v>1.524</v>
      </c>
      <c r="C21" s="108">
        <f>[14]Sumary!V10</f>
        <v>60</v>
      </c>
      <c r="D21" s="109">
        <f>'D PF Roller Special'!D21+'D PF Roller Special'!D22*(PfRollerProfit)</f>
        <v>89.206650566799993</v>
      </c>
      <c r="E21" s="109">
        <f>'D PF Roller Special'!E21+'D PF Roller Special'!E22*(PfRollerProfit)</f>
        <v>97.427155892559995</v>
      </c>
      <c r="F21" s="109">
        <f>'D PF Roller Special'!F21+'D PF Roller Special'!F22*(PfRollerProfit)</f>
        <v>105.64766121832</v>
      </c>
      <c r="G21" s="109">
        <f>'D PF Roller Special'!G21+'D PF Roller Special'!G22*(PfRollerProfit)</f>
        <v>113.92224881595999</v>
      </c>
      <c r="H21" s="109">
        <f>'D PF Roller Special'!H21+'D PF Roller Special'!H22*(PfRollerProfit)</f>
        <v>125.75682096172001</v>
      </c>
      <c r="I21" s="109">
        <f>'D PF Roller Special'!I21+'D PF Roller Special'!I22*(PfRollerProfit)</f>
        <v>136.082337352</v>
      </c>
    </row>
    <row r="22" spans="1:9" ht="15" customHeight="1" x14ac:dyDescent="0.2">
      <c r="A22" s="754"/>
      <c r="B22" s="107">
        <f>[14]Sumary!U11</f>
        <v>1.8</v>
      </c>
      <c r="C22" s="108">
        <f>[14]Sumary!V11</f>
        <v>70.866141732283467</v>
      </c>
      <c r="D22" s="109">
        <f>'D PF Roller Special'!D22+'D PF Roller Special'!D23*(PfRollerProfit)</f>
        <v>94.470341289999993</v>
      </c>
      <c r="E22" s="109">
        <f>'D PF Roller Special'!E22+'D PF Roller Special'!E23*(PfRollerProfit)</f>
        <v>103.188360418</v>
      </c>
      <c r="F22" s="109">
        <f>'D PF Roller Special'!F22+'D PF Roller Special'!F23*(PfRollerProfit)</f>
        <v>111.90637954600003</v>
      </c>
      <c r="G22" s="109">
        <f>'D PF Roller Special'!G22+'D PF Roller Special'!G23*(PfRollerProfit)</f>
        <v>120.681754063</v>
      </c>
      <c r="H22" s="109">
        <f>'D PF Roller Special'!H22+'D PF Roller Special'!H23*(PfRollerProfit)</f>
        <v>133.01384001100001</v>
      </c>
      <c r="I22" s="109">
        <f>'D PF Roller Special'!I22+'D PF Roller Special'!I23*(PfRollerProfit)</f>
        <v>143.9317906</v>
      </c>
    </row>
    <row r="23" spans="1:9" ht="15" customHeight="1" x14ac:dyDescent="0.2">
      <c r="A23" s="89" t="s">
        <v>244</v>
      </c>
    </row>
    <row r="24" spans="1:9" ht="15" customHeight="1" x14ac:dyDescent="0.2">
      <c r="A24" s="91"/>
      <c r="B24" s="755"/>
      <c r="C24" s="756"/>
      <c r="D24" s="756"/>
      <c r="E24" s="756"/>
      <c r="F24" s="756"/>
      <c r="G24" s="756"/>
      <c r="H24" s="756"/>
      <c r="I24" s="756"/>
    </row>
    <row r="25" spans="1:9" ht="15" customHeight="1" x14ac:dyDescent="0.2">
      <c r="A25" s="753" t="s">
        <v>277</v>
      </c>
      <c r="B25" s="100" t="s">
        <v>278</v>
      </c>
      <c r="C25" s="101"/>
      <c r="D25" s="102">
        <f>[14]Sumary!W3</f>
        <v>0.61</v>
      </c>
      <c r="E25" s="102">
        <f>[14]Sumary!X3</f>
        <v>0.76200000000000001</v>
      </c>
      <c r="F25" s="102">
        <f>[14]Sumary!Y3</f>
        <v>0.91400000000000003</v>
      </c>
      <c r="G25" s="102">
        <f>[14]Sumary!Z3</f>
        <v>1.0669999999999999</v>
      </c>
      <c r="H25" s="102">
        <f>[14]Sumary!AA3</f>
        <v>1.2190000000000001</v>
      </c>
      <c r="I25" s="102">
        <f>[14]Sumary!AB3</f>
        <v>1.4</v>
      </c>
    </row>
    <row r="26" spans="1:9" ht="15" customHeight="1" x14ac:dyDescent="0.2">
      <c r="A26" s="754"/>
      <c r="B26" s="114"/>
      <c r="C26" s="115" t="s">
        <v>279</v>
      </c>
      <c r="D26" s="105">
        <f>[14]Sumary!W4</f>
        <v>24.015748031496063</v>
      </c>
      <c r="E26" s="105">
        <f>[14]Sumary!X4</f>
        <v>30</v>
      </c>
      <c r="F26" s="105">
        <f>[14]Sumary!Y4</f>
        <v>35.984251968503933</v>
      </c>
      <c r="G26" s="105">
        <f>[14]Sumary!Z4</f>
        <v>42.00787401574803</v>
      </c>
      <c r="H26" s="105">
        <f>[14]Sumary!AA4</f>
        <v>47.99212598425197</v>
      </c>
      <c r="I26" s="105">
        <f>[14]Sumary!AB4</f>
        <v>55.118110236220474</v>
      </c>
    </row>
    <row r="27" spans="1:9" ht="15" customHeight="1" x14ac:dyDescent="0.2">
      <c r="A27" s="754"/>
      <c r="B27" s="107">
        <f>[14]Sumary!U5</f>
        <v>0.61</v>
      </c>
      <c r="C27" s="108">
        <f>[14]Sumary!V5</f>
        <v>24.015748031496063</v>
      </c>
      <c r="D27" s="109">
        <f>'D PF Roller Special'!D27+'D PF Roller Special'!D28*(PfRollerProfit)</f>
        <v>75.125893258000005</v>
      </c>
      <c r="E27" s="109">
        <f>'D PF Roller Special'!E27+'D PF Roller Special'!E28*(PfRollerProfit)</f>
        <v>82.533701083600008</v>
      </c>
      <c r="F27" s="109">
        <f>'D PF Roller Special'!F27+'D PF Roller Special'!F28*(PfRollerProfit)</f>
        <v>89.94150890920001</v>
      </c>
      <c r="G27" s="109">
        <f>'D PF Roller Special'!G27+'D PF Roller Special'!G28*(PfRollerProfit)</f>
        <v>97.398052312600001</v>
      </c>
      <c r="H27" s="109">
        <f>'D PF Roller Special'!H27+'D PF Roller Special'!H28*(PfRollerProfit)</f>
        <v>110.0772062182</v>
      </c>
      <c r="I27" s="109">
        <f>'D PF Roller Special'!I27+'D PF Roller Special'!I28*(PfRollerProfit)</f>
        <v>119.68104772</v>
      </c>
    </row>
    <row r="28" spans="1:9" ht="15" customHeight="1" x14ac:dyDescent="0.2">
      <c r="A28" s="754"/>
      <c r="B28" s="107">
        <f>[14]Sumary!U6</f>
        <v>0.76200000000000001</v>
      </c>
      <c r="C28" s="108">
        <f>[14]Sumary!V6</f>
        <v>30</v>
      </c>
      <c r="D28" s="109">
        <f>'D PF Roller Special'!D28+'D PF Roller Special'!D29*(PfRollerProfit)</f>
        <v>78.528963619600006</v>
      </c>
      <c r="E28" s="109">
        <f>'D PF Roller Special'!E28+'D PF Roller Special'!E29*(PfRollerProfit)</f>
        <v>86.336407802319982</v>
      </c>
      <c r="F28" s="109">
        <f>'D PF Roller Special'!F28+'D PF Roller Special'!F29*(PfRollerProfit)</f>
        <v>94.143851985040016</v>
      </c>
      <c r="G28" s="109">
        <f>'D PF Roller Special'!G28+'D PF Roller Special'!G29*(PfRollerProfit)</f>
        <v>102.00266093211999</v>
      </c>
      <c r="H28" s="109">
        <f>'D PF Roller Special'!H28+'D PF Roller Special'!H29*(PfRollerProfit)</f>
        <v>115.08145119483999</v>
      </c>
      <c r="I28" s="109">
        <f>'D PF Roller Special'!I28+'D PF Roller Special'!I29*(PfRollerProfit)</f>
        <v>125.161175464</v>
      </c>
    </row>
    <row r="29" spans="1:9" ht="15" customHeight="1" x14ac:dyDescent="0.2">
      <c r="A29" s="754"/>
      <c r="B29" s="107">
        <f>[14]Sumary!U7</f>
        <v>0.91400000000000003</v>
      </c>
      <c r="C29" s="108">
        <f>[14]Sumary!V7</f>
        <v>35.984251968503933</v>
      </c>
      <c r="D29" s="109">
        <f>'D PF Roller Special'!D29+'D PF Roller Special'!D30*(PfRollerProfit)</f>
        <v>81.932033981200007</v>
      </c>
      <c r="E29" s="109">
        <f>'D PF Roller Special'!E29+'D PF Roller Special'!E30*(PfRollerProfit)</f>
        <v>90.139114521040014</v>
      </c>
      <c r="F29" s="109">
        <f>'D PF Roller Special'!F29+'D PF Roller Special'!F30*(PfRollerProfit)</f>
        <v>98.346195060880007</v>
      </c>
      <c r="G29" s="109">
        <f>'D PF Roller Special'!G29+'D PF Roller Special'!G30*(PfRollerProfit)</f>
        <v>106.60726955164002</v>
      </c>
      <c r="H29" s="109">
        <f>'D PF Roller Special'!H29+'D PF Roller Special'!H30*(PfRollerProfit)</f>
        <v>120.08569617148001</v>
      </c>
      <c r="I29" s="109">
        <f>'D PF Roller Special'!I29+'D PF Roller Special'!I30*(PfRollerProfit)</f>
        <v>130.64130320799998</v>
      </c>
    </row>
    <row r="30" spans="1:9" ht="15" customHeight="1" x14ac:dyDescent="0.2">
      <c r="A30" s="754"/>
      <c r="B30" s="107">
        <f>[14]Sumary!U8</f>
        <v>1.0669999999999999</v>
      </c>
      <c r="C30" s="108">
        <f>[14]Sumary!V8</f>
        <v>42.00787401574803</v>
      </c>
      <c r="D30" s="109">
        <f>'D PF Roller Special'!D30+'D PF Roller Special'!D31*(PfRollerProfit)</f>
        <v>85.357492963599995</v>
      </c>
      <c r="E30" s="109">
        <f>'D PF Roller Special'!E30+'D PF Roller Special'!E31*(PfRollerProfit)</f>
        <v>93.966839047120004</v>
      </c>
      <c r="F30" s="109">
        <f>'D PF Roller Special'!F30+'D PF Roller Special'!F31*(PfRollerProfit)</f>
        <v>102.57618513064001</v>
      </c>
      <c r="G30" s="109">
        <f>'D PF Roller Special'!G30+'D PF Roller Special'!G31*(PfRollerProfit)</f>
        <v>111.24217164892001</v>
      </c>
      <c r="H30" s="109">
        <f>'D PF Roller Special'!H30+'D PF Roller Special'!H31*(PfRollerProfit)</f>
        <v>125.12286381244</v>
      </c>
      <c r="I30" s="109">
        <f>'D PF Roller Special'!I30+'D PF Roller Special'!I31*(PfRollerProfit)</f>
        <v>136.15748442399999</v>
      </c>
    </row>
    <row r="31" spans="1:9" ht="15" customHeight="1" x14ac:dyDescent="0.2">
      <c r="A31" s="754"/>
      <c r="B31" s="107">
        <f>[14]Sumary!U9</f>
        <v>1.2190000000000001</v>
      </c>
      <c r="C31" s="108">
        <f>[14]Sumary!V9</f>
        <v>47.99212598425197</v>
      </c>
      <c r="D31" s="109">
        <f>'D PF Roller Special'!D31+'D PF Roller Special'!D32*(PfRollerProfit)</f>
        <v>88.760563325199996</v>
      </c>
      <c r="E31" s="109">
        <f>'D PF Roller Special'!E31+'D PF Roller Special'!E32*(PfRollerProfit)</f>
        <v>97.769545765840022</v>
      </c>
      <c r="F31" s="109">
        <f>'D PF Roller Special'!F31+'D PF Roller Special'!F32*(PfRollerProfit)</f>
        <v>106.77852820648002</v>
      </c>
      <c r="G31" s="109">
        <f>'D PF Roller Special'!G31+'D PF Roller Special'!G32*(PfRollerProfit)</f>
        <v>115.84678026844003</v>
      </c>
      <c r="H31" s="109">
        <f>'D PF Roller Special'!H31+'D PF Roller Special'!H32*(PfRollerProfit)</f>
        <v>130.12710878908001</v>
      </c>
      <c r="I31" s="109">
        <f>'D PF Roller Special'!I31+'D PF Roller Special'!I32*(PfRollerProfit)</f>
        <v>141.63761216799998</v>
      </c>
    </row>
    <row r="32" spans="1:9" ht="15" customHeight="1" x14ac:dyDescent="0.2">
      <c r="A32" s="754"/>
      <c r="B32" s="107">
        <f>[14]Sumary!U10</f>
        <v>1.524</v>
      </c>
      <c r="C32" s="108">
        <f>[14]Sumary!V10</f>
        <v>60</v>
      </c>
      <c r="D32" s="109">
        <f>'D PF Roller Special'!D32+'D PF Roller Special'!D33*(PfRollerProfit)</f>
        <v>95.589092669199999</v>
      </c>
      <c r="E32" s="109">
        <f>'D PF Roller Special'!E32+'D PF Roller Special'!E33*(PfRollerProfit)</f>
        <v>105.39997701064</v>
      </c>
      <c r="F32" s="109">
        <f>'D PF Roller Special'!F32+'D PF Roller Special'!F33*(PfRollerProfit)</f>
        <v>115.21086135208</v>
      </c>
      <c r="G32" s="109">
        <f>'D PF Roller Special'!G32+'D PF Roller Special'!G33*(PfRollerProfit)</f>
        <v>125.08629098524</v>
      </c>
      <c r="H32" s="109">
        <f>'D PF Roller Special'!H32+'D PF Roller Special'!H33*(PfRollerProfit)</f>
        <v>140.16852140668001</v>
      </c>
      <c r="I32" s="109">
        <f>'D PF Roller Special'!I32+'D PF Roller Special'!I33*(PfRollerProfit)</f>
        <v>152.633921128</v>
      </c>
    </row>
    <row r="33" spans="1:9" ht="15" customHeight="1" x14ac:dyDescent="0.2">
      <c r="A33" s="754"/>
      <c r="B33" s="107">
        <f>[14]Sumary!U11</f>
        <v>1.8</v>
      </c>
      <c r="C33" s="108">
        <f>[14]Sumary!V11</f>
        <v>70.866141732283467</v>
      </c>
      <c r="D33" s="109">
        <f>'D PF Roller Special'!D33+'D PF Roller Special'!D34*(PfRollerProfit)</f>
        <v>101.76835201</v>
      </c>
      <c r="E33" s="109">
        <f>'D PF Roller Special'!E33+'D PF Roller Special'!E34*(PfRollerProfit)</f>
        <v>112.304891842</v>
      </c>
      <c r="F33" s="109">
        <f>'D PF Roller Special'!F33+'D PF Roller Special'!F34*(PfRollerProfit)</f>
        <v>122.84143167399999</v>
      </c>
      <c r="G33" s="109">
        <f>'D PF Roller Special'!G33+'D PF Roller Special'!G34*(PfRollerProfit)</f>
        <v>133.447290847</v>
      </c>
      <c r="H33" s="109">
        <f>'D PF Roller Special'!H33+'D PF Roller Special'!H34*(PfRollerProfit)</f>
        <v>149.25517675900002</v>
      </c>
      <c r="I33" s="109">
        <f>'D PF Roller Special'!I33+'D PF Roller Special'!I34*(PfRollerProfit)</f>
        <v>162.58467939999997</v>
      </c>
    </row>
    <row r="34" spans="1:9" ht="15" customHeight="1" x14ac:dyDescent="0.2">
      <c r="A34" s="89" t="s">
        <v>255</v>
      </c>
    </row>
    <row r="35" spans="1:9" ht="15" customHeight="1" x14ac:dyDescent="0.2">
      <c r="A35" s="91"/>
      <c r="B35" s="755"/>
      <c r="C35" s="756"/>
      <c r="D35" s="756"/>
      <c r="E35" s="756"/>
      <c r="F35" s="756"/>
      <c r="G35" s="756"/>
      <c r="H35" s="756"/>
      <c r="I35" s="756"/>
    </row>
    <row r="36" spans="1:9" ht="15" customHeight="1" x14ac:dyDescent="0.2">
      <c r="A36" s="753" t="s">
        <v>277</v>
      </c>
      <c r="B36" s="100" t="s">
        <v>278</v>
      </c>
      <c r="C36" s="101"/>
      <c r="D36" s="102">
        <f>[14]Sumary!W3</f>
        <v>0.61</v>
      </c>
      <c r="E36" s="102">
        <f>[14]Sumary!X3</f>
        <v>0.76200000000000001</v>
      </c>
      <c r="F36" s="102">
        <f>[14]Sumary!Y3</f>
        <v>0.91400000000000003</v>
      </c>
      <c r="G36" s="102">
        <f>[14]Sumary!Z3</f>
        <v>1.0669999999999999</v>
      </c>
      <c r="H36" s="102">
        <f>[14]Sumary!AA3</f>
        <v>1.2190000000000001</v>
      </c>
      <c r="I36" s="102">
        <f>[14]Sumary!AB3</f>
        <v>1.4</v>
      </c>
    </row>
    <row r="37" spans="1:9" ht="15" customHeight="1" x14ac:dyDescent="0.2">
      <c r="A37" s="754"/>
      <c r="B37" s="114"/>
      <c r="C37" s="115" t="s">
        <v>279</v>
      </c>
      <c r="D37" s="105">
        <f>[14]Sumary!W4</f>
        <v>24.015748031496063</v>
      </c>
      <c r="E37" s="105">
        <f>[14]Sumary!X4</f>
        <v>30</v>
      </c>
      <c r="F37" s="105">
        <f>[14]Sumary!Y4</f>
        <v>35.984251968503933</v>
      </c>
      <c r="G37" s="105">
        <f>[14]Sumary!Z4</f>
        <v>42.00787401574803</v>
      </c>
      <c r="H37" s="105">
        <f>[14]Sumary!AA4</f>
        <v>47.99212598425197</v>
      </c>
      <c r="I37" s="105">
        <f>[14]Sumary!AB4</f>
        <v>55.118110236220474</v>
      </c>
    </row>
    <row r="38" spans="1:9" ht="15" customHeight="1" x14ac:dyDescent="0.2">
      <c r="A38" s="754"/>
      <c r="B38" s="107">
        <f>[14]Sumary!U5</f>
        <v>0.61</v>
      </c>
      <c r="C38" s="108">
        <f>[14]Sumary!V5</f>
        <v>24.015748031496063</v>
      </c>
      <c r="D38" s="109">
        <f>'D PF Roller Special'!D38+'D PF Roller Special'!D39*(PfRollerProfit)</f>
        <v>79.990101334000016</v>
      </c>
      <c r="E38" s="109">
        <f>'D PF Roller Special'!E38+'D PF Roller Special'!E39*(PfRollerProfit)</f>
        <v>88.609974122799997</v>
      </c>
      <c r="F38" s="109">
        <f>'D PF Roller Special'!F38+'D PF Roller Special'!F39*(PfRollerProfit)</f>
        <v>97.229846911600021</v>
      </c>
      <c r="G38" s="109">
        <f>'D PF Roller Special'!G38+'D PF Roller Special'!G39*(PfRollerProfit)</f>
        <v>105.9064293898</v>
      </c>
      <c r="H38" s="109">
        <f>'D PF Roller Special'!H38+'D PF Roller Special'!H39*(PfRollerProfit)</f>
        <v>122.20369826860002</v>
      </c>
      <c r="I38" s="109">
        <f>'D PF Roller Special'!I38+'D PF Roller Special'!I39*(PfRollerProfit)</f>
        <v>133.60810995999998</v>
      </c>
    </row>
    <row r="39" spans="1:9" ht="15" customHeight="1" x14ac:dyDescent="0.2">
      <c r="A39" s="754"/>
      <c r="B39" s="107">
        <f>[14]Sumary!U6</f>
        <v>0.76200000000000001</v>
      </c>
      <c r="C39" s="108">
        <f>[14]Sumary!V6</f>
        <v>30</v>
      </c>
      <c r="D39" s="109">
        <f>'D PF Roller Special'!D39+'D PF Roller Special'!D40*(PfRollerProfit)</f>
        <v>84.125210930799994</v>
      </c>
      <c r="E39" s="109">
        <f>'D PF Roller Special'!E39+'D PF Roller Special'!E40*(PfRollerProfit)</f>
        <v>93.327129853359992</v>
      </c>
      <c r="F39" s="109">
        <f>'D PF Roller Special'!F39+'D PF Roller Special'!F40*(PfRollerProfit)</f>
        <v>102.52904877592</v>
      </c>
      <c r="G39" s="109">
        <f>'D PF Roller Special'!G39+'D PF Roller Special'!G40*(PfRollerProfit)</f>
        <v>111.79150663875998</v>
      </c>
      <c r="H39" s="109">
        <f>'D PF Roller Special'!H39+'D PF Roller Special'!H40*(PfRollerProfit)</f>
        <v>128.67082165132001</v>
      </c>
      <c r="I39" s="109">
        <f>'D PF Roller Special'!I39+'D PF Roller Special'!I40*(PfRollerProfit)</f>
        <v>140.76832775199998</v>
      </c>
    </row>
    <row r="40" spans="1:9" ht="15" customHeight="1" x14ac:dyDescent="0.2">
      <c r="A40" s="754"/>
      <c r="B40" s="107">
        <f>[14]Sumary!U7</f>
        <v>0.91400000000000003</v>
      </c>
      <c r="C40" s="108">
        <f>[14]Sumary!V7</f>
        <v>35.984251968503933</v>
      </c>
      <c r="D40" s="109">
        <f>'D PF Roller Special'!D40+'D PF Roller Special'!D41*(PfRollerProfit)</f>
        <v>88.260320527599987</v>
      </c>
      <c r="E40" s="109">
        <f>'D PF Roller Special'!E40+'D PF Roller Special'!E41*(PfRollerProfit)</f>
        <v>98.044285583919986</v>
      </c>
      <c r="F40" s="109">
        <f>'D PF Roller Special'!F40+'D PF Roller Special'!F41*(PfRollerProfit)</f>
        <v>107.82825064024001</v>
      </c>
      <c r="G40" s="109">
        <f>'D PF Roller Special'!G40+'D PF Roller Special'!G41*(PfRollerProfit)</f>
        <v>117.67658388772</v>
      </c>
      <c r="H40" s="109">
        <f>'D PF Roller Special'!H40+'D PF Roller Special'!H41*(PfRollerProfit)</f>
        <v>135.13794503404</v>
      </c>
      <c r="I40" s="109">
        <f>'D PF Roller Special'!I40+'D PF Roller Special'!I41*(PfRollerProfit)</f>
        <v>147.92854554399997</v>
      </c>
    </row>
    <row r="41" spans="1:9" ht="15" customHeight="1" x14ac:dyDescent="0.2">
      <c r="A41" s="754"/>
      <c r="B41" s="107">
        <f>[14]Sumary!U8</f>
        <v>1.0669999999999999</v>
      </c>
      <c r="C41" s="108">
        <f>[14]Sumary!V8</f>
        <v>42.00787401574803</v>
      </c>
      <c r="D41" s="109">
        <f>'D PF Roller Special'!D41+'D PF Roller Special'!D42*(PfRollerProfit)</f>
        <v>92.422634792799997</v>
      </c>
      <c r="E41" s="109">
        <f>'D PF Roller Special'!E41+'D PF Roller Special'!E42*(PfRollerProfit)</f>
        <v>102.79247523376002</v>
      </c>
      <c r="F41" s="109">
        <f>'D PF Roller Special'!F41+'D PF Roller Special'!F42*(PfRollerProfit)</f>
        <v>113.16231567472001</v>
      </c>
      <c r="G41" s="109">
        <f>'D PF Roller Special'!G41+'D PF Roller Special'!G42*(PfRollerProfit)</f>
        <v>123.60037875015999</v>
      </c>
      <c r="H41" s="109">
        <f>'D PF Roller Special'!H41+'D PF Roller Special'!H42*(PfRollerProfit)</f>
        <v>141.64761528111998</v>
      </c>
      <c r="I41" s="109">
        <f>'D PF Roller Special'!I41+'D PF Roller Special'!I42*(PfRollerProfit)</f>
        <v>155.13587003199999</v>
      </c>
    </row>
    <row r="42" spans="1:9" ht="15" customHeight="1" x14ac:dyDescent="0.2">
      <c r="A42" s="754"/>
      <c r="B42" s="107">
        <f>[14]Sumary!U9</f>
        <v>1.2190000000000001</v>
      </c>
      <c r="C42" s="108">
        <f>[14]Sumary!V9</f>
        <v>47.99212598425197</v>
      </c>
      <c r="D42" s="109">
        <f>'D PF Roller Special'!D42+'D PF Roller Special'!D43*(PfRollerProfit)</f>
        <v>96.557744389600018</v>
      </c>
      <c r="E42" s="109">
        <f>'D PF Roller Special'!E42+'D PF Roller Special'!E43*(PfRollerProfit)</f>
        <v>107.50963096432001</v>
      </c>
      <c r="F42" s="109">
        <f>'D PF Roller Special'!F42+'D PF Roller Special'!F43*(PfRollerProfit)</f>
        <v>118.46151753904002</v>
      </c>
      <c r="G42" s="109">
        <f>'D PF Roller Special'!G42+'D PF Roller Special'!G43*(PfRollerProfit)</f>
        <v>129.48545599912001</v>
      </c>
      <c r="H42" s="109">
        <f>'D PF Roller Special'!H42+'D PF Roller Special'!H43*(PfRollerProfit)</f>
        <v>148.11473866384</v>
      </c>
      <c r="I42" s="109">
        <f>'D PF Roller Special'!I42+'D PF Roller Special'!I43*(PfRollerProfit)</f>
        <v>162.29608782399998</v>
      </c>
    </row>
    <row r="43" spans="1:9" ht="15" customHeight="1" x14ac:dyDescent="0.2">
      <c r="A43" s="754"/>
      <c r="B43" s="107">
        <f>[14]Sumary!U10</f>
        <v>1.524</v>
      </c>
      <c r="C43" s="108">
        <f>[14]Sumary!V10</f>
        <v>60</v>
      </c>
      <c r="D43" s="109">
        <f>'D PF Roller Special'!D43+'D PF Roller Special'!D44*(PfRollerProfit)</f>
        <v>104.85516825160001</v>
      </c>
      <c r="E43" s="109">
        <f>'D PF Roller Special'!E43+'D PF Roller Special'!E44*(PfRollerProfit)</f>
        <v>116.97497634472001</v>
      </c>
      <c r="F43" s="109">
        <f>'D PF Roller Special'!F43+'D PF Roller Special'!F44*(PfRollerProfit)</f>
        <v>129.09478443783999</v>
      </c>
      <c r="G43" s="109">
        <f>'D PF Roller Special'!G43+'D PF Roller Special'!G44*(PfRollerProfit)</f>
        <v>141.29432811051998</v>
      </c>
      <c r="H43" s="109">
        <f>'D PF Roller Special'!H43+'D PF Roller Special'!H44*(PfRollerProfit)</f>
        <v>161.09153229364</v>
      </c>
      <c r="I43" s="109">
        <f>'D PF Roller Special'!I43+'D PF Roller Special'!I44*(PfRollerProfit)</f>
        <v>176.66363010399994</v>
      </c>
    </row>
    <row r="44" spans="1:9" ht="15" customHeight="1" x14ac:dyDescent="0.2">
      <c r="A44" s="754"/>
      <c r="B44" s="107">
        <f>[14]Sumary!U11</f>
        <v>1.8</v>
      </c>
      <c r="C44" s="108">
        <f>[14]Sumary!V11</f>
        <v>70.866141732283467</v>
      </c>
      <c r="D44" s="109">
        <f>'D PF Roller Special'!D44+'D PF Roller Special'!D45*(PfRollerProfit)</f>
        <v>112.36365672999999</v>
      </c>
      <c r="E44" s="109">
        <f>'D PF Roller Special'!E44+'D PF Roller Special'!E45*(PfRollerProfit)</f>
        <v>125.540338066</v>
      </c>
      <c r="F44" s="109">
        <f>'D PF Roller Special'!F44+'D PF Roller Special'!F45*(PfRollerProfit)</f>
        <v>138.71701940200001</v>
      </c>
      <c r="G44" s="109">
        <f>'D PF Roller Special'!G44+'D PF Roller Special'!G45*(PfRollerProfit)</f>
        <v>151.98038943099999</v>
      </c>
      <c r="H44" s="109">
        <f>'D PF Roller Special'!H44+'D PF Roller Special'!H45*(PfRollerProfit)</f>
        <v>172.83446685700002</v>
      </c>
      <c r="I44" s="109">
        <f>'D PF Roller Special'!I44+'D PF Roller Special'!I45*(PfRollerProfit)</f>
        <v>189.66507819999998</v>
      </c>
    </row>
    <row r="45" spans="1:9" ht="15" customHeight="1" x14ac:dyDescent="0.2">
      <c r="A45" s="89" t="s">
        <v>256</v>
      </c>
    </row>
    <row r="46" spans="1:9" ht="15" customHeight="1" x14ac:dyDescent="0.2">
      <c r="A46" s="91"/>
      <c r="B46" s="755"/>
      <c r="C46" s="756"/>
      <c r="D46" s="756"/>
      <c r="E46" s="756"/>
      <c r="F46" s="756"/>
      <c r="G46" s="756"/>
      <c r="H46" s="756"/>
      <c r="I46" s="756"/>
    </row>
    <row r="47" spans="1:9" ht="15" customHeight="1" x14ac:dyDescent="0.2">
      <c r="A47" s="753" t="s">
        <v>277</v>
      </c>
      <c r="B47" s="100" t="s">
        <v>278</v>
      </c>
      <c r="C47" s="101"/>
      <c r="D47" s="102">
        <f>[14]Sumary!W3</f>
        <v>0.61</v>
      </c>
      <c r="E47" s="102">
        <f>[14]Sumary!X3</f>
        <v>0.76200000000000001</v>
      </c>
      <c r="F47" s="102">
        <f>[14]Sumary!Y3</f>
        <v>0.91400000000000003</v>
      </c>
      <c r="G47" s="102">
        <f>[14]Sumary!Z3</f>
        <v>1.0669999999999999</v>
      </c>
      <c r="H47" s="102">
        <f>[14]Sumary!AA3</f>
        <v>1.2190000000000001</v>
      </c>
      <c r="I47" s="102">
        <f>[14]Sumary!AB3</f>
        <v>1.4</v>
      </c>
    </row>
    <row r="48" spans="1:9" ht="15" customHeight="1" x14ac:dyDescent="0.2">
      <c r="A48" s="754"/>
      <c r="B48" s="114"/>
      <c r="C48" s="115" t="s">
        <v>279</v>
      </c>
      <c r="D48" s="105">
        <f>[14]Sumary!W4</f>
        <v>24.015748031496063</v>
      </c>
      <c r="E48" s="105">
        <f>[14]Sumary!X4</f>
        <v>30</v>
      </c>
      <c r="F48" s="105">
        <f>[14]Sumary!Y4</f>
        <v>35.984251968503933</v>
      </c>
      <c r="G48" s="105">
        <f>[14]Sumary!Z4</f>
        <v>42.00787401574803</v>
      </c>
      <c r="H48" s="105">
        <f>[14]Sumary!AA4</f>
        <v>47.99212598425197</v>
      </c>
      <c r="I48" s="105">
        <f>[14]Sumary!AB4</f>
        <v>55.118110236220474</v>
      </c>
    </row>
    <row r="49" spans="1:13" ht="15" customHeight="1" x14ac:dyDescent="0.2">
      <c r="A49" s="754"/>
      <c r="B49" s="107">
        <f>[14]Sumary!U5</f>
        <v>0.61</v>
      </c>
      <c r="C49" s="108">
        <f>[14]Sumary!V5</f>
        <v>24.015748031496063</v>
      </c>
      <c r="D49" s="109">
        <f>'D PF Roller Special'!D49+'D PF Roller Special'!D50*(PfRollerProfit)</f>
        <v>81.725876830000004</v>
      </c>
      <c r="E49" s="109">
        <f>'D PF Roller Special'!E49+'D PF Roller Special'!E50*(PfRollerProfit)</f>
        <v>90.778270726000017</v>
      </c>
      <c r="F49" s="109">
        <f>'D PF Roller Special'!F49+'D PF Roller Special'!F50*(PfRollerProfit)</f>
        <v>99.830664622</v>
      </c>
      <c r="G49" s="109">
        <f>'D PF Roller Special'!G49+'D PF Roller Special'!G50*(PfRollerProfit)</f>
        <v>108.94261374099999</v>
      </c>
      <c r="H49" s="109">
        <f>'D PF Roller Special'!H49+'D PF Roller Special'!H50*(PfRollerProfit)</f>
        <v>126.530994187</v>
      </c>
      <c r="I49" s="109">
        <f>'D PF Roller Special'!I49+'D PF Roller Special'!I50*(PfRollerProfit)</f>
        <v>138.577933</v>
      </c>
    </row>
    <row r="50" spans="1:13" ht="15" customHeight="1" x14ac:dyDescent="0.2">
      <c r="A50" s="754"/>
      <c r="B50" s="107">
        <f>[14]Sumary!U6</f>
        <v>0.76200000000000001</v>
      </c>
      <c r="C50" s="108">
        <f>[14]Sumary!V6</f>
        <v>30</v>
      </c>
      <c r="D50" s="109">
        <f>'D PF Roller Special'!D50+'D PF Roller Special'!D51*(PfRollerProfit)</f>
        <v>86.122212046000016</v>
      </c>
      <c r="E50" s="109">
        <f>'D PF Roller Special'!E50+'D PF Roller Special'!E51*(PfRollerProfit)</f>
        <v>95.82174436119999</v>
      </c>
      <c r="F50" s="109">
        <f>'D PF Roller Special'!F50+'D PF Roller Special'!F51*(PfRollerProfit)</f>
        <v>105.52127667640001</v>
      </c>
      <c r="G50" s="109">
        <f>'D PF Roller Special'!G50+'D PF Roller Special'!G51*(PfRollerProfit)</f>
        <v>115.28462170419999</v>
      </c>
      <c r="H50" s="109">
        <f>'D PF Roller Special'!H50+'D PF Roller Special'!H51*(PfRollerProfit)</f>
        <v>133.52014056940001</v>
      </c>
      <c r="I50" s="109">
        <f>'D PF Roller Special'!I50+'D PF Roller Special'!I51*(PfRollerProfit)</f>
        <v>146.33768500000002</v>
      </c>
    </row>
    <row r="51" spans="1:13" ht="15" customHeight="1" x14ac:dyDescent="0.2">
      <c r="A51" s="754"/>
      <c r="B51" s="107">
        <f>[14]Sumary!U7</f>
        <v>0.91400000000000003</v>
      </c>
      <c r="C51" s="108">
        <f>[14]Sumary!V7</f>
        <v>35.984251968503933</v>
      </c>
      <c r="D51" s="109">
        <f>'D PF Roller Special'!D51+'D PF Roller Special'!D52*(PfRollerProfit)</f>
        <v>90.518547262000013</v>
      </c>
      <c r="E51" s="109">
        <f>'D PF Roller Special'!E51+'D PF Roller Special'!E52*(PfRollerProfit)</f>
        <v>100.86521799640001</v>
      </c>
      <c r="F51" s="109">
        <f>'D PF Roller Special'!F51+'D PF Roller Special'!F52*(PfRollerProfit)</f>
        <v>111.21188873080003</v>
      </c>
      <c r="G51" s="109">
        <f>'D PF Roller Special'!G51+'D PF Roller Special'!G52*(PfRollerProfit)</f>
        <v>121.62662966740002</v>
      </c>
      <c r="H51" s="109">
        <f>'D PF Roller Special'!H51+'D PF Roller Special'!H52*(PfRollerProfit)</f>
        <v>140.50928695180002</v>
      </c>
      <c r="I51" s="109">
        <f>'D PF Roller Special'!I51+'D PF Roller Special'!I52*(PfRollerProfit)</f>
        <v>154.09743700000001</v>
      </c>
    </row>
    <row r="52" spans="1:13" ht="15" customHeight="1" x14ac:dyDescent="0.2">
      <c r="A52" s="754"/>
      <c r="B52" s="107">
        <f>[14]Sumary!U8</f>
        <v>1.0669999999999999</v>
      </c>
      <c r="C52" s="108">
        <f>[14]Sumary!V8</f>
        <v>42.00787401574803</v>
      </c>
      <c r="D52" s="109">
        <f>'D PF Roller Special'!D52+'D PF Roller Special'!D53*(PfRollerProfit)</f>
        <v>94.943805735999987</v>
      </c>
      <c r="E52" s="109">
        <f>'D PF Roller Special'!E52+'D PF Roller Special'!E53*(PfRollerProfit)</f>
        <v>105.94187237920001</v>
      </c>
      <c r="F52" s="109">
        <f>'D PF Roller Special'!F52+'D PF Roller Special'!F53*(PfRollerProfit)</f>
        <v>116.9399390224</v>
      </c>
      <c r="G52" s="109">
        <f>'D PF Roller Special'!G52+'D PF Roller Special'!G53*(PfRollerProfit)</f>
        <v>128.01036136720001</v>
      </c>
      <c r="H52" s="109">
        <f>'D PF Roller Special'!H52+'D PF Roller Special'!H53*(PfRollerProfit)</f>
        <v>147.54441456040001</v>
      </c>
      <c r="I52" s="109">
        <f>'D PF Roller Special'!I52+'D PF Roller Special'!I53*(PfRollerProfit)</f>
        <v>161.90823999999998</v>
      </c>
    </row>
    <row r="53" spans="1:13" ht="15" customHeight="1" x14ac:dyDescent="0.2">
      <c r="A53" s="754"/>
      <c r="B53" s="107">
        <f>[14]Sumary!U9</f>
        <v>1.2190000000000001</v>
      </c>
      <c r="C53" s="108">
        <f>[14]Sumary!V9</f>
        <v>47.99212598425197</v>
      </c>
      <c r="D53" s="109">
        <f>'D PF Roller Special'!D53+'D PF Roller Special'!D54*(PfRollerProfit)</f>
        <v>99.340140951999999</v>
      </c>
      <c r="E53" s="109">
        <f>'D PF Roller Special'!E53+'D PF Roller Special'!E54*(PfRollerProfit)</f>
        <v>110.98534601440002</v>
      </c>
      <c r="F53" s="109">
        <f>'D PF Roller Special'!F53+'D PF Roller Special'!F54*(PfRollerProfit)</f>
        <v>122.63055107680002</v>
      </c>
      <c r="G53" s="109">
        <f>'D PF Roller Special'!G53+'D PF Roller Special'!G54*(PfRollerProfit)</f>
        <v>134.35236933039999</v>
      </c>
      <c r="H53" s="109">
        <f>'D PF Roller Special'!H53+'D PF Roller Special'!H54*(PfRollerProfit)</f>
        <v>154.53356094280002</v>
      </c>
      <c r="I53" s="109">
        <f>'D PF Roller Special'!I53+'D PF Roller Special'!I54*(PfRollerProfit)</f>
        <v>169.66799200000003</v>
      </c>
    </row>
    <row r="54" spans="1:13" ht="15" customHeight="1" x14ac:dyDescent="0.2">
      <c r="A54" s="754"/>
      <c r="B54" s="107">
        <f>[14]Sumary!U10</f>
        <v>1.524</v>
      </c>
      <c r="C54" s="108">
        <f>[14]Sumary!V10</f>
        <v>60</v>
      </c>
      <c r="D54" s="109">
        <f>'D PF Roller Special'!D54+'D PF Roller Special'!D55*(PfRollerProfit)</f>
        <v>108.161734642</v>
      </c>
      <c r="E54" s="109">
        <f>'D PF Roller Special'!E54+'D PF Roller Special'!E55*(PfRollerProfit)</f>
        <v>121.10547403240001</v>
      </c>
      <c r="F54" s="109">
        <f>'D PF Roller Special'!F54+'D PF Roller Special'!F55*(PfRollerProfit)</f>
        <v>134.04921342279999</v>
      </c>
      <c r="G54" s="109">
        <f>'D PF Roller Special'!G54+'D PF Roller Special'!G55*(PfRollerProfit)</f>
        <v>147.07810899340001</v>
      </c>
      <c r="H54" s="109">
        <f>'D PF Roller Special'!H54+'D PF Roller Special'!H55*(PfRollerProfit)</f>
        <v>168.55783493380002</v>
      </c>
      <c r="I54" s="109">
        <f>'D PF Roller Special'!I54+'D PF Roller Special'!I55*(PfRollerProfit)</f>
        <v>185.23854699999998</v>
      </c>
    </row>
    <row r="55" spans="1:13" ht="15" customHeight="1" x14ac:dyDescent="0.2">
      <c r="A55" s="754"/>
      <c r="B55" s="107">
        <f>[14]Sumary!U11</f>
        <v>1.8</v>
      </c>
      <c r="C55" s="108">
        <f>[14]Sumary!V11</f>
        <v>70.866141732283467</v>
      </c>
      <c r="D55" s="109">
        <f>'D PF Roller Special'!D55+'D PF Roller Special'!D56*(PfRollerProfit)</f>
        <v>116.14455385000001</v>
      </c>
      <c r="E55" s="109">
        <f>'D PF Roller Special'!E55+'D PF Roller Special'!E56*(PfRollerProfit)</f>
        <v>130.26336037000002</v>
      </c>
      <c r="F55" s="109">
        <f>'D PF Roller Special'!F55+'D PF Roller Special'!F56*(PfRollerProfit)</f>
        <v>144.38216689000004</v>
      </c>
      <c r="G55" s="109">
        <f>'D PF Roller Special'!G55+'D PF Roller Special'!G56*(PfRollerProfit)</f>
        <v>158.59386029499998</v>
      </c>
      <c r="H55" s="109">
        <f>'D PF Roller Special'!H55+'D PF Roller Special'!H56*(PfRollerProfit)</f>
        <v>181.24865336500002</v>
      </c>
      <c r="I55" s="109">
        <f>'D PF Roller Special'!I55+'D PF Roller Special'!I56*(PfRollerProfit)</f>
        <v>199.32862299999999</v>
      </c>
    </row>
    <row r="56" spans="1:13" ht="15" customHeight="1" x14ac:dyDescent="0.2">
      <c r="A56" s="89" t="s">
        <v>247</v>
      </c>
    </row>
    <row r="57" spans="1:13" ht="15" customHeight="1" x14ac:dyDescent="0.2">
      <c r="A57" s="91"/>
      <c r="B57" s="755"/>
      <c r="C57" s="756"/>
      <c r="D57" s="756"/>
      <c r="E57" s="756"/>
      <c r="F57" s="756"/>
      <c r="G57" s="756"/>
      <c r="H57" s="756"/>
      <c r="I57" s="756"/>
    </row>
    <row r="58" spans="1:13" ht="15" customHeight="1" x14ac:dyDescent="0.2">
      <c r="A58" s="753" t="s">
        <v>277</v>
      </c>
      <c r="B58" s="100" t="s">
        <v>278</v>
      </c>
      <c r="C58" s="101"/>
      <c r="D58" s="102">
        <f>[14]Sumary!W3</f>
        <v>0.61</v>
      </c>
      <c r="E58" s="102">
        <f>[14]Sumary!X3</f>
        <v>0.76200000000000001</v>
      </c>
      <c r="F58" s="102">
        <f>[14]Sumary!Y3</f>
        <v>0.91400000000000003</v>
      </c>
      <c r="G58" s="102">
        <f>[14]Sumary!Z3</f>
        <v>1.0669999999999999</v>
      </c>
      <c r="H58" s="102">
        <f>[14]Sumary!AA3</f>
        <v>1.2190000000000001</v>
      </c>
      <c r="I58" s="102">
        <f>[14]Sumary!AB3</f>
        <v>1.4</v>
      </c>
    </row>
    <row r="59" spans="1:13" ht="15" customHeight="1" x14ac:dyDescent="0.2">
      <c r="A59" s="754"/>
      <c r="B59" s="103"/>
      <c r="C59" s="104" t="s">
        <v>279</v>
      </c>
      <c r="D59" s="105">
        <f>[14]Sumary!W4</f>
        <v>24.015748031496063</v>
      </c>
      <c r="E59" s="105">
        <f>[14]Sumary!X4</f>
        <v>30</v>
      </c>
      <c r="F59" s="105">
        <f>[14]Sumary!Y4</f>
        <v>35.984251968503933</v>
      </c>
      <c r="G59" s="105">
        <f>[14]Sumary!Z4</f>
        <v>42.00787401574803</v>
      </c>
      <c r="H59" s="105">
        <f>[14]Sumary!AA4</f>
        <v>47.99212598425197</v>
      </c>
      <c r="I59" s="105">
        <f>[14]Sumary!AB4</f>
        <v>55.118110236220474</v>
      </c>
    </row>
    <row r="60" spans="1:13" ht="15" customHeight="1" x14ac:dyDescent="0.2">
      <c r="A60" s="754"/>
      <c r="B60" s="107">
        <f>[14]Sumary!U5</f>
        <v>0.61</v>
      </c>
      <c r="C60" s="108">
        <f>[14]Sumary!V5</f>
        <v>24.015748031496063</v>
      </c>
      <c r="D60" s="109">
        <f>'D PF Roller Special'!D60+'D PF Roller Special'!D61*(PfRollerProfit)</f>
        <v>87.679990449999991</v>
      </c>
      <c r="E60" s="109">
        <f>'D PF Roller Special'!E60+'D PF Roller Special'!E61*(PfRollerProfit)</f>
        <v>98.216032330000004</v>
      </c>
      <c r="F60" s="109">
        <f>'D PF Roller Special'!F60+'D PF Roller Special'!F61*(PfRollerProfit)</f>
        <v>108.75207421000002</v>
      </c>
      <c r="G60" s="109">
        <f>'D PF Roller Special'!G60+'D PF Roller Special'!G61*(PfRollerProfit)</f>
        <v>119.357432155</v>
      </c>
      <c r="H60" s="109">
        <f>'D PF Roller Special'!H60+'D PF Roller Special'!H61*(PfRollerProfit)</f>
        <v>141.37462553500001</v>
      </c>
      <c r="I60" s="109">
        <f>'D PF Roller Special'!I60+'D PF Roller Special'!I61*(PfRollerProfit)</f>
        <v>155.62558179999999</v>
      </c>
    </row>
    <row r="61" spans="1:13" ht="15" customHeight="1" x14ac:dyDescent="0.2">
      <c r="A61" s="754"/>
      <c r="B61" s="107">
        <f>[14]Sumary!U6</f>
        <v>0.76200000000000001</v>
      </c>
      <c r="C61" s="108">
        <f>[14]Sumary!V6</f>
        <v>30</v>
      </c>
      <c r="D61" s="109">
        <f>'D PF Roller Special'!D61+'D PF Roller Special'!D62*(PfRollerProfit)</f>
        <v>92.972390289999993</v>
      </c>
      <c r="E61" s="109">
        <f>'D PF Roller Special'!E61+'D PF Roller Special'!E62*(PfRollerProfit)</f>
        <v>104.378852266</v>
      </c>
      <c r="F61" s="109">
        <f>'D PF Roller Special'!F61+'D PF Roller Special'!F62*(PfRollerProfit)</f>
        <v>115.78531424200001</v>
      </c>
      <c r="G61" s="109">
        <f>'D PF Roller Special'!G61+'D PF Roller Special'!G62*(PfRollerProfit)</f>
        <v>127.266818731</v>
      </c>
      <c r="H61" s="109">
        <f>'D PF Roller Special'!H61+'D PF Roller Special'!H62*(PfRollerProfit)</f>
        <v>150.15443220700001</v>
      </c>
      <c r="I61" s="109">
        <f>'D PF Roller Special'!I61+'D PF Roller Special'!I62*(PfRollerProfit)</f>
        <v>165.44187556</v>
      </c>
    </row>
    <row r="62" spans="1:13" ht="15" customHeight="1" x14ac:dyDescent="0.2">
      <c r="A62" s="754"/>
      <c r="B62" s="107">
        <f>[14]Sumary!U7</f>
        <v>0.91400000000000003</v>
      </c>
      <c r="C62" s="108">
        <f>[14]Sumary!V7</f>
        <v>35.984251968503933</v>
      </c>
      <c r="D62" s="109">
        <f>'D PF Roller Special'!D62+'D PF Roller Special'!D63*(PfRollerProfit)</f>
        <v>98.264790129999994</v>
      </c>
      <c r="E62" s="109">
        <f>'D PF Roller Special'!E62+'D PF Roller Special'!E63*(PfRollerProfit)</f>
        <v>110.541672202</v>
      </c>
      <c r="F62" s="109">
        <f>'D PF Roller Special'!F62+'D PF Roller Special'!F63*(PfRollerProfit)</f>
        <v>122.81855427400001</v>
      </c>
      <c r="G62" s="109">
        <f>'D PF Roller Special'!G62+'D PF Roller Special'!G63*(PfRollerProfit)</f>
        <v>135.176205307</v>
      </c>
      <c r="H62" s="109">
        <f>'D PF Roller Special'!H62+'D PF Roller Special'!H63*(PfRollerProfit)</f>
        <v>158.93423887900002</v>
      </c>
      <c r="I62" s="109">
        <f>'D PF Roller Special'!I62+'D PF Roller Special'!I63*(PfRollerProfit)</f>
        <v>175.25816932000001</v>
      </c>
    </row>
    <row r="63" spans="1:13" ht="15" customHeight="1" x14ac:dyDescent="0.2">
      <c r="A63" s="754"/>
      <c r="B63" s="107">
        <f>[14]Sumary!U8</f>
        <v>1.0669999999999999</v>
      </c>
      <c r="C63" s="108">
        <f>[14]Sumary!V8</f>
        <v>42.00787401574803</v>
      </c>
      <c r="D63" s="109">
        <f>'D PF Roller Special'!D63+'D PF Roller Special'!D64*(PfRollerProfit)</f>
        <v>103.59200839000002</v>
      </c>
      <c r="E63" s="109">
        <f>'D PF Roller Special'!E63+'D PF Roller Special'!E64*(PfRollerProfit)</f>
        <v>116.74503700599999</v>
      </c>
      <c r="F63" s="109">
        <f>'D PF Roller Special'!F63+'D PF Roller Special'!F64*(PfRollerProfit)</f>
        <v>129.89806562200002</v>
      </c>
      <c r="G63" s="109">
        <f>'D PF Roller Special'!G63+'D PF Roller Special'!G64*(PfRollerProfit)</f>
        <v>143.13762732099997</v>
      </c>
      <c r="H63" s="109">
        <f>'D PF Roller Special'!H63+'D PF Roller Special'!H64*(PfRollerProfit)</f>
        <v>167.77180743700001</v>
      </c>
      <c r="I63" s="109">
        <f>'D PF Roller Special'!I63+'D PF Roller Special'!I64*(PfRollerProfit)</f>
        <v>185.13904395999998</v>
      </c>
    </row>
    <row r="64" spans="1:13" ht="15" customHeight="1" x14ac:dyDescent="0.2">
      <c r="A64" s="754"/>
      <c r="B64" s="107">
        <f>[14]Sumary!U9</f>
        <v>1.2190000000000001</v>
      </c>
      <c r="C64" s="108">
        <f>[14]Sumary!V9</f>
        <v>47.99212598425197</v>
      </c>
      <c r="D64" s="109">
        <f>'D PF Roller Special'!D64+'D PF Roller Special'!D65*(PfRollerProfit)</f>
        <v>108.88440823000002</v>
      </c>
      <c r="E64" s="109">
        <f>'D PF Roller Special'!E64+'D PF Roller Special'!E65*(PfRollerProfit)</f>
        <v>122.907856942</v>
      </c>
      <c r="F64" s="109">
        <f>'D PF Roller Special'!F64+'D PF Roller Special'!F65*(PfRollerProfit)</f>
        <v>136.93130565400003</v>
      </c>
      <c r="G64" s="109">
        <f>'D PF Roller Special'!G64+'D PF Roller Special'!G65*(PfRollerProfit)</f>
        <v>151.047013897</v>
      </c>
      <c r="H64" s="109">
        <f>'D PF Roller Special'!H64+'D PF Roller Special'!H65*(PfRollerProfit)</f>
        <v>176.55161410900001</v>
      </c>
      <c r="I64" s="109">
        <f>'D PF Roller Special'!I64+'D PF Roller Special'!I65*(PfRollerProfit)</f>
        <v>194.95533771999996</v>
      </c>
      <c r="M64" s="93"/>
    </row>
    <row r="65" spans="1:9" ht="15" customHeight="1" x14ac:dyDescent="0.2">
      <c r="A65" s="754"/>
      <c r="B65" s="107">
        <f>[14]Sumary!U10</f>
        <v>1.524</v>
      </c>
      <c r="C65" s="108">
        <f>[14]Sumary!V10</f>
        <v>60</v>
      </c>
      <c r="D65" s="109">
        <f>'D PF Roller Special'!D65+'D PF Roller Special'!D66*(PfRollerProfit)</f>
        <v>119.50402632999999</v>
      </c>
      <c r="E65" s="109">
        <f>'D PF Roller Special'!E65+'D PF Roller Special'!E66*(PfRollerProfit)</f>
        <v>135.27404168200002</v>
      </c>
      <c r="F65" s="109">
        <f>'D PF Roller Special'!F65+'D PF Roller Special'!F66*(PfRollerProfit)</f>
        <v>151.04405703399999</v>
      </c>
      <c r="G65" s="109">
        <f>'D PF Roller Special'!G65+'D PF Roller Special'!G66*(PfRollerProfit)</f>
        <v>166.917822487</v>
      </c>
      <c r="H65" s="109">
        <f>'D PF Roller Special'!H65+'D PF Roller Special'!H66*(PfRollerProfit)</f>
        <v>194.16898933900003</v>
      </c>
      <c r="I65" s="109">
        <f>'D PF Roller Special'!I65+'D PF Roller Special'!I66*(PfRollerProfit)</f>
        <v>214.65250612</v>
      </c>
    </row>
    <row r="66" spans="1:9" ht="15" customHeight="1" x14ac:dyDescent="0.2">
      <c r="A66" s="754"/>
      <c r="B66" s="107">
        <f>[14]Sumary!U11</f>
        <v>1.8</v>
      </c>
      <c r="C66" s="108">
        <f>[14]Sumary!V11</f>
        <v>70.866141732283467</v>
      </c>
      <c r="D66" s="109">
        <f>'D PF Roller Special'!D66+'D PF Roller Special'!D67*(PfRollerProfit)</f>
        <v>129.11391025</v>
      </c>
      <c r="E66" s="109">
        <f>'D PF Roller Special'!E66+'D PF Roller Special'!E67*(PfRollerProfit)</f>
        <v>146.46442524999998</v>
      </c>
      <c r="F66" s="109">
        <f>'D PF Roller Special'!F66+'D PF Roller Special'!F67*(PfRollerProfit)</f>
        <v>163.81494025000001</v>
      </c>
      <c r="G66" s="109">
        <f>'D PF Roller Special'!G66+'D PF Roller Special'!G67*(PfRollerProfit)</f>
        <v>181.27960337500002</v>
      </c>
      <c r="H66" s="109">
        <f>'D PF Roller Special'!H66+'D PF Roller Special'!H67*(PfRollerProfit)</f>
        <v>210.11126987500003</v>
      </c>
      <c r="I66" s="109">
        <f>'D PF Roller Special'!I66+'D PF Roller Special'!I67*(PfRollerProfit)</f>
        <v>232.47682899999998</v>
      </c>
    </row>
    <row r="68" spans="1:9" x14ac:dyDescent="0.2">
      <c r="A68" s="90" t="s">
        <v>1268</v>
      </c>
      <c r="E68" s="712">
        <f>[14]Sumary!C31+[14]Sumary!C31*(ExtrasMarkUp)</f>
        <v>2.9970000000000003</v>
      </c>
      <c r="F68" s="713" t="s">
        <v>1269</v>
      </c>
    </row>
    <row r="69" spans="1:9" x14ac:dyDescent="0.2">
      <c r="A69" s="92" t="s">
        <v>1270</v>
      </c>
      <c r="E69" s="712">
        <f>[14]Sumary!C32+[14]Sumary!C32*(ExtrasMarkUp)</f>
        <v>0.67500000000000004</v>
      </c>
      <c r="F69" s="713" t="s">
        <v>1269</v>
      </c>
    </row>
    <row r="70" spans="1:9" x14ac:dyDescent="0.2">
      <c r="A70" s="90" t="s">
        <v>522</v>
      </c>
      <c r="E70" s="712">
        <f>[14]Sumary!C33+[14]Sumary!C33*(ExtrasMarkUp)</f>
        <v>0.76949999999999996</v>
      </c>
      <c r="F70" s="713" t="s">
        <v>1271</v>
      </c>
    </row>
    <row r="71" spans="1:9" x14ac:dyDescent="0.2">
      <c r="A71" s="90" t="s">
        <v>1272</v>
      </c>
      <c r="E71" s="712">
        <f>[14]Sumary!C34+[14]Sumary!C34*(ExtrasMarkUp)</f>
        <v>0.28349999999999997</v>
      </c>
      <c r="F71" s="713" t="s">
        <v>1269</v>
      </c>
    </row>
    <row r="72" spans="1:9" x14ac:dyDescent="0.2">
      <c r="A72" s="90" t="s">
        <v>1273</v>
      </c>
      <c r="E72" s="712">
        <f>[14]Sumary!C35+[14]Sumary!C35*(ExtrasMarkUp)</f>
        <v>0.13500000000000001</v>
      </c>
      <c r="F72" s="713" t="s">
        <v>1271</v>
      </c>
    </row>
  </sheetData>
  <mergeCells count="12">
    <mergeCell ref="A58:A66"/>
    <mergeCell ref="B2:I2"/>
    <mergeCell ref="A3:A11"/>
    <mergeCell ref="B13:I13"/>
    <mergeCell ref="A14:A22"/>
    <mergeCell ref="B24:I24"/>
    <mergeCell ref="A25:A33"/>
    <mergeCell ref="B35:I35"/>
    <mergeCell ref="A36:A44"/>
    <mergeCell ref="B46:I46"/>
    <mergeCell ref="A47:A55"/>
    <mergeCell ref="B57:I57"/>
  </mergeCells>
  <pageMargins left="0.59055118110236227" right="0.23622047244094491" top="0.74803149606299213" bottom="0.74803149606299213" header="0.31496062992125984" footer="0.31496062992125984"/>
  <pageSetup paperSize="9" scale="67" orientation="portrait" r:id="rId1"/>
  <headerFooter>
    <oddHeader>&amp;C&amp;14PF Roller Blinds Trade Price</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6777-0E11-45DF-B430-8C6313ED3735}">
  <dimension ref="A1:K194"/>
  <sheetViews>
    <sheetView view="pageBreakPreview" zoomScale="110" zoomScaleNormal="100" zoomScaleSheetLayoutView="110" zoomScalePageLayoutView="90" workbookViewId="0">
      <selection activeCell="N54" sqref="N54"/>
    </sheetView>
  </sheetViews>
  <sheetFormatPr defaultRowHeight="18.75" x14ac:dyDescent="0.3"/>
  <cols>
    <col min="1" max="1" width="23.85546875" style="2" customWidth="1"/>
    <col min="2" max="2" width="6.7109375" style="308" customWidth="1"/>
    <col min="3" max="3" width="8" style="475" customWidth="1"/>
    <col min="4" max="4" width="4.85546875" customWidth="1"/>
    <col min="5" max="5" width="25.7109375" customWidth="1"/>
    <col min="6" max="6" width="7.5703125" style="29" customWidth="1"/>
    <col min="7" max="7" width="8.7109375" customWidth="1"/>
    <col min="8" max="8" width="5.85546875" customWidth="1"/>
    <col min="9" max="9" width="32.7109375" customWidth="1"/>
    <col min="10" max="10" width="6.28515625" customWidth="1"/>
  </cols>
  <sheetData>
    <row r="1" spans="1:11" ht="23.25" x14ac:dyDescent="0.35">
      <c r="A1" s="185" t="s">
        <v>995</v>
      </c>
      <c r="B1" s="470"/>
      <c r="C1" s="473"/>
    </row>
    <row r="2" spans="1:11" ht="23.25" x14ac:dyDescent="0.35">
      <c r="B2" s="470"/>
      <c r="C2" s="473"/>
    </row>
    <row r="3" spans="1:11" s="25" customFormat="1" ht="23.25" x14ac:dyDescent="0.35">
      <c r="A3" s="185" t="s">
        <v>795</v>
      </c>
      <c r="B3" s="471"/>
      <c r="C3" s="474"/>
      <c r="F3" s="26"/>
    </row>
    <row r="4" spans="1:11" ht="23.25" x14ac:dyDescent="0.35">
      <c r="B4" s="470"/>
      <c r="C4" s="473"/>
    </row>
    <row r="5" spans="1:11" x14ac:dyDescent="0.3">
      <c r="A5" s="2" t="s">
        <v>798</v>
      </c>
      <c r="B5" s="478" t="s">
        <v>799</v>
      </c>
      <c r="C5" s="475" t="s">
        <v>2</v>
      </c>
      <c r="E5" s="2" t="s">
        <v>798</v>
      </c>
      <c r="F5" s="480" t="s">
        <v>799</v>
      </c>
      <c r="G5" s="475" t="s">
        <v>2</v>
      </c>
      <c r="I5" s="2" t="s">
        <v>798</v>
      </c>
      <c r="J5" s="478" t="s">
        <v>799</v>
      </c>
      <c r="K5" s="475" t="s">
        <v>2</v>
      </c>
    </row>
    <row r="6" spans="1:11" x14ac:dyDescent="0.3">
      <c r="B6" s="478"/>
      <c r="E6" s="2"/>
      <c r="F6" s="334"/>
      <c r="G6" s="2"/>
      <c r="I6" s="2"/>
      <c r="J6" s="2"/>
      <c r="K6" s="2"/>
    </row>
    <row r="7" spans="1:11" x14ac:dyDescent="0.3">
      <c r="A7" s="2" t="s">
        <v>806</v>
      </c>
      <c r="B7" s="478" t="s">
        <v>803</v>
      </c>
      <c r="C7" s="475">
        <v>200</v>
      </c>
      <c r="E7" s="2" t="s">
        <v>948</v>
      </c>
      <c r="F7" s="334" t="s">
        <v>221</v>
      </c>
      <c r="G7" s="475">
        <v>240</v>
      </c>
      <c r="I7" s="2" t="s">
        <v>1144</v>
      </c>
      <c r="J7" s="308" t="s">
        <v>224</v>
      </c>
      <c r="K7" s="475">
        <v>200</v>
      </c>
    </row>
    <row r="8" spans="1:11" x14ac:dyDescent="0.3">
      <c r="A8" s="2" t="s">
        <v>817</v>
      </c>
      <c r="B8" s="478" t="s">
        <v>803</v>
      </c>
      <c r="C8" s="475">
        <v>200</v>
      </c>
      <c r="E8" s="2" t="s">
        <v>1092</v>
      </c>
      <c r="F8" s="334" t="s">
        <v>221</v>
      </c>
      <c r="G8" s="475">
        <v>200</v>
      </c>
      <c r="I8" s="2" t="s">
        <v>1256</v>
      </c>
      <c r="J8" s="308" t="s">
        <v>224</v>
      </c>
      <c r="K8" s="475">
        <v>200</v>
      </c>
    </row>
    <row r="9" spans="1:11" x14ac:dyDescent="0.3">
      <c r="A9" s="2" t="s">
        <v>821</v>
      </c>
      <c r="B9" s="478" t="s">
        <v>803</v>
      </c>
      <c r="C9" s="475">
        <v>200</v>
      </c>
      <c r="E9" s="2" t="s">
        <v>987</v>
      </c>
      <c r="F9" s="334" t="s">
        <v>221</v>
      </c>
      <c r="G9" s="475">
        <v>200</v>
      </c>
      <c r="I9" s="2" t="s">
        <v>991</v>
      </c>
      <c r="J9" s="308" t="s">
        <v>224</v>
      </c>
      <c r="K9" s="475">
        <v>200</v>
      </c>
    </row>
    <row r="10" spans="1:11" x14ac:dyDescent="0.3">
      <c r="A10" s="433" t="s">
        <v>825</v>
      </c>
      <c r="B10" s="478" t="s">
        <v>803</v>
      </c>
      <c r="C10" s="479">
        <v>200</v>
      </c>
      <c r="E10" s="2" t="s">
        <v>1039</v>
      </c>
      <c r="F10" s="480" t="s">
        <v>221</v>
      </c>
      <c r="G10" s="475">
        <v>240</v>
      </c>
      <c r="I10" s="2" t="s">
        <v>1162</v>
      </c>
      <c r="J10" s="308" t="s">
        <v>224</v>
      </c>
      <c r="K10" s="475">
        <v>200</v>
      </c>
    </row>
    <row r="11" spans="1:11" x14ac:dyDescent="0.3">
      <c r="A11" s="2" t="s">
        <v>829</v>
      </c>
      <c r="B11" s="478" t="s">
        <v>803</v>
      </c>
      <c r="C11" s="475">
        <v>200</v>
      </c>
      <c r="E11" s="2" t="s">
        <v>960</v>
      </c>
      <c r="F11" s="480" t="s">
        <v>221</v>
      </c>
      <c r="G11" s="475">
        <v>200</v>
      </c>
      <c r="I11" s="433" t="s">
        <v>1147</v>
      </c>
      <c r="J11" s="308" t="s">
        <v>224</v>
      </c>
      <c r="K11" s="475">
        <v>200</v>
      </c>
    </row>
    <row r="12" spans="1:11" x14ac:dyDescent="0.3">
      <c r="A12" s="2" t="s">
        <v>860</v>
      </c>
      <c r="B12" s="478" t="s">
        <v>803</v>
      </c>
      <c r="C12" s="475">
        <v>200</v>
      </c>
      <c r="E12" s="2" t="s">
        <v>1052</v>
      </c>
      <c r="F12" s="334" t="s">
        <v>221</v>
      </c>
      <c r="G12" s="475">
        <v>200</v>
      </c>
      <c r="I12" s="2" t="s">
        <v>1164</v>
      </c>
      <c r="J12" s="478" t="s">
        <v>224</v>
      </c>
      <c r="K12" s="475">
        <v>200</v>
      </c>
    </row>
    <row r="13" spans="1:11" x14ac:dyDescent="0.3">
      <c r="A13" s="2" t="s">
        <v>837</v>
      </c>
      <c r="B13" s="478" t="s">
        <v>803</v>
      </c>
      <c r="C13" s="475">
        <v>200</v>
      </c>
      <c r="E13" s="2" t="s">
        <v>963</v>
      </c>
      <c r="F13" s="480" t="s">
        <v>221</v>
      </c>
      <c r="G13" s="475">
        <v>200</v>
      </c>
      <c r="I13" s="2" t="s">
        <v>1259</v>
      </c>
      <c r="J13" s="308" t="s">
        <v>224</v>
      </c>
      <c r="K13" s="475">
        <v>200</v>
      </c>
    </row>
    <row r="14" spans="1:11" x14ac:dyDescent="0.3">
      <c r="A14" s="2" t="s">
        <v>841</v>
      </c>
      <c r="B14" s="308" t="s">
        <v>803</v>
      </c>
      <c r="C14" s="475">
        <v>200</v>
      </c>
      <c r="E14" s="2" t="s">
        <v>1095</v>
      </c>
      <c r="F14" s="334" t="s">
        <v>221</v>
      </c>
      <c r="G14" s="475">
        <v>200</v>
      </c>
      <c r="I14" s="2" t="s">
        <v>1257</v>
      </c>
      <c r="J14" s="478" t="s">
        <v>224</v>
      </c>
      <c r="K14" s="479">
        <v>200</v>
      </c>
    </row>
    <row r="15" spans="1:11" x14ac:dyDescent="0.3">
      <c r="A15" s="2" t="s">
        <v>857</v>
      </c>
      <c r="B15" s="478" t="s">
        <v>803</v>
      </c>
      <c r="C15" s="475">
        <v>200</v>
      </c>
      <c r="E15" s="2" t="s">
        <v>951</v>
      </c>
      <c r="F15" s="334" t="s">
        <v>221</v>
      </c>
      <c r="G15" s="475">
        <v>200</v>
      </c>
      <c r="I15" s="2" t="s">
        <v>1258</v>
      </c>
      <c r="J15" s="308" t="s">
        <v>224</v>
      </c>
      <c r="K15" s="475">
        <v>200</v>
      </c>
    </row>
    <row r="16" spans="1:11" x14ac:dyDescent="0.3">
      <c r="A16" s="433" t="s">
        <v>872</v>
      </c>
      <c r="B16" s="478" t="s">
        <v>803</v>
      </c>
      <c r="C16" s="479">
        <v>200</v>
      </c>
      <c r="E16" s="2" t="s">
        <v>1098</v>
      </c>
      <c r="F16" s="334" t="s">
        <v>221</v>
      </c>
      <c r="G16" s="475">
        <v>200</v>
      </c>
      <c r="I16" s="2" t="s">
        <v>1261</v>
      </c>
      <c r="J16" s="308" t="s">
        <v>224</v>
      </c>
      <c r="K16" s="475">
        <v>200</v>
      </c>
    </row>
    <row r="17" spans="1:11" x14ac:dyDescent="0.3">
      <c r="A17" s="2" t="s">
        <v>849</v>
      </c>
      <c r="B17" s="308" t="s">
        <v>803</v>
      </c>
      <c r="C17" s="475">
        <v>200</v>
      </c>
      <c r="E17" s="2" t="s">
        <v>954</v>
      </c>
      <c r="F17" s="480" t="s">
        <v>221</v>
      </c>
      <c r="G17" s="475">
        <v>300</v>
      </c>
      <c r="I17" s="2" t="s">
        <v>1260</v>
      </c>
      <c r="J17" s="478" t="s">
        <v>224</v>
      </c>
      <c r="K17" s="475">
        <v>200</v>
      </c>
    </row>
    <row r="18" spans="1:11" x14ac:dyDescent="0.3">
      <c r="A18" s="2" t="s">
        <v>853</v>
      </c>
      <c r="B18" s="478" t="s">
        <v>803</v>
      </c>
      <c r="C18" s="475">
        <v>200</v>
      </c>
      <c r="E18" s="2" t="s">
        <v>990</v>
      </c>
      <c r="F18" s="334" t="s">
        <v>221</v>
      </c>
      <c r="G18" s="475">
        <v>200</v>
      </c>
      <c r="I18" s="2" t="s">
        <v>993</v>
      </c>
      <c r="J18" s="308" t="s">
        <v>224</v>
      </c>
      <c r="K18" s="475">
        <v>200</v>
      </c>
    </row>
    <row r="19" spans="1:11" x14ac:dyDescent="0.3">
      <c r="E19" s="2" t="s">
        <v>945</v>
      </c>
      <c r="F19" s="334" t="s">
        <v>221</v>
      </c>
      <c r="G19" s="475">
        <v>300</v>
      </c>
      <c r="I19" s="2"/>
      <c r="J19" s="308"/>
      <c r="K19" s="475"/>
    </row>
    <row r="20" spans="1:11" x14ac:dyDescent="0.3">
      <c r="A20" s="2" t="s">
        <v>884</v>
      </c>
      <c r="B20" s="308" t="s">
        <v>223</v>
      </c>
      <c r="C20" s="475">
        <v>200</v>
      </c>
      <c r="E20" s="2" t="s">
        <v>966</v>
      </c>
      <c r="F20" s="480" t="s">
        <v>221</v>
      </c>
      <c r="G20" s="475">
        <v>200</v>
      </c>
      <c r="I20" s="2" t="s">
        <v>994</v>
      </c>
      <c r="J20" s="308" t="s">
        <v>929</v>
      </c>
      <c r="K20" s="475">
        <v>240</v>
      </c>
    </row>
    <row r="21" spans="1:11" x14ac:dyDescent="0.3">
      <c r="A21" s="2" t="s">
        <v>888</v>
      </c>
      <c r="B21" s="478" t="s">
        <v>223</v>
      </c>
      <c r="C21" s="475">
        <v>200</v>
      </c>
      <c r="E21" s="2" t="s">
        <v>1198</v>
      </c>
      <c r="F21" s="334" t="s">
        <v>221</v>
      </c>
      <c r="G21" s="475">
        <v>183</v>
      </c>
      <c r="I21" s="2" t="s">
        <v>1176</v>
      </c>
      <c r="J21" s="308" t="s">
        <v>929</v>
      </c>
      <c r="K21" s="475">
        <v>280</v>
      </c>
    </row>
    <row r="22" spans="1:11" x14ac:dyDescent="0.3">
      <c r="A22" s="2" t="s">
        <v>1007</v>
      </c>
      <c r="B22" s="478" t="s">
        <v>223</v>
      </c>
      <c r="C22" s="475">
        <v>200</v>
      </c>
      <c r="E22" s="2" t="s">
        <v>1041</v>
      </c>
      <c r="F22" s="480" t="s">
        <v>221</v>
      </c>
      <c r="G22" s="475">
        <v>200</v>
      </c>
      <c r="I22" s="2" t="s">
        <v>1170</v>
      </c>
      <c r="J22" s="308" t="s">
        <v>929</v>
      </c>
      <c r="K22" s="475">
        <v>300</v>
      </c>
    </row>
    <row r="23" spans="1:11" x14ac:dyDescent="0.3">
      <c r="A23" s="2" t="s">
        <v>906</v>
      </c>
      <c r="B23" s="478" t="s">
        <v>223</v>
      </c>
      <c r="C23" s="475">
        <v>183</v>
      </c>
      <c r="E23" s="2" t="s">
        <v>812</v>
      </c>
      <c r="F23" s="480" t="s">
        <v>221</v>
      </c>
      <c r="G23" s="475">
        <v>200</v>
      </c>
      <c r="I23" s="2" t="s">
        <v>992</v>
      </c>
      <c r="J23" s="308" t="s">
        <v>929</v>
      </c>
      <c r="K23" s="475">
        <v>200</v>
      </c>
    </row>
    <row r="24" spans="1:11" x14ac:dyDescent="0.3">
      <c r="A24" s="2" t="s">
        <v>909</v>
      </c>
      <c r="B24" s="478" t="s">
        <v>223</v>
      </c>
      <c r="C24" s="475">
        <v>200</v>
      </c>
      <c r="E24" s="2" t="s">
        <v>1123</v>
      </c>
      <c r="F24" s="334" t="s">
        <v>221</v>
      </c>
      <c r="G24" s="475">
        <v>200</v>
      </c>
      <c r="I24" s="2" t="s">
        <v>1173</v>
      </c>
      <c r="J24" s="308" t="s">
        <v>929</v>
      </c>
      <c r="K24" s="475">
        <v>200</v>
      </c>
    </row>
    <row r="25" spans="1:11" x14ac:dyDescent="0.3">
      <c r="A25" s="2" t="s">
        <v>926</v>
      </c>
      <c r="B25" s="478" t="s">
        <v>223</v>
      </c>
      <c r="C25" s="475">
        <v>240</v>
      </c>
      <c r="E25" s="2" t="s">
        <v>1055</v>
      </c>
      <c r="F25" s="480" t="s">
        <v>221</v>
      </c>
      <c r="G25" s="475">
        <v>300</v>
      </c>
      <c r="I25" s="2"/>
      <c r="J25" s="2"/>
      <c r="K25" s="2"/>
    </row>
    <row r="26" spans="1:11" x14ac:dyDescent="0.3">
      <c r="E26" s="2" t="s">
        <v>1083</v>
      </c>
      <c r="F26" s="334" t="s">
        <v>221</v>
      </c>
      <c r="G26" s="475">
        <v>300</v>
      </c>
      <c r="I26" s="2"/>
      <c r="J26" s="2"/>
      <c r="K26" s="2"/>
    </row>
    <row r="27" spans="1:11" ht="23.25" x14ac:dyDescent="0.35">
      <c r="A27" s="2" t="s">
        <v>904</v>
      </c>
      <c r="B27" s="478" t="s">
        <v>222</v>
      </c>
      <c r="C27" s="475">
        <v>300</v>
      </c>
      <c r="E27" s="2" t="s">
        <v>1046</v>
      </c>
      <c r="F27" s="334" t="s">
        <v>221</v>
      </c>
      <c r="G27" s="475">
        <v>200</v>
      </c>
      <c r="I27" s="185" t="s">
        <v>797</v>
      </c>
      <c r="J27" s="185"/>
      <c r="K27" s="1"/>
    </row>
    <row r="28" spans="1:11" ht="23.25" x14ac:dyDescent="0.35">
      <c r="A28" s="2" t="s">
        <v>942</v>
      </c>
      <c r="B28" s="478" t="s">
        <v>222</v>
      </c>
      <c r="C28" s="475">
        <v>200</v>
      </c>
      <c r="E28" s="2" t="s">
        <v>1125</v>
      </c>
      <c r="F28" s="334" t="s">
        <v>221</v>
      </c>
      <c r="G28" s="475">
        <v>183</v>
      </c>
      <c r="I28" s="444"/>
      <c r="J28" s="444"/>
      <c r="K28" s="2"/>
    </row>
    <row r="29" spans="1:11" x14ac:dyDescent="0.3">
      <c r="A29" s="2" t="s">
        <v>1028</v>
      </c>
      <c r="B29" s="478" t="s">
        <v>222</v>
      </c>
      <c r="C29" s="475">
        <v>183</v>
      </c>
      <c r="E29" s="2" t="s">
        <v>1108</v>
      </c>
      <c r="F29" s="334" t="s">
        <v>221</v>
      </c>
      <c r="G29" s="475">
        <v>200</v>
      </c>
      <c r="I29" s="2" t="s">
        <v>798</v>
      </c>
      <c r="J29" s="2" t="s">
        <v>799</v>
      </c>
      <c r="K29" s="2" t="s">
        <v>2</v>
      </c>
    </row>
    <row r="30" spans="1:11" x14ac:dyDescent="0.3">
      <c r="A30" s="2" t="s">
        <v>923</v>
      </c>
      <c r="B30" s="308" t="s">
        <v>222</v>
      </c>
      <c r="C30" s="475">
        <v>183</v>
      </c>
      <c r="E30" s="2" t="s">
        <v>1114</v>
      </c>
      <c r="F30" s="334" t="s">
        <v>221</v>
      </c>
      <c r="G30" s="475">
        <v>200</v>
      </c>
      <c r="I30" s="2"/>
      <c r="J30" s="2"/>
      <c r="K30" s="2"/>
    </row>
    <row r="31" spans="1:11" x14ac:dyDescent="0.3">
      <c r="A31" s="2" t="s">
        <v>892</v>
      </c>
      <c r="B31" s="478" t="s">
        <v>222</v>
      </c>
      <c r="C31" s="475">
        <v>300</v>
      </c>
      <c r="E31" s="2" t="s">
        <v>1140</v>
      </c>
      <c r="F31" s="334" t="s">
        <v>221</v>
      </c>
      <c r="G31" s="475">
        <v>200</v>
      </c>
      <c r="I31" s="2" t="s">
        <v>859</v>
      </c>
      <c r="J31" s="2" t="s">
        <v>803</v>
      </c>
      <c r="K31" s="2">
        <v>200</v>
      </c>
    </row>
    <row r="32" spans="1:11" x14ac:dyDescent="0.3">
      <c r="A32" s="2" t="s">
        <v>939</v>
      </c>
      <c r="B32" s="308" t="s">
        <v>222</v>
      </c>
      <c r="C32" s="475">
        <v>183</v>
      </c>
      <c r="E32" s="2" t="s">
        <v>1116</v>
      </c>
      <c r="F32" s="334" t="s">
        <v>221</v>
      </c>
      <c r="G32" s="475">
        <v>200</v>
      </c>
      <c r="I32" s="2" t="s">
        <v>867</v>
      </c>
      <c r="J32" s="2" t="s">
        <v>223</v>
      </c>
      <c r="K32" s="2">
        <v>200</v>
      </c>
    </row>
    <row r="33" spans="1:11" x14ac:dyDescent="0.3">
      <c r="A33" s="433" t="s">
        <v>930</v>
      </c>
      <c r="B33" s="478" t="s">
        <v>222</v>
      </c>
      <c r="C33" s="479">
        <v>183</v>
      </c>
      <c r="E33" s="2" t="s">
        <v>969</v>
      </c>
      <c r="F33" s="334" t="s">
        <v>221</v>
      </c>
      <c r="G33" s="475">
        <v>200</v>
      </c>
      <c r="I33" s="2" t="s">
        <v>997</v>
      </c>
      <c r="J33" s="2" t="s">
        <v>223</v>
      </c>
      <c r="K33" s="2">
        <v>183</v>
      </c>
    </row>
    <row r="34" spans="1:11" x14ac:dyDescent="0.3">
      <c r="A34" s="2" t="s">
        <v>915</v>
      </c>
      <c r="B34" s="478" t="s">
        <v>222</v>
      </c>
      <c r="C34" s="475">
        <v>183</v>
      </c>
      <c r="E34" s="2" t="s">
        <v>1135</v>
      </c>
      <c r="F34" s="334" t="s">
        <v>221</v>
      </c>
      <c r="G34" s="475">
        <v>200</v>
      </c>
      <c r="I34" s="2" t="s">
        <v>998</v>
      </c>
      <c r="J34" s="2" t="s">
        <v>223</v>
      </c>
      <c r="K34" s="2">
        <v>250</v>
      </c>
    </row>
    <row r="35" spans="1:11" x14ac:dyDescent="0.3">
      <c r="A35" s="2" t="s">
        <v>933</v>
      </c>
      <c r="B35" s="308" t="s">
        <v>222</v>
      </c>
      <c r="C35" s="475">
        <v>183</v>
      </c>
      <c r="E35" s="2" t="s">
        <v>1110</v>
      </c>
      <c r="F35" s="334" t="s">
        <v>221</v>
      </c>
      <c r="G35" s="475">
        <v>200</v>
      </c>
      <c r="I35" s="2" t="s">
        <v>999</v>
      </c>
      <c r="J35" s="2" t="s">
        <v>222</v>
      </c>
      <c r="K35" s="2">
        <v>183</v>
      </c>
    </row>
    <row r="36" spans="1:11" x14ac:dyDescent="0.3">
      <c r="A36" s="2" t="s">
        <v>936</v>
      </c>
      <c r="B36" s="308" t="s">
        <v>222</v>
      </c>
      <c r="C36" s="475">
        <v>183</v>
      </c>
      <c r="E36" s="433" t="s">
        <v>972</v>
      </c>
      <c r="F36" s="334" t="s">
        <v>221</v>
      </c>
      <c r="G36" s="475">
        <v>200</v>
      </c>
      <c r="I36" s="2"/>
      <c r="J36" s="2"/>
      <c r="K36" s="2"/>
    </row>
    <row r="37" spans="1:11" x14ac:dyDescent="0.3">
      <c r="A37" s="2" t="s">
        <v>1019</v>
      </c>
      <c r="B37" s="308" t="s">
        <v>222</v>
      </c>
      <c r="C37" s="475">
        <v>200</v>
      </c>
      <c r="E37" s="2" t="s">
        <v>989</v>
      </c>
      <c r="F37" s="480" t="s">
        <v>221</v>
      </c>
      <c r="G37" s="479">
        <v>200</v>
      </c>
      <c r="I37" s="2"/>
      <c r="J37" s="2"/>
      <c r="K37" s="2"/>
    </row>
    <row r="38" spans="1:11" x14ac:dyDescent="0.3">
      <c r="A38" s="2" t="s">
        <v>1014</v>
      </c>
      <c r="B38" s="308" t="s">
        <v>222</v>
      </c>
      <c r="C38" s="475">
        <v>200</v>
      </c>
      <c r="E38" s="2" t="s">
        <v>1069</v>
      </c>
      <c r="F38" s="334" t="s">
        <v>221</v>
      </c>
      <c r="G38" s="475">
        <v>200</v>
      </c>
      <c r="I38" s="2"/>
      <c r="J38" s="2"/>
      <c r="K38" s="2"/>
    </row>
    <row r="39" spans="1:11" x14ac:dyDescent="0.3">
      <c r="A39" s="2" t="s">
        <v>1016</v>
      </c>
      <c r="B39" s="308" t="s">
        <v>222</v>
      </c>
      <c r="C39" s="475">
        <v>200</v>
      </c>
      <c r="E39" s="2" t="s">
        <v>978</v>
      </c>
      <c r="F39" s="334" t="s">
        <v>221</v>
      </c>
      <c r="G39" s="475">
        <v>200</v>
      </c>
      <c r="I39" s="2"/>
      <c r="J39" s="2"/>
      <c r="K39" s="2"/>
    </row>
    <row r="40" spans="1:11" x14ac:dyDescent="0.3">
      <c r="A40" s="2" t="s">
        <v>819</v>
      </c>
      <c r="B40" s="478" t="s">
        <v>222</v>
      </c>
      <c r="C40" s="475">
        <v>183</v>
      </c>
      <c r="E40" s="2" t="s">
        <v>981</v>
      </c>
      <c r="F40" s="334" t="s">
        <v>221</v>
      </c>
      <c r="G40" s="475">
        <v>300</v>
      </c>
      <c r="I40" s="2"/>
      <c r="J40" s="2"/>
      <c r="K40" s="2"/>
    </row>
    <row r="41" spans="1:11" x14ac:dyDescent="0.3">
      <c r="A41" s="2" t="s">
        <v>920</v>
      </c>
      <c r="B41" s="308" t="s">
        <v>222</v>
      </c>
      <c r="C41" s="475">
        <v>183</v>
      </c>
      <c r="E41" s="2" t="s">
        <v>1090</v>
      </c>
      <c r="F41" s="334" t="s">
        <v>221</v>
      </c>
      <c r="G41" s="475">
        <v>300</v>
      </c>
      <c r="I41" s="2"/>
      <c r="J41" s="2"/>
      <c r="K41" s="2"/>
    </row>
    <row r="42" spans="1:11" x14ac:dyDescent="0.3">
      <c r="A42" s="2" t="s">
        <v>957</v>
      </c>
      <c r="B42" s="308" t="s">
        <v>222</v>
      </c>
      <c r="C42" s="475">
        <v>200</v>
      </c>
      <c r="E42" s="2" t="s">
        <v>1118</v>
      </c>
      <c r="F42" s="334" t="s">
        <v>221</v>
      </c>
      <c r="G42" s="475">
        <v>200</v>
      </c>
      <c r="I42" s="2"/>
      <c r="J42" s="2"/>
      <c r="K42" s="2"/>
    </row>
    <row r="43" spans="1:11" x14ac:dyDescent="0.3">
      <c r="E43" s="2" t="s">
        <v>1101</v>
      </c>
      <c r="F43" s="334" t="s">
        <v>221</v>
      </c>
      <c r="G43" s="475">
        <v>200</v>
      </c>
      <c r="I43" s="2"/>
      <c r="J43" s="2"/>
      <c r="K43" s="2"/>
    </row>
    <row r="44" spans="1:11" x14ac:dyDescent="0.3">
      <c r="E44" s="2" t="s">
        <v>983</v>
      </c>
      <c r="F44" s="334" t="s">
        <v>221</v>
      </c>
      <c r="G44" s="475">
        <v>200</v>
      </c>
      <c r="I44" s="2"/>
      <c r="J44" s="2"/>
      <c r="K44" s="2"/>
    </row>
    <row r="45" spans="1:11" x14ac:dyDescent="0.3">
      <c r="E45" s="2" t="s">
        <v>975</v>
      </c>
      <c r="F45" s="334" t="s">
        <v>221</v>
      </c>
      <c r="G45" s="475">
        <v>200</v>
      </c>
      <c r="I45" s="2"/>
      <c r="J45" s="2"/>
      <c r="K45" s="2"/>
    </row>
    <row r="46" spans="1:11" x14ac:dyDescent="0.3">
      <c r="E46" s="2" t="s">
        <v>1072</v>
      </c>
      <c r="F46" s="334" t="s">
        <v>221</v>
      </c>
      <c r="G46" s="475">
        <v>200</v>
      </c>
      <c r="I46" s="2"/>
      <c r="J46" s="2"/>
      <c r="K46" s="2"/>
    </row>
    <row r="47" spans="1:11" x14ac:dyDescent="0.3">
      <c r="E47" s="2" t="s">
        <v>988</v>
      </c>
      <c r="F47" s="334" t="s">
        <v>221</v>
      </c>
      <c r="G47" s="475">
        <v>300</v>
      </c>
      <c r="I47" s="2"/>
      <c r="J47" s="2"/>
      <c r="K47" s="2"/>
    </row>
    <row r="48" spans="1:11" x14ac:dyDescent="0.3">
      <c r="E48" s="2" t="s">
        <v>1128</v>
      </c>
      <c r="F48" s="334" t="s">
        <v>221</v>
      </c>
      <c r="G48" s="475">
        <v>183</v>
      </c>
      <c r="I48" s="2"/>
      <c r="J48" s="2"/>
      <c r="K48" s="2"/>
    </row>
    <row r="49" spans="1:11" x14ac:dyDescent="0.3">
      <c r="E49" s="2" t="s">
        <v>1044</v>
      </c>
      <c r="F49" s="480" t="s">
        <v>221</v>
      </c>
      <c r="G49" s="475">
        <v>200</v>
      </c>
      <c r="I49" s="2"/>
      <c r="J49" s="2"/>
      <c r="K49" s="2"/>
    </row>
    <row r="50" spans="1:11" x14ac:dyDescent="0.3">
      <c r="E50" s="2" t="s">
        <v>1124</v>
      </c>
      <c r="F50" s="334" t="s">
        <v>221</v>
      </c>
      <c r="G50" s="475">
        <v>200</v>
      </c>
      <c r="I50" s="2"/>
      <c r="J50" s="2"/>
      <c r="K50" s="2"/>
    </row>
    <row r="51" spans="1:11" x14ac:dyDescent="0.3">
      <c r="E51" s="2" t="s">
        <v>1130</v>
      </c>
      <c r="F51" s="334" t="s">
        <v>221</v>
      </c>
      <c r="G51" s="475">
        <v>200</v>
      </c>
      <c r="I51" s="2"/>
      <c r="J51" s="2"/>
      <c r="K51" s="2"/>
    </row>
    <row r="52" spans="1:11" x14ac:dyDescent="0.3">
      <c r="E52" s="2" t="s">
        <v>1112</v>
      </c>
      <c r="F52" s="334" t="s">
        <v>221</v>
      </c>
      <c r="G52" s="475">
        <v>200</v>
      </c>
      <c r="I52" s="2"/>
      <c r="J52" s="2"/>
      <c r="K52" s="2"/>
    </row>
    <row r="53" spans="1:11" x14ac:dyDescent="0.3">
      <c r="E53" s="2" t="s">
        <v>1049</v>
      </c>
      <c r="F53" s="334" t="s">
        <v>221</v>
      </c>
      <c r="G53" s="475">
        <v>300</v>
      </c>
      <c r="I53" s="2"/>
      <c r="J53" s="2"/>
      <c r="K53" s="2"/>
    </row>
    <row r="54" spans="1:11" x14ac:dyDescent="0.3">
      <c r="E54" s="2" t="s">
        <v>1049</v>
      </c>
      <c r="F54" s="480" t="s">
        <v>221</v>
      </c>
      <c r="G54" s="475">
        <v>250</v>
      </c>
      <c r="I54" s="2"/>
      <c r="J54" s="2"/>
      <c r="K54" s="2"/>
    </row>
    <row r="55" spans="1:11" x14ac:dyDescent="0.3">
      <c r="E55" s="2" t="s">
        <v>1049</v>
      </c>
      <c r="F55" s="334" t="s">
        <v>221</v>
      </c>
      <c r="G55" s="475">
        <v>183</v>
      </c>
      <c r="I55" s="2"/>
      <c r="J55" s="2"/>
      <c r="K55" s="2"/>
    </row>
    <row r="56" spans="1:11" x14ac:dyDescent="0.3">
      <c r="E56" s="2" t="s">
        <v>1079</v>
      </c>
      <c r="F56" s="334" t="s">
        <v>221</v>
      </c>
      <c r="G56" s="475">
        <v>183</v>
      </c>
      <c r="I56" s="2"/>
      <c r="J56" s="2"/>
      <c r="K56" s="2"/>
    </row>
    <row r="57" spans="1:11" x14ac:dyDescent="0.3">
      <c r="E57" s="2" t="s">
        <v>1080</v>
      </c>
      <c r="F57" s="334" t="s">
        <v>221</v>
      </c>
      <c r="G57" s="475">
        <v>183</v>
      </c>
      <c r="I57" s="2"/>
      <c r="J57" s="2"/>
      <c r="K57" s="2"/>
    </row>
    <row r="58" spans="1:11" x14ac:dyDescent="0.3">
      <c r="E58" s="2" t="s">
        <v>1087</v>
      </c>
      <c r="F58" s="334" t="s">
        <v>221</v>
      </c>
      <c r="G58" s="475">
        <v>300</v>
      </c>
      <c r="I58" s="2"/>
      <c r="J58" s="2"/>
      <c r="K58" s="2"/>
    </row>
    <row r="59" spans="1:11" x14ac:dyDescent="0.3">
      <c r="E59" s="2" t="s">
        <v>1103</v>
      </c>
      <c r="F59" s="334" t="s">
        <v>221</v>
      </c>
      <c r="G59" s="475">
        <v>200</v>
      </c>
      <c r="I59" s="2"/>
      <c r="J59" s="2"/>
      <c r="K59" s="2"/>
    </row>
    <row r="60" spans="1:11" x14ac:dyDescent="0.3">
      <c r="I60" s="2"/>
      <c r="J60" s="2"/>
      <c r="K60" s="2"/>
    </row>
    <row r="61" spans="1:11" x14ac:dyDescent="0.3">
      <c r="I61" s="2"/>
      <c r="J61" s="2"/>
      <c r="K61" s="2"/>
    </row>
    <row r="62" spans="1:11" x14ac:dyDescent="0.3">
      <c r="I62" s="2"/>
      <c r="J62" s="2"/>
      <c r="K62" s="2"/>
    </row>
    <row r="63" spans="1:11" ht="23.25" x14ac:dyDescent="0.35">
      <c r="A63" s="469" t="s">
        <v>796</v>
      </c>
      <c r="B63" s="469"/>
      <c r="C63" s="477"/>
    </row>
    <row r="64" spans="1:11" ht="23.25" x14ac:dyDescent="0.35">
      <c r="A64" s="446"/>
      <c r="B64" s="446"/>
      <c r="C64" s="476"/>
    </row>
    <row r="65" spans="1:11" x14ac:dyDescent="0.3">
      <c r="A65" s="472" t="s">
        <v>798</v>
      </c>
      <c r="B65" s="472" t="s">
        <v>799</v>
      </c>
      <c r="C65" s="334" t="s">
        <v>2</v>
      </c>
      <c r="E65" s="472" t="s">
        <v>798</v>
      </c>
      <c r="F65" s="481" t="s">
        <v>799</v>
      </c>
      <c r="G65" s="334" t="s">
        <v>2</v>
      </c>
      <c r="I65" s="472" t="s">
        <v>798</v>
      </c>
      <c r="J65" s="472" t="s">
        <v>799</v>
      </c>
      <c r="K65" s="334" t="s">
        <v>2</v>
      </c>
    </row>
    <row r="66" spans="1:11" x14ac:dyDescent="0.3">
      <c r="A66" s="308"/>
      <c r="C66" s="334"/>
    </row>
    <row r="67" spans="1:11" x14ac:dyDescent="0.3">
      <c r="A67" s="472" t="s">
        <v>814</v>
      </c>
      <c r="B67" s="472" t="s">
        <v>223</v>
      </c>
      <c r="C67" s="334">
        <v>200</v>
      </c>
      <c r="E67" s="472" t="s">
        <v>1033</v>
      </c>
      <c r="F67" s="481" t="s">
        <v>221</v>
      </c>
      <c r="G67" s="334">
        <v>200</v>
      </c>
      <c r="I67" s="2" t="s">
        <v>1105</v>
      </c>
      <c r="J67" s="308" t="s">
        <v>929</v>
      </c>
      <c r="K67" s="334">
        <v>200</v>
      </c>
    </row>
    <row r="68" spans="1:11" x14ac:dyDescent="0.3">
      <c r="A68" s="472" t="s">
        <v>996</v>
      </c>
      <c r="B68" s="472" t="s">
        <v>223</v>
      </c>
      <c r="C68" s="334">
        <v>200</v>
      </c>
      <c r="E68" s="308" t="s">
        <v>946</v>
      </c>
      <c r="F68" s="334" t="s">
        <v>221</v>
      </c>
      <c r="G68" s="334">
        <v>200</v>
      </c>
      <c r="I68" s="472" t="s">
        <v>1081</v>
      </c>
      <c r="J68" s="472" t="s">
        <v>929</v>
      </c>
      <c r="K68" s="334">
        <v>200</v>
      </c>
    </row>
    <row r="69" spans="1:11" x14ac:dyDescent="0.3">
      <c r="A69" s="472" t="s">
        <v>818</v>
      </c>
      <c r="B69" s="472" t="s">
        <v>223</v>
      </c>
      <c r="C69" s="334">
        <v>200</v>
      </c>
      <c r="E69" s="472" t="s">
        <v>927</v>
      </c>
      <c r="F69" s="481" t="s">
        <v>221</v>
      </c>
      <c r="G69" s="334">
        <v>200</v>
      </c>
      <c r="I69" s="472" t="s">
        <v>1126</v>
      </c>
      <c r="J69" s="472" t="s">
        <v>929</v>
      </c>
      <c r="K69" s="334">
        <v>200</v>
      </c>
    </row>
    <row r="70" spans="1:11" x14ac:dyDescent="0.3">
      <c r="A70" s="472" t="s">
        <v>846</v>
      </c>
      <c r="B70" s="472" t="s">
        <v>223</v>
      </c>
      <c r="C70" s="334">
        <v>200</v>
      </c>
      <c r="E70" s="472" t="s">
        <v>1051</v>
      </c>
      <c r="F70" s="481" t="s">
        <v>221</v>
      </c>
      <c r="G70" s="334">
        <v>210</v>
      </c>
      <c r="I70" s="2" t="s">
        <v>910</v>
      </c>
      <c r="J70" s="308" t="s">
        <v>929</v>
      </c>
      <c r="K70" s="334">
        <v>180</v>
      </c>
    </row>
    <row r="71" spans="1:11" x14ac:dyDescent="0.3">
      <c r="A71" s="472" t="s">
        <v>838</v>
      </c>
      <c r="B71" s="472" t="s">
        <v>223</v>
      </c>
      <c r="C71" s="334">
        <v>200</v>
      </c>
      <c r="E71" s="308" t="s">
        <v>1047</v>
      </c>
      <c r="F71" s="334" t="s">
        <v>221</v>
      </c>
      <c r="G71" s="334">
        <v>200</v>
      </c>
      <c r="I71" s="472" t="s">
        <v>967</v>
      </c>
      <c r="J71" s="472" t="s">
        <v>929</v>
      </c>
      <c r="K71" s="334">
        <v>200</v>
      </c>
    </row>
    <row r="72" spans="1:11" x14ac:dyDescent="0.3">
      <c r="A72" s="472" t="s">
        <v>802</v>
      </c>
      <c r="B72" s="472" t="s">
        <v>223</v>
      </c>
      <c r="C72" s="334">
        <v>200</v>
      </c>
      <c r="E72" s="472" t="s">
        <v>921</v>
      </c>
      <c r="F72" s="481" t="s">
        <v>221</v>
      </c>
      <c r="G72" s="334">
        <v>200</v>
      </c>
      <c r="I72" s="472" t="s">
        <v>970</v>
      </c>
      <c r="J72" s="472" t="s">
        <v>929</v>
      </c>
      <c r="K72" s="334">
        <v>200</v>
      </c>
    </row>
    <row r="73" spans="1:11" x14ac:dyDescent="0.3">
      <c r="A73" s="472" t="s">
        <v>807</v>
      </c>
      <c r="B73" s="472" t="s">
        <v>223</v>
      </c>
      <c r="C73" s="334">
        <v>200</v>
      </c>
      <c r="E73" s="472" t="s">
        <v>1025</v>
      </c>
      <c r="F73" s="481" t="s">
        <v>221</v>
      </c>
      <c r="G73" s="334">
        <v>200</v>
      </c>
      <c r="I73" s="472" t="s">
        <v>1099</v>
      </c>
      <c r="J73" s="472" t="s">
        <v>929</v>
      </c>
      <c r="K73" s="334">
        <v>200</v>
      </c>
    </row>
    <row r="74" spans="1:11" x14ac:dyDescent="0.3">
      <c r="A74" s="472" t="s">
        <v>842</v>
      </c>
      <c r="B74" s="472" t="s">
        <v>223</v>
      </c>
      <c r="C74" s="334">
        <v>199</v>
      </c>
      <c r="E74" s="472" t="s">
        <v>1057</v>
      </c>
      <c r="F74" s="481" t="s">
        <v>221</v>
      </c>
      <c r="G74" s="334">
        <v>200</v>
      </c>
      <c r="I74" s="472" t="s">
        <v>1096</v>
      </c>
      <c r="J74" s="472" t="s">
        <v>929</v>
      </c>
      <c r="K74" s="334">
        <v>200</v>
      </c>
    </row>
    <row r="75" spans="1:11" x14ac:dyDescent="0.3">
      <c r="A75" s="472"/>
      <c r="B75" s="472"/>
      <c r="C75" s="334"/>
      <c r="E75" s="472" t="s">
        <v>1050</v>
      </c>
      <c r="F75" s="481" t="s">
        <v>221</v>
      </c>
      <c r="G75" s="334">
        <v>200</v>
      </c>
      <c r="I75" s="472" t="s">
        <v>1155</v>
      </c>
      <c r="J75" s="472" t="s">
        <v>929</v>
      </c>
      <c r="K75" s="334">
        <v>200</v>
      </c>
    </row>
    <row r="76" spans="1:11" x14ac:dyDescent="0.3">
      <c r="A76" s="472" t="s">
        <v>858</v>
      </c>
      <c r="B76" s="472" t="s">
        <v>222</v>
      </c>
      <c r="C76" s="334">
        <v>200</v>
      </c>
      <c r="E76" s="472" t="s">
        <v>918</v>
      </c>
      <c r="F76" s="481" t="s">
        <v>221</v>
      </c>
      <c r="G76" s="334">
        <v>200</v>
      </c>
      <c r="I76" s="472" t="s">
        <v>1143</v>
      </c>
      <c r="J76" s="472" t="s">
        <v>929</v>
      </c>
      <c r="K76" s="334">
        <v>200</v>
      </c>
    </row>
    <row r="77" spans="1:11" x14ac:dyDescent="0.3">
      <c r="A77" s="472" t="s">
        <v>889</v>
      </c>
      <c r="B77" s="472" t="s">
        <v>222</v>
      </c>
      <c r="C77" s="334">
        <v>200</v>
      </c>
      <c r="E77" s="472" t="s">
        <v>931</v>
      </c>
      <c r="F77" s="481" t="s">
        <v>221</v>
      </c>
      <c r="G77" s="334">
        <v>200</v>
      </c>
      <c r="I77" s="472" t="s">
        <v>1157</v>
      </c>
      <c r="J77" s="472" t="s">
        <v>929</v>
      </c>
      <c r="K77" s="334">
        <v>200</v>
      </c>
    </row>
    <row r="78" spans="1:11" x14ac:dyDescent="0.3">
      <c r="A78" s="472" t="s">
        <v>905</v>
      </c>
      <c r="B78" s="472" t="s">
        <v>222</v>
      </c>
      <c r="C78" s="334">
        <v>200</v>
      </c>
      <c r="E78" s="472" t="s">
        <v>1059</v>
      </c>
      <c r="F78" s="481" t="s">
        <v>221</v>
      </c>
      <c r="G78" s="334">
        <v>200</v>
      </c>
      <c r="I78" s="472" t="s">
        <v>979</v>
      </c>
      <c r="J78" s="472" t="s">
        <v>929</v>
      </c>
      <c r="K78" s="334">
        <v>240</v>
      </c>
    </row>
    <row r="79" spans="1:11" x14ac:dyDescent="0.3">
      <c r="A79" s="472" t="s">
        <v>893</v>
      </c>
      <c r="B79" s="472" t="s">
        <v>222</v>
      </c>
      <c r="C79" s="334">
        <v>200</v>
      </c>
      <c r="E79" s="472" t="s">
        <v>1038</v>
      </c>
      <c r="F79" s="481" t="s">
        <v>221</v>
      </c>
      <c r="G79" s="334">
        <v>200</v>
      </c>
      <c r="I79" s="472" t="s">
        <v>1121</v>
      </c>
      <c r="J79" s="472" t="s">
        <v>929</v>
      </c>
      <c r="K79" s="334">
        <v>240</v>
      </c>
    </row>
    <row r="80" spans="1:11" x14ac:dyDescent="0.3">
      <c r="A80" s="472" t="s">
        <v>1020</v>
      </c>
      <c r="B80" s="472" t="s">
        <v>222</v>
      </c>
      <c r="C80" s="334">
        <v>240</v>
      </c>
      <c r="E80" s="472" t="s">
        <v>1031</v>
      </c>
      <c r="F80" s="481" t="s">
        <v>221</v>
      </c>
      <c r="G80" s="334">
        <v>200</v>
      </c>
      <c r="I80" s="472" t="s">
        <v>1119</v>
      </c>
      <c r="J80" s="472" t="s">
        <v>929</v>
      </c>
      <c r="K80" s="334">
        <v>240</v>
      </c>
    </row>
    <row r="81" spans="1:11" x14ac:dyDescent="0.3">
      <c r="A81" s="472" t="s">
        <v>1017</v>
      </c>
      <c r="B81" s="472" t="s">
        <v>222</v>
      </c>
      <c r="C81" s="334">
        <v>300</v>
      </c>
      <c r="E81" s="472" t="s">
        <v>1042</v>
      </c>
      <c r="F81" s="481" t="s">
        <v>221</v>
      </c>
      <c r="G81" s="334">
        <v>200</v>
      </c>
      <c r="I81" s="472" t="s">
        <v>1145</v>
      </c>
      <c r="J81" s="472" t="s">
        <v>929</v>
      </c>
      <c r="K81" s="334">
        <v>200</v>
      </c>
    </row>
    <row r="82" spans="1:11" s="2" customFormat="1" x14ac:dyDescent="0.3">
      <c r="A82" s="472" t="s">
        <v>826</v>
      </c>
      <c r="B82" s="472" t="s">
        <v>222</v>
      </c>
      <c r="C82" s="334">
        <v>200</v>
      </c>
      <c r="E82" s="472" t="s">
        <v>1053</v>
      </c>
      <c r="F82" s="481" t="s">
        <v>221</v>
      </c>
      <c r="G82" s="334">
        <v>195</v>
      </c>
      <c r="I82" s="472" t="s">
        <v>1159</v>
      </c>
      <c r="J82" s="472" t="s">
        <v>929</v>
      </c>
      <c r="K82" s="334">
        <v>200</v>
      </c>
    </row>
    <row r="83" spans="1:11" x14ac:dyDescent="0.3">
      <c r="A83" s="472" t="s">
        <v>1008</v>
      </c>
      <c r="B83" s="472" t="s">
        <v>222</v>
      </c>
      <c r="C83" s="334">
        <v>200</v>
      </c>
      <c r="E83" s="472" t="s">
        <v>955</v>
      </c>
      <c r="F83" s="481" t="s">
        <v>221</v>
      </c>
      <c r="G83" s="334">
        <v>200</v>
      </c>
      <c r="I83" s="472" t="s">
        <v>1131</v>
      </c>
      <c r="J83" s="472" t="s">
        <v>929</v>
      </c>
      <c r="K83" s="334">
        <v>200</v>
      </c>
    </row>
    <row r="84" spans="1:11" x14ac:dyDescent="0.3">
      <c r="A84" s="472" t="s">
        <v>850</v>
      </c>
      <c r="B84" s="472" t="s">
        <v>222</v>
      </c>
      <c r="C84" s="334">
        <v>200</v>
      </c>
      <c r="E84" s="472" t="s">
        <v>1036</v>
      </c>
      <c r="F84" s="481" t="s">
        <v>221</v>
      </c>
      <c r="G84" s="334">
        <v>200</v>
      </c>
      <c r="I84" s="2" t="s">
        <v>1106</v>
      </c>
      <c r="J84" s="308" t="s">
        <v>929</v>
      </c>
      <c r="K84" s="334">
        <v>200</v>
      </c>
    </row>
    <row r="85" spans="1:11" x14ac:dyDescent="0.3">
      <c r="A85" s="472" t="s">
        <v>1023</v>
      </c>
      <c r="B85" s="472" t="s">
        <v>222</v>
      </c>
      <c r="C85" s="334">
        <v>200</v>
      </c>
      <c r="E85" s="472" t="s">
        <v>934</v>
      </c>
      <c r="F85" s="481" t="s">
        <v>221</v>
      </c>
      <c r="G85" s="334">
        <v>250</v>
      </c>
      <c r="I85" s="2" t="s">
        <v>961</v>
      </c>
      <c r="J85" s="308" t="s">
        <v>929</v>
      </c>
      <c r="K85" s="334">
        <v>200</v>
      </c>
    </row>
    <row r="86" spans="1:11" x14ac:dyDescent="0.3">
      <c r="A86" s="472" t="s">
        <v>897</v>
      </c>
      <c r="B86" s="472" t="s">
        <v>222</v>
      </c>
      <c r="C86" s="334">
        <v>200</v>
      </c>
      <c r="E86" s="472" t="s">
        <v>924</v>
      </c>
      <c r="F86" s="481" t="s">
        <v>221</v>
      </c>
      <c r="G86" s="334">
        <v>200</v>
      </c>
      <c r="I86" s="472" t="s">
        <v>1102</v>
      </c>
      <c r="J86" s="472" t="s">
        <v>929</v>
      </c>
      <c r="K86" s="334">
        <v>200</v>
      </c>
    </row>
    <row r="87" spans="1:11" x14ac:dyDescent="0.3">
      <c r="A87" s="472" t="s">
        <v>885</v>
      </c>
      <c r="B87" s="472" t="s">
        <v>222</v>
      </c>
      <c r="C87" s="334">
        <v>200</v>
      </c>
      <c r="E87" s="472" t="s">
        <v>1061</v>
      </c>
      <c r="F87" s="481" t="s">
        <v>221</v>
      </c>
      <c r="G87" s="334">
        <v>200</v>
      </c>
      <c r="I87" s="472" t="s">
        <v>1153</v>
      </c>
      <c r="J87" s="472" t="s">
        <v>929</v>
      </c>
      <c r="K87" s="334">
        <v>200</v>
      </c>
    </row>
    <row r="88" spans="1:11" x14ac:dyDescent="0.3">
      <c r="A88" s="472" t="s">
        <v>861</v>
      </c>
      <c r="B88" s="472" t="s">
        <v>222</v>
      </c>
      <c r="C88" s="334">
        <v>200</v>
      </c>
      <c r="E88" s="472" t="s">
        <v>1035</v>
      </c>
      <c r="F88" s="481" t="s">
        <v>221</v>
      </c>
      <c r="G88" s="334">
        <v>200</v>
      </c>
      <c r="I88" s="472" t="s">
        <v>940</v>
      </c>
      <c r="J88" s="472" t="s">
        <v>929</v>
      </c>
      <c r="K88" s="334">
        <v>200</v>
      </c>
    </row>
    <row r="89" spans="1:11" x14ac:dyDescent="0.3">
      <c r="A89" s="472" t="s">
        <v>881</v>
      </c>
      <c r="B89" s="472" t="s">
        <v>222</v>
      </c>
      <c r="C89" s="334">
        <v>200</v>
      </c>
      <c r="I89" s="472" t="s">
        <v>973</v>
      </c>
      <c r="J89" s="472" t="s">
        <v>929</v>
      </c>
      <c r="K89" s="334">
        <v>200</v>
      </c>
    </row>
    <row r="90" spans="1:11" x14ac:dyDescent="0.3">
      <c r="A90" s="472" t="s">
        <v>854</v>
      </c>
      <c r="B90" s="472" t="s">
        <v>222</v>
      </c>
      <c r="C90" s="334">
        <v>200</v>
      </c>
      <c r="E90" s="472" t="s">
        <v>1075</v>
      </c>
      <c r="F90" s="481" t="s">
        <v>224</v>
      </c>
      <c r="G90" s="334">
        <v>200</v>
      </c>
      <c r="I90" s="2" t="s">
        <v>1168</v>
      </c>
      <c r="J90" s="308" t="s">
        <v>929</v>
      </c>
      <c r="K90" s="334">
        <v>200</v>
      </c>
    </row>
    <row r="91" spans="1:11" x14ac:dyDescent="0.3">
      <c r="A91" s="472" t="s">
        <v>1003</v>
      </c>
      <c r="B91" s="472" t="s">
        <v>222</v>
      </c>
      <c r="C91" s="334">
        <v>240</v>
      </c>
      <c r="E91" s="472" t="s">
        <v>1070</v>
      </c>
      <c r="F91" s="481" t="s">
        <v>224</v>
      </c>
      <c r="G91" s="334">
        <v>200</v>
      </c>
      <c r="I91" s="472" t="s">
        <v>1150</v>
      </c>
      <c r="J91" s="472" t="s">
        <v>929</v>
      </c>
      <c r="K91" s="334">
        <v>200</v>
      </c>
    </row>
    <row r="92" spans="1:11" x14ac:dyDescent="0.3">
      <c r="A92" s="472" t="s">
        <v>1005</v>
      </c>
      <c r="B92" s="472" t="s">
        <v>222</v>
      </c>
      <c r="C92" s="334">
        <v>300</v>
      </c>
      <c r="E92" s="472" t="s">
        <v>949</v>
      </c>
      <c r="F92" s="481" t="s">
        <v>224</v>
      </c>
      <c r="G92" s="334">
        <v>200</v>
      </c>
      <c r="I92" s="2" t="s">
        <v>1175</v>
      </c>
      <c r="J92" s="308" t="s">
        <v>929</v>
      </c>
      <c r="K92" s="334">
        <v>240</v>
      </c>
    </row>
    <row r="93" spans="1:11" x14ac:dyDescent="0.3">
      <c r="A93" s="472" t="s">
        <v>865</v>
      </c>
      <c r="B93" s="472" t="s">
        <v>222</v>
      </c>
      <c r="C93" s="334">
        <v>200</v>
      </c>
      <c r="E93" s="472" t="s">
        <v>952</v>
      </c>
      <c r="F93" s="481" t="s">
        <v>224</v>
      </c>
      <c r="G93" s="334">
        <v>200</v>
      </c>
      <c r="I93" s="472" t="s">
        <v>1151</v>
      </c>
      <c r="J93" s="472" t="s">
        <v>929</v>
      </c>
      <c r="K93" s="334">
        <v>200</v>
      </c>
    </row>
    <row r="94" spans="1:11" x14ac:dyDescent="0.3">
      <c r="A94" s="472" t="s">
        <v>902</v>
      </c>
      <c r="B94" s="472" t="s">
        <v>222</v>
      </c>
      <c r="C94" s="334">
        <v>200</v>
      </c>
      <c r="E94" s="472" t="s">
        <v>1067</v>
      </c>
      <c r="F94" s="481" t="s">
        <v>224</v>
      </c>
      <c r="G94" s="334">
        <v>200</v>
      </c>
      <c r="I94" s="472" t="s">
        <v>1154</v>
      </c>
      <c r="J94" s="472" t="s">
        <v>929</v>
      </c>
      <c r="K94" s="334">
        <v>200</v>
      </c>
    </row>
    <row r="95" spans="1:11" x14ac:dyDescent="0.3">
      <c r="A95" s="308" t="s">
        <v>877</v>
      </c>
      <c r="B95" s="308" t="s">
        <v>222</v>
      </c>
      <c r="C95" s="334">
        <v>200</v>
      </c>
      <c r="E95" s="308" t="s">
        <v>1077</v>
      </c>
      <c r="F95" s="481" t="s">
        <v>224</v>
      </c>
      <c r="G95" s="334">
        <v>245</v>
      </c>
      <c r="I95" s="472" t="s">
        <v>1117</v>
      </c>
      <c r="J95" s="472" t="s">
        <v>929</v>
      </c>
      <c r="K95" s="334">
        <v>200</v>
      </c>
    </row>
    <row r="96" spans="1:11" x14ac:dyDescent="0.3">
      <c r="A96" s="472" t="s">
        <v>899</v>
      </c>
      <c r="B96" s="472" t="s">
        <v>222</v>
      </c>
      <c r="C96" s="334">
        <v>180</v>
      </c>
      <c r="E96" s="472" t="s">
        <v>1073</v>
      </c>
      <c r="F96" s="481" t="s">
        <v>224</v>
      </c>
      <c r="G96" s="334">
        <v>200</v>
      </c>
      <c r="I96" s="2" t="s">
        <v>1171</v>
      </c>
      <c r="J96" s="308" t="s">
        <v>929</v>
      </c>
      <c r="K96" s="334">
        <v>310</v>
      </c>
    </row>
    <row r="97" spans="1:11" x14ac:dyDescent="0.3">
      <c r="A97" s="472"/>
      <c r="B97" s="472"/>
      <c r="C97" s="334"/>
      <c r="I97" s="472" t="s">
        <v>1134</v>
      </c>
      <c r="J97" s="472" t="s">
        <v>929</v>
      </c>
      <c r="K97" s="334">
        <v>200</v>
      </c>
    </row>
    <row r="98" spans="1:11" x14ac:dyDescent="0.3">
      <c r="I98" s="472" t="s">
        <v>958</v>
      </c>
      <c r="J98" s="472" t="s">
        <v>929</v>
      </c>
      <c r="K98" s="334">
        <v>200</v>
      </c>
    </row>
    <row r="99" spans="1:11" x14ac:dyDescent="0.3">
      <c r="I99" s="472" t="s">
        <v>1136</v>
      </c>
      <c r="J99" s="472" t="s">
        <v>929</v>
      </c>
      <c r="K99" s="334">
        <v>200</v>
      </c>
    </row>
    <row r="100" spans="1:11" x14ac:dyDescent="0.3">
      <c r="I100" s="472" t="s">
        <v>913</v>
      </c>
      <c r="J100" s="472" t="s">
        <v>929</v>
      </c>
      <c r="K100" s="334">
        <v>180</v>
      </c>
    </row>
    <row r="101" spans="1:11" x14ac:dyDescent="0.3">
      <c r="I101" s="2" t="s">
        <v>964</v>
      </c>
      <c r="J101" s="308" t="s">
        <v>929</v>
      </c>
      <c r="K101" s="334">
        <v>200</v>
      </c>
    </row>
    <row r="102" spans="1:11" x14ac:dyDescent="0.3">
      <c r="I102" s="472" t="s">
        <v>1161</v>
      </c>
      <c r="J102" s="472" t="s">
        <v>929</v>
      </c>
      <c r="K102" s="334">
        <v>200</v>
      </c>
    </row>
    <row r="103" spans="1:11" x14ac:dyDescent="0.3">
      <c r="I103" s="472" t="s">
        <v>1163</v>
      </c>
      <c r="J103" s="472" t="s">
        <v>929</v>
      </c>
      <c r="K103" s="334">
        <v>200</v>
      </c>
    </row>
    <row r="104" spans="1:11" x14ac:dyDescent="0.3">
      <c r="I104" s="472" t="s">
        <v>976</v>
      </c>
      <c r="J104" s="472" t="s">
        <v>929</v>
      </c>
      <c r="K104" s="334">
        <v>250</v>
      </c>
    </row>
    <row r="105" spans="1:11" x14ac:dyDescent="0.3">
      <c r="I105" s="472" t="s">
        <v>1115</v>
      </c>
      <c r="J105" s="472" t="s">
        <v>929</v>
      </c>
      <c r="K105" s="334">
        <v>180</v>
      </c>
    </row>
    <row r="106" spans="1:11" x14ac:dyDescent="0.3">
      <c r="I106" s="472" t="s">
        <v>1148</v>
      </c>
      <c r="J106" s="472" t="s">
        <v>929</v>
      </c>
      <c r="K106" s="334">
        <v>200</v>
      </c>
    </row>
    <row r="107" spans="1:11" x14ac:dyDescent="0.3">
      <c r="I107" s="472" t="s">
        <v>1165</v>
      </c>
      <c r="J107" s="472" t="s">
        <v>929</v>
      </c>
      <c r="K107" s="334">
        <v>200</v>
      </c>
    </row>
    <row r="108" spans="1:11" x14ac:dyDescent="0.3">
      <c r="I108" s="472" t="s">
        <v>1138</v>
      </c>
      <c r="J108" s="472" t="s">
        <v>929</v>
      </c>
      <c r="K108" s="334">
        <v>200</v>
      </c>
    </row>
    <row r="109" spans="1:11" x14ac:dyDescent="0.3">
      <c r="I109" s="472" t="s">
        <v>1088</v>
      </c>
      <c r="J109" s="472" t="s">
        <v>929</v>
      </c>
      <c r="K109" s="334">
        <v>240</v>
      </c>
    </row>
    <row r="110" spans="1:11" x14ac:dyDescent="0.3">
      <c r="I110" s="2" t="s">
        <v>1174</v>
      </c>
      <c r="J110" s="308" t="s">
        <v>929</v>
      </c>
      <c r="K110" s="334">
        <v>250</v>
      </c>
    </row>
    <row r="111" spans="1:11" x14ac:dyDescent="0.3">
      <c r="I111" s="472" t="s">
        <v>1093</v>
      </c>
      <c r="J111" s="472" t="s">
        <v>929</v>
      </c>
      <c r="K111" s="334">
        <v>240</v>
      </c>
    </row>
    <row r="112" spans="1:11" x14ac:dyDescent="0.3">
      <c r="I112" s="472" t="s">
        <v>1141</v>
      </c>
      <c r="J112" s="472" t="s">
        <v>929</v>
      </c>
      <c r="K112" s="334">
        <v>200</v>
      </c>
    </row>
    <row r="115" spans="1:11" ht="23.25" x14ac:dyDescent="0.35">
      <c r="A115" s="185" t="s">
        <v>276</v>
      </c>
      <c r="B115" s="342"/>
      <c r="C115" s="185"/>
    </row>
    <row r="116" spans="1:11" ht="23.25" x14ac:dyDescent="0.35">
      <c r="A116" s="444"/>
      <c r="B116" s="445"/>
      <c r="C116" s="444"/>
    </row>
    <row r="117" spans="1:11" x14ac:dyDescent="0.3">
      <c r="A117" s="2" t="s">
        <v>798</v>
      </c>
      <c r="B117" s="308" t="s">
        <v>799</v>
      </c>
      <c r="C117" s="2" t="s">
        <v>2</v>
      </c>
      <c r="E117" s="2" t="s">
        <v>798</v>
      </c>
      <c r="F117" s="308" t="s">
        <v>799</v>
      </c>
      <c r="G117" s="2" t="s">
        <v>2</v>
      </c>
      <c r="I117" s="2" t="s">
        <v>798</v>
      </c>
      <c r="J117" s="308" t="s">
        <v>799</v>
      </c>
      <c r="K117" s="2" t="s">
        <v>2</v>
      </c>
    </row>
    <row r="118" spans="1:11" x14ac:dyDescent="0.3">
      <c r="C118" s="2"/>
    </row>
    <row r="119" spans="1:11" x14ac:dyDescent="0.3">
      <c r="A119" s="2" t="s">
        <v>808</v>
      </c>
      <c r="B119" s="308" t="s">
        <v>223</v>
      </c>
      <c r="C119" s="2">
        <v>200</v>
      </c>
      <c r="E119" s="2" t="s">
        <v>1084</v>
      </c>
      <c r="F119" s="334" t="s">
        <v>221</v>
      </c>
      <c r="G119" s="2">
        <v>200</v>
      </c>
      <c r="I119" s="2" t="s">
        <v>1113</v>
      </c>
      <c r="J119" s="308" t="s">
        <v>224</v>
      </c>
      <c r="K119" s="2">
        <v>205</v>
      </c>
    </row>
    <row r="120" spans="1:11" x14ac:dyDescent="0.3">
      <c r="A120" s="2" t="s">
        <v>812</v>
      </c>
      <c r="B120" s="308" t="s">
        <v>223</v>
      </c>
      <c r="C120" s="2">
        <v>205</v>
      </c>
      <c r="E120" s="2" t="s">
        <v>1085</v>
      </c>
      <c r="F120" s="334" t="s">
        <v>221</v>
      </c>
      <c r="G120" s="2">
        <v>200</v>
      </c>
      <c r="I120" s="2" t="s">
        <v>1146</v>
      </c>
      <c r="J120" s="308" t="s">
        <v>224</v>
      </c>
      <c r="K120" s="2">
        <v>200</v>
      </c>
    </row>
    <row r="121" spans="1:11" x14ac:dyDescent="0.3">
      <c r="A121" s="2" t="s">
        <v>815</v>
      </c>
      <c r="B121" s="308" t="s">
        <v>223</v>
      </c>
      <c r="C121" s="2">
        <v>200</v>
      </c>
      <c r="E121" s="2" t="s">
        <v>1021</v>
      </c>
      <c r="F121" s="334" t="s">
        <v>221</v>
      </c>
      <c r="G121" s="2">
        <v>210</v>
      </c>
      <c r="I121" s="308" t="s">
        <v>1111</v>
      </c>
      <c r="J121" s="308" t="s">
        <v>224</v>
      </c>
      <c r="K121" s="2">
        <v>250</v>
      </c>
    </row>
    <row r="122" spans="1:11" x14ac:dyDescent="0.3">
      <c r="A122" s="2" t="s">
        <v>804</v>
      </c>
      <c r="B122" s="308" t="s">
        <v>223</v>
      </c>
      <c r="C122" s="2">
        <v>200</v>
      </c>
      <c r="E122" s="2" t="s">
        <v>814</v>
      </c>
      <c r="F122" s="334" t="s">
        <v>221</v>
      </c>
      <c r="G122" s="2">
        <v>200</v>
      </c>
      <c r="I122" s="2" t="s">
        <v>884</v>
      </c>
      <c r="J122" s="308" t="s">
        <v>224</v>
      </c>
      <c r="K122" s="2">
        <v>205</v>
      </c>
    </row>
    <row r="123" spans="1:11" x14ac:dyDescent="0.3">
      <c r="A123" s="2" t="s">
        <v>819</v>
      </c>
      <c r="B123" s="308" t="s">
        <v>223</v>
      </c>
      <c r="C123" s="2">
        <v>205</v>
      </c>
      <c r="E123" s="2" t="s">
        <v>1086</v>
      </c>
      <c r="F123" s="334" t="s">
        <v>221</v>
      </c>
      <c r="G123" s="2">
        <v>200</v>
      </c>
      <c r="I123" s="2" t="s">
        <v>908</v>
      </c>
      <c r="J123" s="308" t="s">
        <v>224</v>
      </c>
      <c r="K123" s="2">
        <v>205</v>
      </c>
    </row>
    <row r="124" spans="1:11" x14ac:dyDescent="0.3">
      <c r="A124" s="2" t="s">
        <v>823</v>
      </c>
      <c r="B124" s="308" t="s">
        <v>223</v>
      </c>
      <c r="C124" s="2">
        <v>200</v>
      </c>
      <c r="E124" s="2" t="s">
        <v>1089</v>
      </c>
      <c r="F124" s="334" t="s">
        <v>221</v>
      </c>
      <c r="G124" s="2">
        <v>200</v>
      </c>
      <c r="I124" s="2" t="s">
        <v>1120</v>
      </c>
      <c r="J124" s="308" t="s">
        <v>224</v>
      </c>
      <c r="K124" s="2">
        <v>205</v>
      </c>
    </row>
    <row r="125" spans="1:11" x14ac:dyDescent="0.3">
      <c r="C125" s="2"/>
      <c r="E125" s="2" t="s">
        <v>1022</v>
      </c>
      <c r="F125" s="334" t="s">
        <v>221</v>
      </c>
      <c r="G125" s="2">
        <v>210</v>
      </c>
      <c r="I125" s="2" t="s">
        <v>1149</v>
      </c>
      <c r="J125" s="308" t="s">
        <v>224</v>
      </c>
      <c r="K125" s="2">
        <v>280</v>
      </c>
    </row>
    <row r="126" spans="1:11" x14ac:dyDescent="0.3">
      <c r="A126" s="2" t="s">
        <v>1010</v>
      </c>
      <c r="B126" s="308" t="s">
        <v>222</v>
      </c>
      <c r="C126" s="2">
        <v>200</v>
      </c>
      <c r="E126" s="2" t="s">
        <v>1082</v>
      </c>
      <c r="F126" s="334" t="s">
        <v>221</v>
      </c>
      <c r="G126" s="2">
        <v>300</v>
      </c>
      <c r="I126" s="2" t="s">
        <v>1122</v>
      </c>
      <c r="J126" s="308" t="s">
        <v>224</v>
      </c>
      <c r="K126" s="2">
        <v>205</v>
      </c>
    </row>
    <row r="127" spans="1:11" x14ac:dyDescent="0.3">
      <c r="A127" s="2" t="s">
        <v>1009</v>
      </c>
      <c r="B127" s="308" t="s">
        <v>222</v>
      </c>
      <c r="C127" s="2">
        <v>250</v>
      </c>
      <c r="E127" s="2" t="s">
        <v>1013</v>
      </c>
      <c r="F127" s="334" t="s">
        <v>221</v>
      </c>
      <c r="G127" s="2">
        <v>300</v>
      </c>
      <c r="I127" s="2" t="s">
        <v>1127</v>
      </c>
      <c r="J127" s="308" t="s">
        <v>224</v>
      </c>
      <c r="K127" s="2">
        <v>205</v>
      </c>
    </row>
    <row r="128" spans="1:11" x14ac:dyDescent="0.3">
      <c r="A128" s="2" t="s">
        <v>1001</v>
      </c>
      <c r="B128" s="308" t="s">
        <v>222</v>
      </c>
      <c r="C128" s="2">
        <v>200</v>
      </c>
      <c r="E128" s="2" t="s">
        <v>862</v>
      </c>
      <c r="F128" s="334" t="s">
        <v>221</v>
      </c>
      <c r="G128" s="2">
        <v>215</v>
      </c>
      <c r="I128" s="2" t="s">
        <v>903</v>
      </c>
      <c r="J128" s="308" t="s">
        <v>224</v>
      </c>
      <c r="K128" s="2">
        <v>280</v>
      </c>
    </row>
    <row r="129" spans="1:11" x14ac:dyDescent="0.3">
      <c r="A129" s="2" t="s">
        <v>1002</v>
      </c>
      <c r="B129" s="308" t="s">
        <v>222</v>
      </c>
      <c r="C129" s="2">
        <v>250</v>
      </c>
      <c r="E129" s="2" t="s">
        <v>1091</v>
      </c>
      <c r="F129" s="334" t="s">
        <v>221</v>
      </c>
      <c r="G129" s="2">
        <v>200</v>
      </c>
      <c r="I129" s="2" t="s">
        <v>1129</v>
      </c>
      <c r="J129" s="308" t="s">
        <v>224</v>
      </c>
      <c r="K129" s="2">
        <v>205</v>
      </c>
    </row>
    <row r="130" spans="1:11" x14ac:dyDescent="0.3">
      <c r="A130" s="2" t="s">
        <v>1004</v>
      </c>
      <c r="B130" s="308" t="s">
        <v>222</v>
      </c>
      <c r="C130" s="2">
        <v>300</v>
      </c>
      <c r="E130" s="2" t="s">
        <v>1076</v>
      </c>
      <c r="F130" s="334" t="s">
        <v>221</v>
      </c>
      <c r="G130" s="2">
        <v>205</v>
      </c>
      <c r="I130" s="2" t="s">
        <v>935</v>
      </c>
      <c r="J130" s="308" t="s">
        <v>224</v>
      </c>
      <c r="K130" s="2">
        <v>200</v>
      </c>
    </row>
    <row r="131" spans="1:11" x14ac:dyDescent="0.3">
      <c r="A131" s="2" t="s">
        <v>839</v>
      </c>
      <c r="B131" s="308" t="s">
        <v>222</v>
      </c>
      <c r="C131" s="2">
        <v>200</v>
      </c>
      <c r="E131" s="2" t="s">
        <v>898</v>
      </c>
      <c r="F131" s="334" t="s">
        <v>221</v>
      </c>
      <c r="G131" s="2">
        <v>200</v>
      </c>
      <c r="I131" s="2" t="s">
        <v>1137</v>
      </c>
      <c r="J131" s="308" t="s">
        <v>224</v>
      </c>
      <c r="K131" s="2">
        <v>200</v>
      </c>
    </row>
    <row r="132" spans="1:11" x14ac:dyDescent="0.3">
      <c r="A132" s="2" t="s">
        <v>825</v>
      </c>
      <c r="B132" s="308" t="s">
        <v>222</v>
      </c>
      <c r="C132" s="2">
        <v>210</v>
      </c>
      <c r="E132" s="2" t="s">
        <v>1040</v>
      </c>
      <c r="F132" s="334" t="s">
        <v>221</v>
      </c>
      <c r="G132" s="2">
        <v>300</v>
      </c>
      <c r="I132" s="2" t="s">
        <v>1139</v>
      </c>
      <c r="J132" s="308" t="s">
        <v>224</v>
      </c>
      <c r="K132" s="2">
        <v>250</v>
      </c>
    </row>
    <row r="133" spans="1:11" x14ac:dyDescent="0.3">
      <c r="A133" s="2" t="s">
        <v>855</v>
      </c>
      <c r="B133" s="308" t="s">
        <v>222</v>
      </c>
      <c r="C133" s="2">
        <v>205</v>
      </c>
      <c r="E133" s="2" t="s">
        <v>1024</v>
      </c>
      <c r="F133" s="334" t="s">
        <v>221</v>
      </c>
      <c r="G133" s="2">
        <v>200</v>
      </c>
      <c r="I133" s="2" t="s">
        <v>1142</v>
      </c>
      <c r="J133" s="308" t="s">
        <v>224</v>
      </c>
      <c r="K133" s="2">
        <v>300</v>
      </c>
    </row>
    <row r="134" spans="1:11" x14ac:dyDescent="0.3">
      <c r="A134" s="2" t="s">
        <v>831</v>
      </c>
      <c r="B134" s="308" t="s">
        <v>222</v>
      </c>
      <c r="C134" s="2">
        <v>200</v>
      </c>
      <c r="E134" s="2" t="s">
        <v>894</v>
      </c>
      <c r="F134" s="334" t="s">
        <v>221</v>
      </c>
      <c r="G134" s="2">
        <v>215</v>
      </c>
      <c r="I134" s="308" t="s">
        <v>1107</v>
      </c>
      <c r="J134" s="308" t="s">
        <v>224</v>
      </c>
      <c r="K134" s="2">
        <v>200</v>
      </c>
    </row>
    <row r="135" spans="1:11" x14ac:dyDescent="0.3">
      <c r="A135" s="2" t="s">
        <v>878</v>
      </c>
      <c r="B135" s="308" t="s">
        <v>222</v>
      </c>
      <c r="C135" s="2">
        <v>200</v>
      </c>
      <c r="E135" s="2" t="s">
        <v>1058</v>
      </c>
      <c r="F135" s="334" t="s">
        <v>221</v>
      </c>
      <c r="G135" s="2">
        <v>183</v>
      </c>
      <c r="I135" s="308" t="s">
        <v>1109</v>
      </c>
      <c r="J135" s="308" t="s">
        <v>224</v>
      </c>
      <c r="K135" s="2">
        <v>200</v>
      </c>
    </row>
    <row r="136" spans="1:11" x14ac:dyDescent="0.3">
      <c r="A136" s="2" t="s">
        <v>1000</v>
      </c>
      <c r="B136" s="308" t="s">
        <v>222</v>
      </c>
      <c r="C136" s="2">
        <v>205</v>
      </c>
      <c r="E136" s="2" t="s">
        <v>1056</v>
      </c>
      <c r="F136" s="334" t="s">
        <v>221</v>
      </c>
      <c r="G136" s="2">
        <v>250</v>
      </c>
      <c r="I136" s="2" t="s">
        <v>1132</v>
      </c>
      <c r="J136" s="308" t="s">
        <v>224</v>
      </c>
      <c r="K136" s="2">
        <v>205</v>
      </c>
    </row>
    <row r="137" spans="1:11" x14ac:dyDescent="0.3">
      <c r="A137" s="2" t="s">
        <v>835</v>
      </c>
      <c r="B137" s="308" t="s">
        <v>222</v>
      </c>
      <c r="C137" s="2">
        <v>200</v>
      </c>
      <c r="E137" s="2" t="s">
        <v>1060</v>
      </c>
      <c r="F137" s="334" t="s">
        <v>221</v>
      </c>
      <c r="G137" s="2">
        <v>300</v>
      </c>
      <c r="I137" s="2" t="s">
        <v>1133</v>
      </c>
      <c r="J137" s="308" t="s">
        <v>224</v>
      </c>
      <c r="K137" s="2">
        <v>205</v>
      </c>
    </row>
    <row r="138" spans="1:11" x14ac:dyDescent="0.3">
      <c r="A138" s="2" t="s">
        <v>1006</v>
      </c>
      <c r="B138" s="308" t="s">
        <v>222</v>
      </c>
      <c r="C138" s="2">
        <v>300</v>
      </c>
      <c r="E138" s="2" t="s">
        <v>1026</v>
      </c>
      <c r="F138" s="334" t="s">
        <v>221</v>
      </c>
      <c r="G138" s="2">
        <v>200</v>
      </c>
      <c r="I138" s="2"/>
      <c r="J138" s="308"/>
      <c r="K138" s="2"/>
    </row>
    <row r="139" spans="1:11" x14ac:dyDescent="0.3">
      <c r="C139" s="2"/>
      <c r="E139" s="2" t="s">
        <v>1094</v>
      </c>
      <c r="F139" s="334" t="s">
        <v>221</v>
      </c>
      <c r="G139" s="2">
        <v>200</v>
      </c>
      <c r="I139" s="2" t="s">
        <v>977</v>
      </c>
      <c r="J139" s="308" t="s">
        <v>929</v>
      </c>
      <c r="K139" s="2">
        <v>205</v>
      </c>
    </row>
    <row r="140" spans="1:11" x14ac:dyDescent="0.3">
      <c r="E140" s="2" t="s">
        <v>1027</v>
      </c>
      <c r="F140" s="334" t="s">
        <v>221</v>
      </c>
      <c r="G140" s="2">
        <v>200</v>
      </c>
      <c r="I140" s="2" t="s">
        <v>1181</v>
      </c>
      <c r="J140" s="308" t="s">
        <v>929</v>
      </c>
      <c r="K140" s="2">
        <v>205</v>
      </c>
    </row>
    <row r="141" spans="1:11" x14ac:dyDescent="0.3">
      <c r="E141" s="2" t="s">
        <v>874</v>
      </c>
      <c r="F141" s="334" t="s">
        <v>221</v>
      </c>
      <c r="G141" s="2">
        <v>200</v>
      </c>
      <c r="I141" s="2" t="s">
        <v>1179</v>
      </c>
      <c r="J141" s="308" t="s">
        <v>929</v>
      </c>
      <c r="K141" s="2">
        <v>200</v>
      </c>
    </row>
    <row r="142" spans="1:11" x14ac:dyDescent="0.3">
      <c r="E142" s="2" t="s">
        <v>1097</v>
      </c>
      <c r="F142" s="334" t="s">
        <v>221</v>
      </c>
      <c r="G142" s="2">
        <v>200</v>
      </c>
      <c r="I142" s="308" t="s">
        <v>982</v>
      </c>
      <c r="J142" s="308" t="s">
        <v>929</v>
      </c>
      <c r="K142" s="2">
        <v>205</v>
      </c>
    </row>
    <row r="143" spans="1:11" x14ac:dyDescent="0.3">
      <c r="E143" s="2" t="s">
        <v>1074</v>
      </c>
      <c r="F143" s="334" t="s">
        <v>221</v>
      </c>
      <c r="G143" s="2">
        <v>200</v>
      </c>
      <c r="I143" s="2" t="s">
        <v>932</v>
      </c>
      <c r="J143" s="308" t="s">
        <v>929</v>
      </c>
      <c r="K143" s="2">
        <v>200</v>
      </c>
    </row>
    <row r="144" spans="1:11" x14ac:dyDescent="0.3">
      <c r="E144" s="2" t="s">
        <v>1037</v>
      </c>
      <c r="F144" s="334" t="s">
        <v>221</v>
      </c>
      <c r="G144" s="2">
        <v>300</v>
      </c>
      <c r="I144" s="308" t="s">
        <v>980</v>
      </c>
      <c r="J144" s="308" t="s">
        <v>929</v>
      </c>
      <c r="K144" s="2">
        <v>205</v>
      </c>
    </row>
    <row r="145" spans="5:11" x14ac:dyDescent="0.3">
      <c r="E145" s="2" t="s">
        <v>890</v>
      </c>
      <c r="F145" s="334" t="s">
        <v>221</v>
      </c>
      <c r="G145" s="2">
        <v>210</v>
      </c>
      <c r="I145" s="2" t="s">
        <v>1188</v>
      </c>
      <c r="J145" s="308" t="s">
        <v>929</v>
      </c>
      <c r="K145" s="2">
        <v>210</v>
      </c>
    </row>
    <row r="146" spans="5:11" x14ac:dyDescent="0.3">
      <c r="E146" s="2" t="s">
        <v>1100</v>
      </c>
      <c r="F146" s="334" t="s">
        <v>221</v>
      </c>
      <c r="G146" s="2">
        <v>200</v>
      </c>
      <c r="I146" s="2" t="s">
        <v>1182</v>
      </c>
      <c r="J146" s="308" t="s">
        <v>929</v>
      </c>
      <c r="K146" s="2">
        <v>205</v>
      </c>
    </row>
    <row r="147" spans="5:11" x14ac:dyDescent="0.3">
      <c r="E147" s="2" t="s">
        <v>1062</v>
      </c>
      <c r="F147" s="334" t="s">
        <v>221</v>
      </c>
      <c r="G147" s="2">
        <v>200</v>
      </c>
      <c r="I147" s="2" t="s">
        <v>1152</v>
      </c>
      <c r="J147" s="308" t="s">
        <v>929</v>
      </c>
      <c r="K147" s="2">
        <v>200</v>
      </c>
    </row>
    <row r="148" spans="5:11" x14ac:dyDescent="0.3">
      <c r="E148" s="2" t="s">
        <v>1064</v>
      </c>
      <c r="F148" s="334" t="s">
        <v>221</v>
      </c>
      <c r="G148" s="2">
        <v>250</v>
      </c>
      <c r="I148" s="2" t="s">
        <v>959</v>
      </c>
      <c r="J148" s="308" t="s">
        <v>929</v>
      </c>
      <c r="K148" s="2">
        <v>200</v>
      </c>
    </row>
    <row r="149" spans="5:11" x14ac:dyDescent="0.3">
      <c r="E149" s="2" t="s">
        <v>1066</v>
      </c>
      <c r="F149" s="334" t="s">
        <v>221</v>
      </c>
      <c r="G149" s="2">
        <v>300</v>
      </c>
      <c r="I149" s="2" t="s">
        <v>1172</v>
      </c>
      <c r="J149" s="308" t="s">
        <v>929</v>
      </c>
      <c r="K149" s="2">
        <v>205</v>
      </c>
    </row>
    <row r="150" spans="5:11" x14ac:dyDescent="0.3">
      <c r="E150" s="2" t="s">
        <v>1045</v>
      </c>
      <c r="F150" s="334" t="s">
        <v>221</v>
      </c>
      <c r="G150" s="2">
        <v>200</v>
      </c>
      <c r="I150" s="2" t="s">
        <v>1183</v>
      </c>
      <c r="J150" s="308" t="s">
        <v>929</v>
      </c>
      <c r="K150" s="2">
        <v>205</v>
      </c>
    </row>
    <row r="151" spans="5:11" x14ac:dyDescent="0.3">
      <c r="E151" s="2" t="s">
        <v>1048</v>
      </c>
      <c r="F151" s="334" t="s">
        <v>221</v>
      </c>
      <c r="G151" s="2">
        <v>250</v>
      </c>
      <c r="I151" s="2" t="s">
        <v>974</v>
      </c>
      <c r="J151" s="308" t="s">
        <v>929</v>
      </c>
      <c r="K151" s="2">
        <v>210</v>
      </c>
    </row>
    <row r="152" spans="5:11" x14ac:dyDescent="0.3">
      <c r="E152" s="2" t="s">
        <v>1043</v>
      </c>
      <c r="F152" s="334" t="s">
        <v>221</v>
      </c>
      <c r="G152" s="2">
        <v>300</v>
      </c>
      <c r="I152" s="2" t="s">
        <v>1184</v>
      </c>
      <c r="J152" s="308" t="s">
        <v>929</v>
      </c>
      <c r="K152" s="2">
        <v>205</v>
      </c>
    </row>
    <row r="153" spans="5:11" x14ac:dyDescent="0.3">
      <c r="E153" s="2" t="s">
        <v>1011</v>
      </c>
      <c r="F153" s="334" t="s">
        <v>221</v>
      </c>
      <c r="G153" s="2">
        <v>200</v>
      </c>
      <c r="I153" s="308" t="s">
        <v>1190</v>
      </c>
      <c r="J153" s="308" t="s">
        <v>929</v>
      </c>
      <c r="K153" s="2">
        <v>205</v>
      </c>
    </row>
    <row r="154" spans="5:11" x14ac:dyDescent="0.3">
      <c r="E154" s="2" t="s">
        <v>1012</v>
      </c>
      <c r="F154" s="334" t="s">
        <v>221</v>
      </c>
      <c r="G154" s="2">
        <v>250</v>
      </c>
      <c r="I154" s="2" t="s">
        <v>950</v>
      </c>
      <c r="J154" s="308" t="s">
        <v>929</v>
      </c>
      <c r="K154" s="2">
        <v>200</v>
      </c>
    </row>
    <row r="155" spans="5:11" x14ac:dyDescent="0.3">
      <c r="E155" s="2" t="s">
        <v>1015</v>
      </c>
      <c r="F155" s="334" t="s">
        <v>221</v>
      </c>
      <c r="G155" s="2">
        <v>300</v>
      </c>
      <c r="I155" s="2" t="s">
        <v>956</v>
      </c>
      <c r="J155" s="308" t="s">
        <v>929</v>
      </c>
      <c r="K155" s="2">
        <v>210</v>
      </c>
    </row>
    <row r="156" spans="5:11" x14ac:dyDescent="0.3">
      <c r="E156" s="2" t="s">
        <v>1063</v>
      </c>
      <c r="F156" s="334" t="s">
        <v>221</v>
      </c>
      <c r="G156" s="2">
        <v>200</v>
      </c>
      <c r="I156" s="2" t="s">
        <v>1166</v>
      </c>
      <c r="J156" s="308" t="s">
        <v>929</v>
      </c>
      <c r="K156" s="2">
        <v>200</v>
      </c>
    </row>
    <row r="157" spans="5:11" x14ac:dyDescent="0.3">
      <c r="E157" s="2" t="s">
        <v>1065</v>
      </c>
      <c r="F157" s="334" t="s">
        <v>221</v>
      </c>
      <c r="G157" s="2">
        <v>250</v>
      </c>
      <c r="I157" s="2" t="s">
        <v>1180</v>
      </c>
      <c r="J157" s="308" t="s">
        <v>929</v>
      </c>
      <c r="K157" s="2">
        <v>205</v>
      </c>
    </row>
    <row r="158" spans="5:11" x14ac:dyDescent="0.3">
      <c r="E158" s="2" t="s">
        <v>1068</v>
      </c>
      <c r="F158" s="334" t="s">
        <v>221</v>
      </c>
      <c r="G158" s="2">
        <v>300</v>
      </c>
      <c r="I158" s="2" t="s">
        <v>1185</v>
      </c>
      <c r="J158" s="308" t="s">
        <v>929</v>
      </c>
      <c r="K158" s="2">
        <v>205</v>
      </c>
    </row>
    <row r="159" spans="5:11" x14ac:dyDescent="0.3">
      <c r="E159" s="2" t="s">
        <v>911</v>
      </c>
      <c r="F159" s="334" t="s">
        <v>221</v>
      </c>
      <c r="G159" s="2">
        <v>200</v>
      </c>
      <c r="I159" s="2" t="s">
        <v>962</v>
      </c>
      <c r="J159" s="308" t="s">
        <v>929</v>
      </c>
      <c r="K159" s="2">
        <v>205</v>
      </c>
    </row>
    <row r="160" spans="5:11" x14ac:dyDescent="0.3">
      <c r="E160" s="2" t="s">
        <v>1054</v>
      </c>
      <c r="F160" s="334" t="s">
        <v>221</v>
      </c>
      <c r="G160" s="2">
        <v>200</v>
      </c>
      <c r="I160" s="308" t="s">
        <v>1189</v>
      </c>
      <c r="J160" s="308" t="s">
        <v>929</v>
      </c>
      <c r="K160" s="2">
        <v>205</v>
      </c>
    </row>
    <row r="161" spans="5:11" x14ac:dyDescent="0.3">
      <c r="E161" s="2" t="s">
        <v>882</v>
      </c>
      <c r="F161" s="334" t="s">
        <v>221</v>
      </c>
      <c r="G161" s="2">
        <v>205</v>
      </c>
      <c r="I161" s="2" t="s">
        <v>944</v>
      </c>
      <c r="J161" s="308" t="s">
        <v>929</v>
      </c>
      <c r="K161" s="2">
        <v>300</v>
      </c>
    </row>
    <row r="162" spans="5:11" x14ac:dyDescent="0.3">
      <c r="E162" s="2" t="s">
        <v>1104</v>
      </c>
      <c r="F162" s="334" t="s">
        <v>221</v>
      </c>
      <c r="G162" s="2">
        <v>200</v>
      </c>
      <c r="I162" s="2" t="s">
        <v>1178</v>
      </c>
      <c r="J162" s="308" t="s">
        <v>929</v>
      </c>
      <c r="K162" s="2">
        <v>250</v>
      </c>
    </row>
    <row r="163" spans="5:11" x14ac:dyDescent="0.3">
      <c r="E163" s="2" t="s">
        <v>1078</v>
      </c>
      <c r="F163" s="334" t="s">
        <v>221</v>
      </c>
      <c r="G163" s="2">
        <v>250</v>
      </c>
      <c r="I163" s="2" t="s">
        <v>1169</v>
      </c>
      <c r="J163" s="308" t="s">
        <v>929</v>
      </c>
      <c r="K163" s="2">
        <v>300</v>
      </c>
    </row>
    <row r="164" spans="5:11" x14ac:dyDescent="0.3">
      <c r="E164" s="2" t="s">
        <v>1071</v>
      </c>
      <c r="F164" s="334" t="s">
        <v>221</v>
      </c>
      <c r="G164" s="2">
        <v>300</v>
      </c>
      <c r="I164" s="2" t="s">
        <v>1186</v>
      </c>
      <c r="J164" s="308" t="s">
        <v>929</v>
      </c>
      <c r="K164" s="2">
        <v>205</v>
      </c>
    </row>
    <row r="165" spans="5:11" x14ac:dyDescent="0.3">
      <c r="E165" s="2" t="s">
        <v>1029</v>
      </c>
      <c r="F165" s="334" t="s">
        <v>221</v>
      </c>
      <c r="G165" s="2">
        <v>200</v>
      </c>
      <c r="I165" s="2" t="s">
        <v>953</v>
      </c>
      <c r="J165" s="308" t="s">
        <v>929</v>
      </c>
      <c r="K165" s="2">
        <v>200</v>
      </c>
    </row>
    <row r="166" spans="5:11" x14ac:dyDescent="0.3">
      <c r="E166" s="2" t="s">
        <v>866</v>
      </c>
      <c r="F166" s="334" t="s">
        <v>221</v>
      </c>
      <c r="G166" s="2">
        <v>200</v>
      </c>
      <c r="I166" s="2" t="s">
        <v>1177</v>
      </c>
      <c r="J166" s="308" t="s">
        <v>929</v>
      </c>
      <c r="K166" s="2">
        <v>200</v>
      </c>
    </row>
    <row r="167" spans="5:11" x14ac:dyDescent="0.3">
      <c r="E167" s="2" t="s">
        <v>1030</v>
      </c>
      <c r="F167" s="334" t="s">
        <v>221</v>
      </c>
      <c r="G167" s="2">
        <v>200</v>
      </c>
      <c r="I167" s="2" t="s">
        <v>1156</v>
      </c>
      <c r="J167" s="308" t="s">
        <v>929</v>
      </c>
      <c r="K167" s="2">
        <v>200</v>
      </c>
    </row>
    <row r="168" spans="5:11" x14ac:dyDescent="0.3">
      <c r="E168" s="2" t="s">
        <v>1032</v>
      </c>
      <c r="F168" s="334" t="s">
        <v>221</v>
      </c>
      <c r="G168" s="2">
        <v>200</v>
      </c>
      <c r="I168" s="308" t="s">
        <v>971</v>
      </c>
      <c r="J168" s="308" t="s">
        <v>929</v>
      </c>
      <c r="K168" s="2">
        <v>205</v>
      </c>
    </row>
    <row r="169" spans="5:11" x14ac:dyDescent="0.3">
      <c r="E169" s="2" t="s">
        <v>1018</v>
      </c>
      <c r="F169" s="334" t="s">
        <v>221</v>
      </c>
      <c r="G169" s="2">
        <v>200</v>
      </c>
      <c r="I169" s="2" t="s">
        <v>1167</v>
      </c>
      <c r="J169" s="308" t="s">
        <v>929</v>
      </c>
      <c r="K169" s="2">
        <v>200</v>
      </c>
    </row>
    <row r="170" spans="5:11" x14ac:dyDescent="0.3">
      <c r="E170" s="2" t="s">
        <v>1034</v>
      </c>
      <c r="F170" s="334" t="s">
        <v>221</v>
      </c>
      <c r="G170" s="2">
        <v>200</v>
      </c>
      <c r="I170" s="2" t="s">
        <v>1187</v>
      </c>
      <c r="J170" s="308" t="s">
        <v>929</v>
      </c>
      <c r="K170" s="2">
        <v>205</v>
      </c>
    </row>
    <row r="171" spans="5:11" x14ac:dyDescent="0.3">
      <c r="I171" s="2" t="s">
        <v>1158</v>
      </c>
      <c r="J171" s="308" t="s">
        <v>929</v>
      </c>
      <c r="K171" s="2">
        <v>200</v>
      </c>
    </row>
    <row r="172" spans="5:11" x14ac:dyDescent="0.3">
      <c r="I172" s="2" t="s">
        <v>1160</v>
      </c>
      <c r="J172" s="308" t="s">
        <v>929</v>
      </c>
      <c r="K172" s="2">
        <v>200</v>
      </c>
    </row>
    <row r="192" spans="3:3" x14ac:dyDescent="0.3">
      <c r="C192" s="2"/>
    </row>
    <row r="193" spans="1:3" x14ac:dyDescent="0.3">
      <c r="C193" s="2"/>
    </row>
    <row r="194" spans="1:3" x14ac:dyDescent="0.3">
      <c r="A194" s="308"/>
      <c r="C194" s="2"/>
    </row>
  </sheetData>
  <sortState xmlns:xlrd2="http://schemas.microsoft.com/office/spreadsheetml/2017/richdata2" ref="I139:K172">
    <sortCondition ref="I139:I172"/>
  </sortState>
  <pageMargins left="0.7" right="0.7" top="0.75" bottom="0.75" header="0.3" footer="0.3"/>
  <pageSetup paperSize="9" scale="63" orientation="portrait" r:id="rId1"/>
  <rowBreaks count="2" manualBreakCount="2">
    <brk id="62" max="36" man="1"/>
    <brk id="11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65A4-E2AE-4C11-8B54-FBE5F7D1CF5A}">
  <dimension ref="A1:M52"/>
  <sheetViews>
    <sheetView view="pageBreakPreview" zoomScale="110" zoomScaleNormal="100" zoomScaleSheetLayoutView="110" workbookViewId="0">
      <selection activeCell="C4" sqref="C4"/>
    </sheetView>
  </sheetViews>
  <sheetFormatPr defaultRowHeight="15" x14ac:dyDescent="0.25"/>
  <cols>
    <col min="1" max="1" width="7.85546875" style="428" customWidth="1"/>
    <col min="2" max="12" width="8.7109375" style="391" customWidth="1"/>
    <col min="13" max="13" width="9.140625" style="391"/>
    <col min="14" max="14" width="12.42578125" customWidth="1"/>
  </cols>
  <sheetData>
    <row r="1" spans="1:13" ht="18" x14ac:dyDescent="0.25">
      <c r="A1" s="399" t="s">
        <v>254</v>
      </c>
      <c r="B1" s="386"/>
      <c r="C1" s="387"/>
      <c r="D1" s="387"/>
      <c r="E1" s="388"/>
      <c r="F1" s="387"/>
      <c r="G1" s="387"/>
      <c r="H1" s="387"/>
      <c r="I1" s="387"/>
      <c r="J1" s="388"/>
      <c r="K1" s="389"/>
      <c r="L1" s="390" t="s">
        <v>727</v>
      </c>
    </row>
    <row r="2" spans="1:13" x14ac:dyDescent="0.25">
      <c r="A2" s="400"/>
      <c r="B2" s="401" t="s">
        <v>2</v>
      </c>
      <c r="C2" s="402">
        <v>610</v>
      </c>
      <c r="D2" s="402">
        <v>810</v>
      </c>
      <c r="E2" s="402">
        <v>1020</v>
      </c>
      <c r="F2" s="402">
        <v>1220</v>
      </c>
      <c r="G2" s="403">
        <v>1420</v>
      </c>
      <c r="H2" s="402">
        <v>1630</v>
      </c>
      <c r="I2" s="402">
        <v>1830</v>
      </c>
      <c r="J2" s="402">
        <v>1990</v>
      </c>
      <c r="K2" s="402">
        <v>2250</v>
      </c>
      <c r="L2" s="402">
        <v>2500</v>
      </c>
    </row>
    <row r="3" spans="1:13" x14ac:dyDescent="0.25">
      <c r="A3" s="404" t="s">
        <v>3</v>
      </c>
      <c r="B3" s="404"/>
      <c r="C3" s="405" t="s">
        <v>326</v>
      </c>
      <c r="D3" s="405" t="s">
        <v>728</v>
      </c>
      <c r="E3" s="405" t="s">
        <v>729</v>
      </c>
      <c r="F3" s="405" t="s">
        <v>730</v>
      </c>
      <c r="G3" s="405" t="s">
        <v>731</v>
      </c>
      <c r="H3" s="405" t="s">
        <v>732</v>
      </c>
      <c r="I3" s="405" t="s">
        <v>733</v>
      </c>
      <c r="J3" s="405" t="s">
        <v>734</v>
      </c>
      <c r="K3" s="405" t="s">
        <v>735</v>
      </c>
      <c r="L3" s="405" t="s">
        <v>736</v>
      </c>
    </row>
    <row r="4" spans="1:13" x14ac:dyDescent="0.25">
      <c r="A4" s="404">
        <v>760</v>
      </c>
      <c r="B4" s="406" t="s">
        <v>789</v>
      </c>
      <c r="C4" s="447">
        <f>'[20]Our Cost Price'!B4+'[20]Our Cost Price'!B4*(DualShadeMarkUp)</f>
        <v>81.34</v>
      </c>
      <c r="D4" s="447">
        <f>'[20]Our Cost Price'!C4+'[20]Our Cost Price'!C4*(DualShadeMarkUp)</f>
        <v>84.28</v>
      </c>
      <c r="E4" s="447">
        <f>'[20]Our Cost Price'!D4+'[20]Our Cost Price'!D4*(DualShadeMarkUp)</f>
        <v>92.12</v>
      </c>
      <c r="F4" s="447">
        <f>'[20]Our Cost Price'!E4+'[20]Our Cost Price'!E4*(DualShadeMarkUp)</f>
        <v>98</v>
      </c>
      <c r="G4" s="447">
        <f>'[20]Our Cost Price'!F4+'[20]Our Cost Price'!F4*(DualShadeMarkUp)</f>
        <v>103.88000000000001</v>
      </c>
      <c r="H4" s="447">
        <f>'[20]Our Cost Price'!G4+'[20]Our Cost Price'!G4*(DualShadeMarkUp)</f>
        <v>108.78</v>
      </c>
      <c r="I4" s="447">
        <f>'[20]Our Cost Price'!H4+'[20]Our Cost Price'!H4*(DualShadeMarkUp)</f>
        <v>113.68</v>
      </c>
      <c r="J4" s="447">
        <f>'[20]Our Cost Price'!I4+'[20]Our Cost Price'!I4*(DualShadeMarkUp)</f>
        <v>116.62000000000002</v>
      </c>
      <c r="K4" s="447">
        <f>'[20]Our Cost Price'!J4+'[20]Our Cost Price'!J4*(DualShadeMarkUp)</f>
        <v>120.53999999999999</v>
      </c>
      <c r="L4" s="447">
        <f>'[20]Our Cost Price'!K4+'[20]Our Cost Price'!K4*(DualShadeMarkUp)</f>
        <v>129.36000000000001</v>
      </c>
    </row>
    <row r="5" spans="1:13" x14ac:dyDescent="0.25">
      <c r="A5" s="404">
        <v>910</v>
      </c>
      <c r="B5" s="406" t="s">
        <v>331</v>
      </c>
      <c r="C5" s="447">
        <f>'[20]Our Cost Price'!B5+'[20]Our Cost Price'!B5*(DualShadeMarkUp)</f>
        <v>83.3</v>
      </c>
      <c r="D5" s="447">
        <f>'[20]Our Cost Price'!C5+'[20]Our Cost Price'!C5*(DualShadeMarkUp)</f>
        <v>86.240000000000009</v>
      </c>
      <c r="E5" s="447">
        <f>'[20]Our Cost Price'!D5+'[20]Our Cost Price'!D5*(DualShadeMarkUp)</f>
        <v>97.02</v>
      </c>
      <c r="F5" s="447">
        <f>'[20]Our Cost Price'!E5+'[20]Our Cost Price'!E5*(DualShadeMarkUp)</f>
        <v>101.92</v>
      </c>
      <c r="G5" s="447">
        <f>'[20]Our Cost Price'!F5+'[20]Our Cost Price'!F5*(DualShadeMarkUp)</f>
        <v>106.82000000000002</v>
      </c>
      <c r="H5" s="447">
        <f>'[20]Our Cost Price'!G5+'[20]Our Cost Price'!G5*(DualShadeMarkUp)</f>
        <v>111.72000000000001</v>
      </c>
      <c r="I5" s="447">
        <f>'[20]Our Cost Price'!H5+'[20]Our Cost Price'!H5*(DualShadeMarkUp)</f>
        <v>115.63999999999999</v>
      </c>
      <c r="J5" s="447">
        <f>'[20]Our Cost Price'!I5+'[20]Our Cost Price'!I5*(DualShadeMarkUp)</f>
        <v>118.58000000000001</v>
      </c>
      <c r="K5" s="447">
        <f>'[20]Our Cost Price'!J5+'[20]Our Cost Price'!J5*(DualShadeMarkUp)</f>
        <v>125.44</v>
      </c>
      <c r="L5" s="447">
        <f>'[20]Our Cost Price'!K5+'[20]Our Cost Price'!K5*(DualShadeMarkUp)</f>
        <v>133.28</v>
      </c>
    </row>
    <row r="6" spans="1:13" x14ac:dyDescent="0.25">
      <c r="A6" s="404">
        <v>1220</v>
      </c>
      <c r="B6" s="406" t="s">
        <v>730</v>
      </c>
      <c r="C6" s="447">
        <f>'[20]Our Cost Price'!B6+'[20]Our Cost Price'!B6*(DualShadeMarkUp)</f>
        <v>92.12</v>
      </c>
      <c r="D6" s="447">
        <f>'[20]Our Cost Price'!C6+'[20]Our Cost Price'!C6*(DualShadeMarkUp)</f>
        <v>99.960000000000008</v>
      </c>
      <c r="E6" s="447">
        <f>'[20]Our Cost Price'!D6+'[20]Our Cost Price'!D6*(DualShadeMarkUp)</f>
        <v>105.83999999999999</v>
      </c>
      <c r="F6" s="447">
        <f>'[20]Our Cost Price'!E6+'[20]Our Cost Price'!E6*(DualShadeMarkUp)</f>
        <v>109.76</v>
      </c>
      <c r="G6" s="447">
        <f>'[20]Our Cost Price'!F6+'[20]Our Cost Price'!F6*(DualShadeMarkUp)</f>
        <v>113.68</v>
      </c>
      <c r="H6" s="447">
        <f>'[20]Our Cost Price'!G6+'[20]Our Cost Price'!G6*(DualShadeMarkUp)</f>
        <v>117.6</v>
      </c>
      <c r="I6" s="447">
        <f>'[20]Our Cost Price'!H6+'[20]Our Cost Price'!H6*(DualShadeMarkUp)</f>
        <v>123.48</v>
      </c>
      <c r="J6" s="447">
        <f>'[20]Our Cost Price'!I6+'[20]Our Cost Price'!I6*(DualShadeMarkUp)</f>
        <v>127.4</v>
      </c>
      <c r="K6" s="447">
        <f>'[20]Our Cost Price'!J6+'[20]Our Cost Price'!J6*(DualShadeMarkUp)</f>
        <v>137.19999999999999</v>
      </c>
      <c r="L6" s="447">
        <f>'[20]Our Cost Price'!K6+'[20]Our Cost Price'!K6*(DualShadeMarkUp)</f>
        <v>143.08000000000001</v>
      </c>
    </row>
    <row r="7" spans="1:13" x14ac:dyDescent="0.25">
      <c r="A7" s="404">
        <v>1520</v>
      </c>
      <c r="B7" s="406" t="s">
        <v>790</v>
      </c>
      <c r="C7" s="447">
        <f>'[20]Our Cost Price'!B7+'[20]Our Cost Price'!B7*(DualShadeMarkUp)</f>
        <v>101.92</v>
      </c>
      <c r="D7" s="447">
        <f>'[20]Our Cost Price'!C7+'[20]Our Cost Price'!C7*(DualShadeMarkUp)</f>
        <v>105.83999999999999</v>
      </c>
      <c r="E7" s="447">
        <f>'[20]Our Cost Price'!D7+'[20]Our Cost Price'!D7*(DualShadeMarkUp)</f>
        <v>109.76</v>
      </c>
      <c r="F7" s="447">
        <f>'[20]Our Cost Price'!E7+'[20]Our Cost Price'!E7*(DualShadeMarkUp)</f>
        <v>114.66000000000001</v>
      </c>
      <c r="G7" s="447">
        <f>'[20]Our Cost Price'!F7+'[20]Our Cost Price'!F7*(DualShadeMarkUp)</f>
        <v>117.6</v>
      </c>
      <c r="H7" s="447">
        <f>'[20]Our Cost Price'!G7+'[20]Our Cost Price'!G7*(DualShadeMarkUp)</f>
        <v>123.48</v>
      </c>
      <c r="I7" s="447">
        <f>'[20]Our Cost Price'!H7+'[20]Our Cost Price'!H7*(DualShadeMarkUp)</f>
        <v>129.36000000000001</v>
      </c>
      <c r="J7" s="447">
        <f>'[20]Our Cost Price'!I7+'[20]Our Cost Price'!I7*(DualShadeMarkUp)</f>
        <v>136.22000000000003</v>
      </c>
      <c r="K7" s="447">
        <f>'[20]Our Cost Price'!J7+'[20]Our Cost Price'!J7*(DualShadeMarkUp)</f>
        <v>142.1</v>
      </c>
      <c r="L7" s="447">
        <f>'[20]Our Cost Price'!K7+'[20]Our Cost Price'!K7*(DualShadeMarkUp)</f>
        <v>147.98000000000002</v>
      </c>
    </row>
    <row r="8" spans="1:13" x14ac:dyDescent="0.25">
      <c r="A8" s="404">
        <v>1830</v>
      </c>
      <c r="B8" s="406" t="s">
        <v>733</v>
      </c>
      <c r="C8" s="447">
        <f>'[20]Our Cost Price'!B8+'[20]Our Cost Price'!B8*(DualShadeMarkUp)</f>
        <v>108.78</v>
      </c>
      <c r="D8" s="447">
        <f>'[20]Our Cost Price'!C8+'[20]Our Cost Price'!C8*(DualShadeMarkUp)</f>
        <v>112.7</v>
      </c>
      <c r="E8" s="447">
        <f>'[20]Our Cost Price'!D8+'[20]Our Cost Price'!D8*(DualShadeMarkUp)</f>
        <v>117.6</v>
      </c>
      <c r="F8" s="447">
        <f>'[20]Our Cost Price'!E8+'[20]Our Cost Price'!E8*(DualShadeMarkUp)</f>
        <v>120.53999999999999</v>
      </c>
      <c r="G8" s="447">
        <f>'[20]Our Cost Price'!F8+'[20]Our Cost Price'!F8*(DualShadeMarkUp)</f>
        <v>127.4</v>
      </c>
      <c r="H8" s="447">
        <f>'[20]Our Cost Price'!G8+'[20]Our Cost Price'!G8*(DualShadeMarkUp)</f>
        <v>136.22000000000003</v>
      </c>
      <c r="I8" s="447">
        <f>'[20]Our Cost Price'!H8+'[20]Our Cost Price'!H8*(DualShadeMarkUp)</f>
        <v>141.12</v>
      </c>
      <c r="J8" s="447">
        <f>'[20]Our Cost Price'!I8+'[20]Our Cost Price'!I8*(DualShadeMarkUp)</f>
        <v>144.06</v>
      </c>
      <c r="K8" s="447">
        <f>'[20]Our Cost Price'!J8+'[20]Our Cost Price'!J8*(DualShadeMarkUp)</f>
        <v>149.94</v>
      </c>
      <c r="L8" s="447">
        <f>'[20]Our Cost Price'!K8+'[20]Our Cost Price'!K8*(DualShadeMarkUp)</f>
        <v>153.86000000000001</v>
      </c>
    </row>
    <row r="9" spans="1:13" x14ac:dyDescent="0.25">
      <c r="A9" s="404">
        <v>2130</v>
      </c>
      <c r="B9" s="406" t="s">
        <v>791</v>
      </c>
      <c r="C9" s="447">
        <f>'[20]Our Cost Price'!B9+'[20]Our Cost Price'!B9*(DualShadeMarkUp)</f>
        <v>113.68</v>
      </c>
      <c r="D9" s="447">
        <f>'[20]Our Cost Price'!C9+'[20]Our Cost Price'!C9*(DualShadeMarkUp)</f>
        <v>117.6</v>
      </c>
      <c r="E9" s="447">
        <f>'[20]Our Cost Price'!D9+'[20]Our Cost Price'!D9*(DualShadeMarkUp)</f>
        <v>123.48</v>
      </c>
      <c r="F9" s="447">
        <f>'[20]Our Cost Price'!E9+'[20]Our Cost Price'!E9*(DualShadeMarkUp)</f>
        <v>129.36000000000001</v>
      </c>
      <c r="G9" s="447">
        <f>'[20]Our Cost Price'!F9+'[20]Our Cost Price'!F9*(DualShadeMarkUp)</f>
        <v>136.22000000000003</v>
      </c>
      <c r="H9" s="447">
        <f>'[20]Our Cost Price'!G9+'[20]Our Cost Price'!G9*(DualShadeMarkUp)</f>
        <v>141.12</v>
      </c>
      <c r="I9" s="447">
        <f>'[20]Our Cost Price'!H9+'[20]Our Cost Price'!H9*(DualShadeMarkUp)</f>
        <v>146.02000000000001</v>
      </c>
      <c r="J9" s="447">
        <f>'[20]Our Cost Price'!I9+'[20]Our Cost Price'!I9*(DualShadeMarkUp)</f>
        <v>148.96</v>
      </c>
      <c r="K9" s="447">
        <f>'[20]Our Cost Price'!J9+'[20]Our Cost Price'!J9*(DualShadeMarkUp)</f>
        <v>153.86000000000001</v>
      </c>
      <c r="L9" s="447">
        <f>'[20]Our Cost Price'!K9+'[20]Our Cost Price'!K9*(DualShadeMarkUp)</f>
        <v>160.72000000000003</v>
      </c>
    </row>
    <row r="10" spans="1:13" x14ac:dyDescent="0.25">
      <c r="A10" s="404">
        <v>2530</v>
      </c>
      <c r="B10" s="406" t="s">
        <v>792</v>
      </c>
      <c r="C10" s="447">
        <f>'[20]Our Cost Price'!B10+'[20]Our Cost Price'!B10*(DualShadeMarkUp)</f>
        <v>119.56</v>
      </c>
      <c r="D10" s="447">
        <f>'[20]Our Cost Price'!C10+'[20]Our Cost Price'!C10*(DualShadeMarkUp)</f>
        <v>125.44</v>
      </c>
      <c r="E10" s="447">
        <f>'[20]Our Cost Price'!D10+'[20]Our Cost Price'!D10*(DualShadeMarkUp)</f>
        <v>133.28</v>
      </c>
      <c r="F10" s="447">
        <f>'[20]Our Cost Price'!E10+'[20]Our Cost Price'!E10*(DualShadeMarkUp)</f>
        <v>140.13999999999999</v>
      </c>
      <c r="G10" s="447">
        <f>'[20]Our Cost Price'!F10+'[20]Our Cost Price'!F10*(DualShadeMarkUp)</f>
        <v>143.08000000000001</v>
      </c>
      <c r="H10" s="447">
        <f>'[20]Our Cost Price'!G10+'[20]Our Cost Price'!G10*(DualShadeMarkUp)</f>
        <v>147.98000000000002</v>
      </c>
      <c r="I10" s="447">
        <f>'[20]Our Cost Price'!H10+'[20]Our Cost Price'!H10*(DualShadeMarkUp)</f>
        <v>151.9</v>
      </c>
      <c r="J10" s="447">
        <f>'[20]Our Cost Price'!I10+'[20]Our Cost Price'!I10*(DualShadeMarkUp)</f>
        <v>154.84</v>
      </c>
      <c r="K10" s="447">
        <f>'[20]Our Cost Price'!J10+'[20]Our Cost Price'!J10*(DualShadeMarkUp)</f>
        <v>162.68</v>
      </c>
      <c r="L10" s="447">
        <f>'[20]Our Cost Price'!K10+'[20]Our Cost Price'!K10*(DualShadeMarkUp)</f>
        <v>172.48000000000002</v>
      </c>
    </row>
    <row r="11" spans="1:13" x14ac:dyDescent="0.25">
      <c r="A11" s="404">
        <v>2700</v>
      </c>
      <c r="B11" s="406" t="s">
        <v>793</v>
      </c>
      <c r="C11" s="447">
        <f>'[20]Our Cost Price'!B11+'[20]Our Cost Price'!B11*(DualShadeMarkUp)</f>
        <v>125.44</v>
      </c>
      <c r="D11" s="447">
        <f>'[20]Our Cost Price'!C11+'[20]Our Cost Price'!C11*(DualShadeMarkUp)</f>
        <v>133.28</v>
      </c>
      <c r="E11" s="447">
        <f>'[20]Our Cost Price'!D11+'[20]Our Cost Price'!D11*(DualShadeMarkUp)</f>
        <v>140.13999999999999</v>
      </c>
      <c r="F11" s="447">
        <f>'[20]Our Cost Price'!E11+'[20]Our Cost Price'!E11*(DualShadeMarkUp)</f>
        <v>144.06</v>
      </c>
      <c r="G11" s="447">
        <f>'[20]Our Cost Price'!F11+'[20]Our Cost Price'!F11*(DualShadeMarkUp)</f>
        <v>147.98000000000002</v>
      </c>
      <c r="H11" s="447">
        <f>'[20]Our Cost Price'!G11+'[20]Our Cost Price'!G11*(DualShadeMarkUp)</f>
        <v>151.9</v>
      </c>
      <c r="I11" s="447">
        <f>'[20]Our Cost Price'!H11+'[20]Our Cost Price'!H11*(DualShadeMarkUp)</f>
        <v>156.80000000000001</v>
      </c>
      <c r="J11" s="447">
        <f>'[20]Our Cost Price'!I11+'[20]Our Cost Price'!I11*(DualShadeMarkUp)</f>
        <v>161.69999999999999</v>
      </c>
      <c r="K11" s="447">
        <f>'[20]Our Cost Price'!J11+'[20]Our Cost Price'!J11*(DualShadeMarkUp)</f>
        <v>169.54</v>
      </c>
      <c r="L11" s="447">
        <f>'[20]Our Cost Price'!K11+'[20]Our Cost Price'!K11*(DualShadeMarkUp)</f>
        <v>177.38</v>
      </c>
    </row>
    <row r="12" spans="1:13" x14ac:dyDescent="0.25">
      <c r="A12" s="407"/>
      <c r="B12" s="392"/>
      <c r="C12" s="387"/>
      <c r="D12" s="387"/>
      <c r="E12" s="387"/>
      <c r="F12" s="387"/>
      <c r="G12" s="387"/>
      <c r="H12" s="387"/>
      <c r="I12" s="387"/>
      <c r="J12" s="387"/>
      <c r="K12" s="387"/>
      <c r="L12" s="389"/>
    </row>
    <row r="13" spans="1:13" ht="18" x14ac:dyDescent="0.25">
      <c r="A13" s="408" t="s">
        <v>244</v>
      </c>
      <c r="B13" s="393"/>
      <c r="C13" s="394"/>
      <c r="D13" s="394"/>
      <c r="E13" s="394"/>
      <c r="F13" s="394"/>
      <c r="G13" s="394"/>
      <c r="H13" s="394"/>
      <c r="I13" s="394"/>
      <c r="J13" s="394"/>
      <c r="K13" s="394"/>
      <c r="L13" s="395" t="s">
        <v>727</v>
      </c>
      <c r="M13" s="396"/>
    </row>
    <row r="14" spans="1:13" x14ac:dyDescent="0.25">
      <c r="A14" s="409"/>
      <c r="B14" s="410" t="s">
        <v>2</v>
      </c>
      <c r="C14" s="411">
        <v>610</v>
      </c>
      <c r="D14" s="411">
        <v>810</v>
      </c>
      <c r="E14" s="411">
        <v>1020</v>
      </c>
      <c r="F14" s="411">
        <v>1220</v>
      </c>
      <c r="G14" s="412">
        <v>1420</v>
      </c>
      <c r="H14" s="411">
        <v>1630</v>
      </c>
      <c r="I14" s="411">
        <v>1830</v>
      </c>
      <c r="J14" s="411">
        <v>1990</v>
      </c>
      <c r="K14" s="411">
        <v>2250</v>
      </c>
      <c r="L14" s="411">
        <v>2500</v>
      </c>
      <c r="M14" s="396"/>
    </row>
    <row r="15" spans="1:13" x14ac:dyDescent="0.25">
      <c r="A15" s="409" t="s">
        <v>3</v>
      </c>
      <c r="B15" s="409"/>
      <c r="C15" s="413" t="s">
        <v>326</v>
      </c>
      <c r="D15" s="413" t="s">
        <v>728</v>
      </c>
      <c r="E15" s="413" t="s">
        <v>729</v>
      </c>
      <c r="F15" s="413" t="s">
        <v>730</v>
      </c>
      <c r="G15" s="413" t="s">
        <v>731</v>
      </c>
      <c r="H15" s="413" t="s">
        <v>732</v>
      </c>
      <c r="I15" s="413" t="s">
        <v>733</v>
      </c>
      <c r="J15" s="413" t="s">
        <v>734</v>
      </c>
      <c r="K15" s="413" t="s">
        <v>735</v>
      </c>
      <c r="L15" s="413" t="s">
        <v>736</v>
      </c>
      <c r="M15" s="396"/>
    </row>
    <row r="16" spans="1:13" x14ac:dyDescent="0.25">
      <c r="A16" s="409">
        <v>760</v>
      </c>
      <c r="B16" s="414" t="s">
        <v>789</v>
      </c>
      <c r="C16" s="447">
        <f>'[20]Our Cost Price'!B16+'[20]Our Cost Price'!B16*(DualShadeMarkUp)</f>
        <v>90.160000000000011</v>
      </c>
      <c r="D16" s="447">
        <f>'[20]Our Cost Price'!C16+'[20]Our Cost Price'!C16*(DualShadeMarkUp)</f>
        <v>95.06</v>
      </c>
      <c r="E16" s="447">
        <f>'[20]Our Cost Price'!D16+'[20]Our Cost Price'!D16*(DualShadeMarkUp)</f>
        <v>102.9</v>
      </c>
      <c r="F16" s="447">
        <f>'[20]Our Cost Price'!E16+'[20]Our Cost Price'!E16*(DualShadeMarkUp)</f>
        <v>107.8</v>
      </c>
      <c r="G16" s="447">
        <f>'[20]Our Cost Price'!F16+'[20]Our Cost Price'!F16*(DualShadeMarkUp)</f>
        <v>114.66000000000001</v>
      </c>
      <c r="H16" s="447">
        <f>'[20]Our Cost Price'!G16+'[20]Our Cost Price'!G16*(DualShadeMarkUp)</f>
        <v>118.58000000000001</v>
      </c>
      <c r="I16" s="447">
        <f>'[20]Our Cost Price'!H16+'[20]Our Cost Price'!H16*(DualShadeMarkUp)</f>
        <v>125.44</v>
      </c>
      <c r="J16" s="447">
        <f>'[20]Our Cost Price'!I16+'[20]Our Cost Price'!I16*(DualShadeMarkUp)</f>
        <v>131.32000000000002</v>
      </c>
      <c r="K16" s="447">
        <f>'[20]Our Cost Price'!J16+'[20]Our Cost Price'!J16*(DualShadeMarkUp)</f>
        <v>138.18</v>
      </c>
      <c r="L16" s="447">
        <f>'[20]Our Cost Price'!K16+'[20]Our Cost Price'!K16*(DualShadeMarkUp)</f>
        <v>143.08000000000001</v>
      </c>
      <c r="M16" s="396"/>
    </row>
    <row r="17" spans="1:13" x14ac:dyDescent="0.25">
      <c r="A17" s="409">
        <v>910</v>
      </c>
      <c r="B17" s="414" t="s">
        <v>331</v>
      </c>
      <c r="C17" s="447">
        <f>'[20]Our Cost Price'!B17+'[20]Our Cost Price'!B17*(DualShadeMarkUp)</f>
        <v>93.1</v>
      </c>
      <c r="D17" s="447">
        <f>'[20]Our Cost Price'!C17+'[20]Our Cost Price'!C17*(DualShadeMarkUp)</f>
        <v>98.98</v>
      </c>
      <c r="E17" s="447">
        <f>'[20]Our Cost Price'!D17+'[20]Our Cost Price'!D17*(DualShadeMarkUp)</f>
        <v>106.82000000000002</v>
      </c>
      <c r="F17" s="447">
        <f>'[20]Our Cost Price'!E17+'[20]Our Cost Price'!E17*(DualShadeMarkUp)</f>
        <v>112.7</v>
      </c>
      <c r="G17" s="447">
        <f>'[20]Our Cost Price'!F17+'[20]Our Cost Price'!F17*(DualShadeMarkUp)</f>
        <v>116.62000000000002</v>
      </c>
      <c r="H17" s="447">
        <f>'[20]Our Cost Price'!G17+'[20]Our Cost Price'!G17*(DualShadeMarkUp)</f>
        <v>123.48</v>
      </c>
      <c r="I17" s="447">
        <f>'[20]Our Cost Price'!H17+'[20]Our Cost Price'!H17*(DualShadeMarkUp)</f>
        <v>129.36000000000001</v>
      </c>
      <c r="J17" s="447">
        <f>'[20]Our Cost Price'!I17+'[20]Our Cost Price'!I17*(DualShadeMarkUp)</f>
        <v>133.28</v>
      </c>
      <c r="K17" s="447">
        <f>'[20]Our Cost Price'!J17+'[20]Our Cost Price'!J17*(DualShadeMarkUp)</f>
        <v>141.12</v>
      </c>
      <c r="L17" s="447">
        <f>'[20]Our Cost Price'!K17+'[20]Our Cost Price'!K17*(DualShadeMarkUp)</f>
        <v>147</v>
      </c>
      <c r="M17" s="396"/>
    </row>
    <row r="18" spans="1:13" x14ac:dyDescent="0.25">
      <c r="A18" s="409">
        <v>1220</v>
      </c>
      <c r="B18" s="414" t="s">
        <v>730</v>
      </c>
      <c r="C18" s="447">
        <f>'[20]Our Cost Price'!B18+'[20]Our Cost Price'!B18*(DualShadeMarkUp)</f>
        <v>102.9</v>
      </c>
      <c r="D18" s="447">
        <f>'[20]Our Cost Price'!C18+'[20]Our Cost Price'!C18*(DualShadeMarkUp)</f>
        <v>111.72000000000001</v>
      </c>
      <c r="E18" s="447">
        <f>'[20]Our Cost Price'!D18+'[20]Our Cost Price'!D18*(DualShadeMarkUp)</f>
        <v>115.63999999999999</v>
      </c>
      <c r="F18" s="447">
        <f>'[20]Our Cost Price'!E18+'[20]Our Cost Price'!E18*(DualShadeMarkUp)</f>
        <v>119.56</v>
      </c>
      <c r="G18" s="447">
        <f>'[20]Our Cost Price'!F18+'[20]Our Cost Price'!F18*(DualShadeMarkUp)</f>
        <v>125.44</v>
      </c>
      <c r="H18" s="447">
        <f>'[20]Our Cost Price'!G18+'[20]Our Cost Price'!G18*(DualShadeMarkUp)</f>
        <v>132.30000000000001</v>
      </c>
      <c r="I18" s="447">
        <f>'[20]Our Cost Price'!H18+'[20]Our Cost Price'!H18*(DualShadeMarkUp)</f>
        <v>139.16000000000003</v>
      </c>
      <c r="J18" s="447">
        <f>'[20]Our Cost Price'!I18+'[20]Our Cost Price'!I18*(DualShadeMarkUp)</f>
        <v>142.1</v>
      </c>
      <c r="K18" s="447">
        <f>'[20]Our Cost Price'!J18+'[20]Our Cost Price'!J18*(DualShadeMarkUp)</f>
        <v>149.94</v>
      </c>
      <c r="L18" s="447">
        <f>'[20]Our Cost Price'!K18+'[20]Our Cost Price'!K18*(DualShadeMarkUp)</f>
        <v>156.80000000000001</v>
      </c>
      <c r="M18" s="396"/>
    </row>
    <row r="19" spans="1:13" x14ac:dyDescent="0.25">
      <c r="A19" s="409">
        <v>1520</v>
      </c>
      <c r="B19" s="414" t="s">
        <v>790</v>
      </c>
      <c r="C19" s="447">
        <f>'[20]Our Cost Price'!B19+'[20]Our Cost Price'!B19*(DualShadeMarkUp)</f>
        <v>112.7</v>
      </c>
      <c r="D19" s="447">
        <f>'[20]Our Cost Price'!C19+'[20]Our Cost Price'!C19*(DualShadeMarkUp)</f>
        <v>115.63999999999999</v>
      </c>
      <c r="E19" s="447">
        <f>'[20]Our Cost Price'!D19+'[20]Our Cost Price'!D19*(DualShadeMarkUp)</f>
        <v>119.56</v>
      </c>
      <c r="F19" s="447">
        <f>'[20]Our Cost Price'!E19+'[20]Our Cost Price'!E19*(DualShadeMarkUp)</f>
        <v>127.4</v>
      </c>
      <c r="G19" s="447">
        <f>'[20]Our Cost Price'!F19+'[20]Our Cost Price'!F19*(DualShadeMarkUp)</f>
        <v>132.30000000000001</v>
      </c>
      <c r="H19" s="447">
        <f>'[20]Our Cost Price'!G19+'[20]Our Cost Price'!G19*(DualShadeMarkUp)</f>
        <v>139.16000000000003</v>
      </c>
      <c r="I19" s="447">
        <f>'[20]Our Cost Price'!H19+'[20]Our Cost Price'!H19*(DualShadeMarkUp)</f>
        <v>143.08000000000001</v>
      </c>
      <c r="J19" s="447">
        <f>'[20]Our Cost Price'!I19+'[20]Our Cost Price'!I19*(DualShadeMarkUp)</f>
        <v>148.96</v>
      </c>
      <c r="K19" s="447">
        <f>'[20]Our Cost Price'!J19+'[20]Our Cost Price'!J19*(DualShadeMarkUp)</f>
        <v>154.84</v>
      </c>
      <c r="L19" s="447">
        <f>'[20]Our Cost Price'!K19+'[20]Our Cost Price'!K19*(DualShadeMarkUp)</f>
        <v>166.6</v>
      </c>
      <c r="M19" s="396"/>
    </row>
    <row r="20" spans="1:13" x14ac:dyDescent="0.25">
      <c r="A20" s="409">
        <v>1830</v>
      </c>
      <c r="B20" s="414" t="s">
        <v>733</v>
      </c>
      <c r="C20" s="447">
        <f>'[20]Our Cost Price'!B20+'[20]Our Cost Price'!B20*(DualShadeMarkUp)</f>
        <v>118.58000000000001</v>
      </c>
      <c r="D20" s="447">
        <f>'[20]Our Cost Price'!C20+'[20]Our Cost Price'!C20*(DualShadeMarkUp)</f>
        <v>124.46000000000001</v>
      </c>
      <c r="E20" s="447">
        <f>'[20]Our Cost Price'!D20+'[20]Our Cost Price'!D20*(DualShadeMarkUp)</f>
        <v>132.30000000000001</v>
      </c>
      <c r="F20" s="447">
        <f>'[20]Our Cost Price'!E20+'[20]Our Cost Price'!E20*(DualShadeMarkUp)</f>
        <v>138.18</v>
      </c>
      <c r="G20" s="447">
        <f>'[20]Our Cost Price'!F20+'[20]Our Cost Price'!F20*(DualShadeMarkUp)</f>
        <v>142.1</v>
      </c>
      <c r="H20" s="447">
        <f>'[20]Our Cost Price'!G20+'[20]Our Cost Price'!G20*(DualShadeMarkUp)</f>
        <v>148.96</v>
      </c>
      <c r="I20" s="447">
        <f>'[20]Our Cost Price'!H20+'[20]Our Cost Price'!H20*(DualShadeMarkUp)</f>
        <v>153.86000000000001</v>
      </c>
      <c r="J20" s="447">
        <f>'[20]Our Cost Price'!I20+'[20]Our Cost Price'!I20*(DualShadeMarkUp)</f>
        <v>158.76000000000002</v>
      </c>
      <c r="K20" s="447">
        <f>'[20]Our Cost Price'!J20+'[20]Our Cost Price'!J20*(DualShadeMarkUp)</f>
        <v>168.56</v>
      </c>
      <c r="L20" s="447">
        <f>'[20]Our Cost Price'!K20+'[20]Our Cost Price'!K20*(DualShadeMarkUp)</f>
        <v>173.46</v>
      </c>
      <c r="M20" s="396"/>
    </row>
    <row r="21" spans="1:13" x14ac:dyDescent="0.25">
      <c r="A21" s="409">
        <v>2130</v>
      </c>
      <c r="B21" s="414" t="s">
        <v>791</v>
      </c>
      <c r="C21" s="447">
        <f>'[20]Our Cost Price'!B21+'[20]Our Cost Price'!B21*(DualShadeMarkUp)</f>
        <v>125.44</v>
      </c>
      <c r="D21" s="447">
        <f>'[20]Our Cost Price'!C21+'[20]Our Cost Price'!C21*(DualShadeMarkUp)</f>
        <v>132.30000000000001</v>
      </c>
      <c r="E21" s="447">
        <f>'[20]Our Cost Price'!D21+'[20]Our Cost Price'!D21*(DualShadeMarkUp)</f>
        <v>139.16000000000003</v>
      </c>
      <c r="F21" s="447">
        <f>'[20]Our Cost Price'!E21+'[20]Our Cost Price'!E21*(DualShadeMarkUp)</f>
        <v>143.08000000000001</v>
      </c>
      <c r="G21" s="447">
        <f>'[20]Our Cost Price'!F21+'[20]Our Cost Price'!F21*(DualShadeMarkUp)</f>
        <v>148.96</v>
      </c>
      <c r="H21" s="447">
        <f>'[20]Our Cost Price'!G21+'[20]Our Cost Price'!G21*(DualShadeMarkUp)</f>
        <v>153.86000000000001</v>
      </c>
      <c r="I21" s="447">
        <f>'[20]Our Cost Price'!H21+'[20]Our Cost Price'!H21*(DualShadeMarkUp)</f>
        <v>161.69999999999999</v>
      </c>
      <c r="J21" s="447">
        <f>'[20]Our Cost Price'!I21+'[20]Our Cost Price'!I21*(DualShadeMarkUp)</f>
        <v>167.58</v>
      </c>
      <c r="K21" s="447">
        <f>'[20]Our Cost Price'!J21+'[20]Our Cost Price'!J21*(DualShadeMarkUp)</f>
        <v>173.46</v>
      </c>
      <c r="L21" s="447">
        <f>'[20]Our Cost Price'!K21+'[20]Our Cost Price'!K21*(DualShadeMarkUp)</f>
        <v>178.36</v>
      </c>
      <c r="M21" s="396"/>
    </row>
    <row r="22" spans="1:13" x14ac:dyDescent="0.25">
      <c r="A22" s="409">
        <v>2530</v>
      </c>
      <c r="B22" s="414" t="s">
        <v>792</v>
      </c>
      <c r="C22" s="447">
        <f>'[20]Our Cost Price'!B22+'[20]Our Cost Price'!B22*(DualShadeMarkUp)</f>
        <v>136.22000000000003</v>
      </c>
      <c r="D22" s="447">
        <f>'[20]Our Cost Price'!C22+'[20]Our Cost Price'!C22*(DualShadeMarkUp)</f>
        <v>141.12</v>
      </c>
      <c r="E22" s="447">
        <f>'[20]Our Cost Price'!D22+'[20]Our Cost Price'!D22*(DualShadeMarkUp)</f>
        <v>147</v>
      </c>
      <c r="F22" s="447">
        <f>'[20]Our Cost Price'!E22+'[20]Our Cost Price'!E22*(DualShadeMarkUp)</f>
        <v>152.88</v>
      </c>
      <c r="G22" s="447">
        <f>'[20]Our Cost Price'!F22+'[20]Our Cost Price'!F22*(DualShadeMarkUp)</f>
        <v>156.80000000000001</v>
      </c>
      <c r="H22" s="447">
        <f>'[20]Our Cost Price'!G22+'[20]Our Cost Price'!G22*(DualShadeMarkUp)</f>
        <v>166.6</v>
      </c>
      <c r="I22" s="447">
        <f>'[20]Our Cost Price'!H22+'[20]Our Cost Price'!H22*(DualShadeMarkUp)</f>
        <v>170.52</v>
      </c>
      <c r="J22" s="447">
        <f>'[20]Our Cost Price'!I22+'[20]Our Cost Price'!I22*(DualShadeMarkUp)</f>
        <v>175.42000000000002</v>
      </c>
      <c r="K22" s="447">
        <f>'[20]Our Cost Price'!J22+'[20]Our Cost Price'!J22*(DualShadeMarkUp)</f>
        <v>181.3</v>
      </c>
      <c r="L22" s="447">
        <f>'[20]Our Cost Price'!K22+'[20]Our Cost Price'!K22*(DualShadeMarkUp)</f>
        <v>189.14</v>
      </c>
      <c r="M22" s="396"/>
    </row>
    <row r="23" spans="1:13" x14ac:dyDescent="0.25">
      <c r="A23" s="409">
        <v>2700</v>
      </c>
      <c r="B23" s="414" t="s">
        <v>793</v>
      </c>
      <c r="C23" s="447">
        <f>'[20]Our Cost Price'!B23+'[20]Our Cost Price'!B23*(DualShadeMarkUp)</f>
        <v>141.12</v>
      </c>
      <c r="D23" s="447">
        <f>'[20]Our Cost Price'!C23+'[20]Our Cost Price'!C23*(DualShadeMarkUp)</f>
        <v>147</v>
      </c>
      <c r="E23" s="447">
        <f>'[20]Our Cost Price'!D23+'[20]Our Cost Price'!D23*(DualShadeMarkUp)</f>
        <v>152.88</v>
      </c>
      <c r="F23" s="447">
        <f>'[20]Our Cost Price'!E23+'[20]Our Cost Price'!E23*(DualShadeMarkUp)</f>
        <v>158.76000000000002</v>
      </c>
      <c r="G23" s="447">
        <f>'[20]Our Cost Price'!F23+'[20]Our Cost Price'!F23*(DualShadeMarkUp)</f>
        <v>166.6</v>
      </c>
      <c r="H23" s="447">
        <f>'[20]Our Cost Price'!G23+'[20]Our Cost Price'!G23*(DualShadeMarkUp)</f>
        <v>170.52</v>
      </c>
      <c r="I23" s="447">
        <f>'[20]Our Cost Price'!H23+'[20]Our Cost Price'!H23*(DualShadeMarkUp)</f>
        <v>176.4</v>
      </c>
      <c r="J23" s="447">
        <f>'[20]Our Cost Price'!I23+'[20]Our Cost Price'!I23*(DualShadeMarkUp)</f>
        <v>180.32000000000002</v>
      </c>
      <c r="K23" s="447">
        <f>'[20]Our Cost Price'!J23+'[20]Our Cost Price'!J23*(DualShadeMarkUp)</f>
        <v>186.2</v>
      </c>
      <c r="L23" s="447">
        <f>'[20]Our Cost Price'!K23+'[20]Our Cost Price'!K23*(DualShadeMarkUp)</f>
        <v>197.96</v>
      </c>
      <c r="M23" s="396"/>
    </row>
    <row r="24" spans="1:13" x14ac:dyDescent="0.25">
      <c r="A24" s="415"/>
      <c r="B24" s="394"/>
      <c r="C24" s="394"/>
      <c r="D24" s="394"/>
      <c r="E24" s="394"/>
      <c r="F24" s="394"/>
      <c r="G24" s="394"/>
      <c r="H24" s="394"/>
      <c r="I24" s="394"/>
      <c r="J24" s="394"/>
      <c r="K24" s="394"/>
      <c r="L24" s="394"/>
      <c r="M24" s="396"/>
    </row>
    <row r="25" spans="1:13" ht="18" x14ac:dyDescent="0.25">
      <c r="A25" s="408" t="s">
        <v>255</v>
      </c>
      <c r="B25" s="393"/>
      <c r="C25" s="394"/>
      <c r="D25" s="394"/>
      <c r="E25" s="394"/>
      <c r="F25" s="394"/>
      <c r="G25" s="394"/>
      <c r="H25" s="394"/>
      <c r="I25" s="394"/>
      <c r="J25" s="394"/>
      <c r="K25" s="394"/>
      <c r="L25" s="395" t="s">
        <v>727</v>
      </c>
      <c r="M25" s="396"/>
    </row>
    <row r="26" spans="1:13" x14ac:dyDescent="0.25">
      <c r="A26" s="409"/>
      <c r="B26" s="410" t="s">
        <v>2</v>
      </c>
      <c r="C26" s="411">
        <v>610</v>
      </c>
      <c r="D26" s="411">
        <v>810</v>
      </c>
      <c r="E26" s="411">
        <v>1020</v>
      </c>
      <c r="F26" s="411">
        <v>1220</v>
      </c>
      <c r="G26" s="412">
        <v>1420</v>
      </c>
      <c r="H26" s="411">
        <v>1630</v>
      </c>
      <c r="I26" s="411">
        <v>1830</v>
      </c>
      <c r="J26" s="411">
        <v>1990</v>
      </c>
      <c r="K26" s="411">
        <v>2250</v>
      </c>
      <c r="L26" s="411">
        <v>2500</v>
      </c>
      <c r="M26" s="396"/>
    </row>
    <row r="27" spans="1:13" x14ac:dyDescent="0.25">
      <c r="A27" s="409" t="s">
        <v>3</v>
      </c>
      <c r="B27" s="409"/>
      <c r="C27" s="413" t="s">
        <v>326</v>
      </c>
      <c r="D27" s="413" t="s">
        <v>728</v>
      </c>
      <c r="E27" s="413" t="s">
        <v>729</v>
      </c>
      <c r="F27" s="413" t="s">
        <v>730</v>
      </c>
      <c r="G27" s="413" t="s">
        <v>731</v>
      </c>
      <c r="H27" s="413" t="s">
        <v>732</v>
      </c>
      <c r="I27" s="413" t="s">
        <v>733</v>
      </c>
      <c r="J27" s="413" t="s">
        <v>734</v>
      </c>
      <c r="K27" s="413" t="s">
        <v>735</v>
      </c>
      <c r="L27" s="413" t="s">
        <v>736</v>
      </c>
      <c r="M27" s="396"/>
    </row>
    <row r="28" spans="1:13" x14ac:dyDescent="0.25">
      <c r="A28" s="409">
        <v>760</v>
      </c>
      <c r="B28" s="414" t="s">
        <v>789</v>
      </c>
      <c r="C28" s="447">
        <f>'[20]Our Cost Price'!B28+'[20]Our Cost Price'!B28*(DualShadeMarkUp)</f>
        <v>109.76</v>
      </c>
      <c r="D28" s="447">
        <f>'[20]Our Cost Price'!C28+'[20]Our Cost Price'!C28*(DualShadeMarkUp)</f>
        <v>114.66000000000001</v>
      </c>
      <c r="E28" s="447">
        <f>'[20]Our Cost Price'!D28+'[20]Our Cost Price'!D28*(DualShadeMarkUp)</f>
        <v>123.48</v>
      </c>
      <c r="F28" s="447">
        <f>'[20]Our Cost Price'!E28+'[20]Our Cost Price'!E28*(DualShadeMarkUp)</f>
        <v>132.30000000000001</v>
      </c>
      <c r="G28" s="447">
        <f>'[20]Our Cost Price'!F28+'[20]Our Cost Price'!F28*(DualShadeMarkUp)</f>
        <v>140.13999999999999</v>
      </c>
      <c r="H28" s="447">
        <f>'[20]Our Cost Price'!G28+'[20]Our Cost Price'!G28*(DualShadeMarkUp)</f>
        <v>147</v>
      </c>
      <c r="I28" s="447">
        <f>'[20]Our Cost Price'!H28+'[20]Our Cost Price'!H28*(DualShadeMarkUp)</f>
        <v>151.9</v>
      </c>
      <c r="J28" s="447">
        <f>'[20]Our Cost Price'!I28+'[20]Our Cost Price'!I28*(DualShadeMarkUp)</f>
        <v>156.80000000000001</v>
      </c>
      <c r="K28" s="447">
        <f>'[20]Our Cost Price'!J28+'[20]Our Cost Price'!J28*(DualShadeMarkUp)</f>
        <v>167.58</v>
      </c>
      <c r="L28" s="447">
        <f>'[20]Our Cost Price'!K28+'[20]Our Cost Price'!K28*(DualShadeMarkUp)</f>
        <v>174.44</v>
      </c>
      <c r="M28" s="396"/>
    </row>
    <row r="29" spans="1:13" x14ac:dyDescent="0.25">
      <c r="A29" s="409">
        <v>910</v>
      </c>
      <c r="B29" s="414" t="s">
        <v>331</v>
      </c>
      <c r="C29" s="447">
        <f>'[20]Our Cost Price'!B29+'[20]Our Cost Price'!B29*(DualShadeMarkUp)</f>
        <v>113.68</v>
      </c>
      <c r="D29" s="447">
        <f>'[20]Our Cost Price'!C29+'[20]Our Cost Price'!C29*(DualShadeMarkUp)</f>
        <v>117.6</v>
      </c>
      <c r="E29" s="447">
        <f>'[20]Our Cost Price'!D29+'[20]Our Cost Price'!D29*(DualShadeMarkUp)</f>
        <v>129.36000000000001</v>
      </c>
      <c r="F29" s="447">
        <f>'[20]Our Cost Price'!E29+'[20]Our Cost Price'!E29*(DualShadeMarkUp)</f>
        <v>138.18</v>
      </c>
      <c r="G29" s="447">
        <f>'[20]Our Cost Price'!F29+'[20]Our Cost Price'!F29*(DualShadeMarkUp)</f>
        <v>143.08000000000001</v>
      </c>
      <c r="H29" s="447">
        <f>'[20]Our Cost Price'!G29+'[20]Our Cost Price'!G29*(DualShadeMarkUp)</f>
        <v>148.96</v>
      </c>
      <c r="I29" s="447">
        <f>'[20]Our Cost Price'!H29+'[20]Our Cost Price'!H29*(DualShadeMarkUp)</f>
        <v>154.84</v>
      </c>
      <c r="J29" s="447">
        <f>'[20]Our Cost Price'!I29+'[20]Our Cost Price'!I29*(DualShadeMarkUp)</f>
        <v>161.69999999999999</v>
      </c>
      <c r="K29" s="447">
        <f>'[20]Our Cost Price'!J29+'[20]Our Cost Price'!J29*(DualShadeMarkUp)</f>
        <v>172.48000000000002</v>
      </c>
      <c r="L29" s="447">
        <f>'[20]Our Cost Price'!K29+'[20]Our Cost Price'!K29*(DualShadeMarkUp)</f>
        <v>178.36</v>
      </c>
      <c r="M29" s="396"/>
    </row>
    <row r="30" spans="1:13" x14ac:dyDescent="0.25">
      <c r="A30" s="409">
        <v>1220</v>
      </c>
      <c r="B30" s="414" t="s">
        <v>730</v>
      </c>
      <c r="C30" s="447">
        <f>'[20]Our Cost Price'!B30+'[20]Our Cost Price'!B30*(DualShadeMarkUp)</f>
        <v>123.48</v>
      </c>
      <c r="D30" s="447">
        <f>'[20]Our Cost Price'!C30+'[20]Our Cost Price'!C30*(DualShadeMarkUp)</f>
        <v>136.22000000000003</v>
      </c>
      <c r="E30" s="447">
        <f>'[20]Our Cost Price'!D30+'[20]Our Cost Price'!D30*(DualShadeMarkUp)</f>
        <v>142.1</v>
      </c>
      <c r="F30" s="447">
        <f>'[20]Our Cost Price'!E30+'[20]Our Cost Price'!E30*(DualShadeMarkUp)</f>
        <v>147.98000000000002</v>
      </c>
      <c r="G30" s="447">
        <f>'[20]Our Cost Price'!F30+'[20]Our Cost Price'!F30*(DualShadeMarkUp)</f>
        <v>151.9</v>
      </c>
      <c r="H30" s="447">
        <f>'[20]Our Cost Price'!G30+'[20]Our Cost Price'!G30*(DualShadeMarkUp)</f>
        <v>160.72000000000003</v>
      </c>
      <c r="I30" s="447">
        <f>'[20]Our Cost Price'!H30+'[20]Our Cost Price'!H30*(DualShadeMarkUp)</f>
        <v>168.56</v>
      </c>
      <c r="J30" s="447">
        <f>'[20]Our Cost Price'!I30+'[20]Our Cost Price'!I30*(DualShadeMarkUp)</f>
        <v>173.46</v>
      </c>
      <c r="K30" s="447">
        <f>'[20]Our Cost Price'!J30+'[20]Our Cost Price'!J30*(DualShadeMarkUp)</f>
        <v>182.27999999999997</v>
      </c>
      <c r="L30" s="447">
        <f>'[20]Our Cost Price'!K30+'[20]Our Cost Price'!K30*(DualShadeMarkUp)</f>
        <v>191.1</v>
      </c>
      <c r="M30" s="396"/>
    </row>
    <row r="31" spans="1:13" x14ac:dyDescent="0.25">
      <c r="A31" s="409">
        <v>1520</v>
      </c>
      <c r="B31" s="414" t="s">
        <v>790</v>
      </c>
      <c r="C31" s="447">
        <f>'[20]Our Cost Price'!B31+'[20]Our Cost Price'!B31*(DualShadeMarkUp)</f>
        <v>138.18</v>
      </c>
      <c r="D31" s="447">
        <f>'[20]Our Cost Price'!C31+'[20]Our Cost Price'!C31*(DualShadeMarkUp)</f>
        <v>142.1</v>
      </c>
      <c r="E31" s="447">
        <f>'[20]Our Cost Price'!D31+'[20]Our Cost Price'!D31*(DualShadeMarkUp)</f>
        <v>147.98000000000002</v>
      </c>
      <c r="F31" s="447">
        <f>'[20]Our Cost Price'!E31+'[20]Our Cost Price'!E31*(DualShadeMarkUp)</f>
        <v>153.86000000000001</v>
      </c>
      <c r="G31" s="447">
        <f>'[20]Our Cost Price'!F31+'[20]Our Cost Price'!F31*(DualShadeMarkUp)</f>
        <v>160.72000000000003</v>
      </c>
      <c r="H31" s="447">
        <f>'[20]Our Cost Price'!G31+'[20]Our Cost Price'!G31*(DualShadeMarkUp)</f>
        <v>168.56</v>
      </c>
      <c r="I31" s="447">
        <f>'[20]Our Cost Price'!H31+'[20]Our Cost Price'!H31*(DualShadeMarkUp)</f>
        <v>174.44</v>
      </c>
      <c r="J31" s="447">
        <f>'[20]Our Cost Price'!I31+'[20]Our Cost Price'!I31*(DualShadeMarkUp)</f>
        <v>181.3</v>
      </c>
      <c r="K31" s="447">
        <f>'[20]Our Cost Price'!J31+'[20]Our Cost Price'!J31*(DualShadeMarkUp)</f>
        <v>190.12</v>
      </c>
      <c r="L31" s="447">
        <f>'[20]Our Cost Price'!K31+'[20]Our Cost Price'!K31*(DualShadeMarkUp)</f>
        <v>200.9</v>
      </c>
      <c r="M31" s="396"/>
    </row>
    <row r="32" spans="1:13" x14ac:dyDescent="0.25">
      <c r="A32" s="409">
        <v>1830</v>
      </c>
      <c r="B32" s="414" t="s">
        <v>733</v>
      </c>
      <c r="C32" s="447">
        <f>'[20]Our Cost Price'!B32+'[20]Our Cost Price'!B32*(DualShadeMarkUp)</f>
        <v>147</v>
      </c>
      <c r="D32" s="447">
        <f>'[20]Our Cost Price'!C32+'[20]Our Cost Price'!C32*(DualShadeMarkUp)</f>
        <v>150.92000000000002</v>
      </c>
      <c r="E32" s="447">
        <f>'[20]Our Cost Price'!D32+'[20]Our Cost Price'!D32*(DualShadeMarkUp)</f>
        <v>160.72000000000003</v>
      </c>
      <c r="F32" s="447">
        <f>'[20]Our Cost Price'!E32+'[20]Our Cost Price'!E32*(DualShadeMarkUp)</f>
        <v>167.58</v>
      </c>
      <c r="G32" s="447">
        <f>'[20]Our Cost Price'!F32+'[20]Our Cost Price'!F32*(DualShadeMarkUp)</f>
        <v>173.46</v>
      </c>
      <c r="H32" s="447">
        <f>'[20]Our Cost Price'!G32+'[20]Our Cost Price'!G32*(DualShadeMarkUp)</f>
        <v>181.3</v>
      </c>
      <c r="I32" s="447">
        <f>'[20]Our Cost Price'!H32+'[20]Our Cost Price'!H32*(DualShadeMarkUp)</f>
        <v>189.14</v>
      </c>
      <c r="J32" s="447">
        <f>'[20]Our Cost Price'!I32+'[20]Our Cost Price'!I32*(DualShadeMarkUp)</f>
        <v>196</v>
      </c>
      <c r="K32" s="447">
        <f>'[20]Our Cost Price'!J32+'[20]Our Cost Price'!J32*(DualShadeMarkUp)</f>
        <v>203.84</v>
      </c>
      <c r="L32" s="447">
        <f>'[20]Our Cost Price'!K32+'[20]Our Cost Price'!K32*(DualShadeMarkUp)</f>
        <v>210.7</v>
      </c>
      <c r="M32" s="396"/>
    </row>
    <row r="33" spans="1:13" x14ac:dyDescent="0.25">
      <c r="A33" s="409">
        <v>2130</v>
      </c>
      <c r="B33" s="414" t="s">
        <v>791</v>
      </c>
      <c r="C33" s="447">
        <f>'[20]Our Cost Price'!B33+'[20]Our Cost Price'!B33*(DualShadeMarkUp)</f>
        <v>151.9</v>
      </c>
      <c r="D33" s="447">
        <f>'[20]Our Cost Price'!C33+'[20]Our Cost Price'!C33*(DualShadeMarkUp)</f>
        <v>160.72000000000003</v>
      </c>
      <c r="E33" s="447">
        <f>'[20]Our Cost Price'!D33+'[20]Our Cost Price'!D33*(DualShadeMarkUp)</f>
        <v>168.56</v>
      </c>
      <c r="F33" s="447">
        <f>'[20]Our Cost Price'!E33+'[20]Our Cost Price'!E33*(DualShadeMarkUp)</f>
        <v>174.44</v>
      </c>
      <c r="G33" s="447">
        <f>'[20]Our Cost Price'!F33+'[20]Our Cost Price'!F33*(DualShadeMarkUp)</f>
        <v>181.3</v>
      </c>
      <c r="H33" s="447">
        <f>'[20]Our Cost Price'!G33+'[20]Our Cost Price'!G33*(DualShadeMarkUp)</f>
        <v>189.14</v>
      </c>
      <c r="I33" s="447">
        <f>'[20]Our Cost Price'!H33+'[20]Our Cost Price'!H33*(DualShadeMarkUp)</f>
        <v>197.96</v>
      </c>
      <c r="J33" s="447">
        <f>'[20]Our Cost Price'!I33+'[20]Our Cost Price'!I33*(DualShadeMarkUp)</f>
        <v>202.86</v>
      </c>
      <c r="K33" s="447">
        <f>'[20]Our Cost Price'!J33+'[20]Our Cost Price'!J33*(DualShadeMarkUp)</f>
        <v>210.7</v>
      </c>
      <c r="L33" s="447">
        <f>'[20]Our Cost Price'!K33+'[20]Our Cost Price'!K33*(DualShadeMarkUp)</f>
        <v>216.57999999999998</v>
      </c>
      <c r="M33" s="396"/>
    </row>
    <row r="34" spans="1:13" x14ac:dyDescent="0.25">
      <c r="A34" s="409">
        <v>2530</v>
      </c>
      <c r="B34" s="414" t="s">
        <v>792</v>
      </c>
      <c r="C34" s="447">
        <f>'[20]Our Cost Price'!B34+'[20]Our Cost Price'!B34*(DualShadeMarkUp)</f>
        <v>162.68</v>
      </c>
      <c r="D34" s="447">
        <f>'[20]Our Cost Price'!C34+'[20]Our Cost Price'!C34*(DualShadeMarkUp)</f>
        <v>172.48000000000002</v>
      </c>
      <c r="E34" s="447">
        <f>'[20]Our Cost Price'!D34+'[20]Our Cost Price'!D34*(DualShadeMarkUp)</f>
        <v>178.36</v>
      </c>
      <c r="F34" s="447">
        <f>'[20]Our Cost Price'!E34+'[20]Our Cost Price'!E34*(DualShadeMarkUp)</f>
        <v>186.2</v>
      </c>
      <c r="G34" s="447">
        <f>'[20]Our Cost Price'!F34+'[20]Our Cost Price'!F34*(DualShadeMarkUp)</f>
        <v>191.1</v>
      </c>
      <c r="H34" s="447">
        <f>'[20]Our Cost Price'!G34+'[20]Our Cost Price'!G34*(DualShadeMarkUp)</f>
        <v>200.9</v>
      </c>
      <c r="I34" s="447">
        <f>'[20]Our Cost Price'!H34+'[20]Our Cost Price'!H34*(DualShadeMarkUp)</f>
        <v>206.77999999999997</v>
      </c>
      <c r="J34" s="447">
        <f>'[20]Our Cost Price'!I34+'[20]Our Cost Price'!I34*(DualShadeMarkUp)</f>
        <v>211.67999999999998</v>
      </c>
      <c r="K34" s="447">
        <f>'[20]Our Cost Price'!J34+'[20]Our Cost Price'!J34*(DualShadeMarkUp)</f>
        <v>220.5</v>
      </c>
      <c r="L34" s="447">
        <f>'[20]Our Cost Price'!K34+'[20]Our Cost Price'!K34*(DualShadeMarkUp)</f>
        <v>232.26</v>
      </c>
      <c r="M34" s="396"/>
    </row>
    <row r="35" spans="1:13" x14ac:dyDescent="0.25">
      <c r="A35" s="409">
        <v>2700</v>
      </c>
      <c r="B35" s="414" t="s">
        <v>793</v>
      </c>
      <c r="C35" s="447">
        <f>'[20]Our Cost Price'!B35+'[20]Our Cost Price'!B35*(DualShadeMarkUp)</f>
        <v>172.48000000000002</v>
      </c>
      <c r="D35" s="447">
        <f>'[20]Our Cost Price'!C35+'[20]Our Cost Price'!C35*(DualShadeMarkUp)</f>
        <v>178.36</v>
      </c>
      <c r="E35" s="447">
        <f>'[20]Our Cost Price'!D35+'[20]Our Cost Price'!D35*(DualShadeMarkUp)</f>
        <v>186.2</v>
      </c>
      <c r="F35" s="447">
        <f>'[20]Our Cost Price'!E35+'[20]Our Cost Price'!E35*(DualShadeMarkUp)</f>
        <v>196</v>
      </c>
      <c r="G35" s="447">
        <f>'[20]Our Cost Price'!F35+'[20]Our Cost Price'!F35*(DualShadeMarkUp)</f>
        <v>200.9</v>
      </c>
      <c r="H35" s="447">
        <f>'[20]Our Cost Price'!G35+'[20]Our Cost Price'!G35*(DualShadeMarkUp)</f>
        <v>206.77999999999997</v>
      </c>
      <c r="I35" s="447">
        <f>'[20]Our Cost Price'!H35+'[20]Our Cost Price'!H35*(DualShadeMarkUp)</f>
        <v>212.66000000000003</v>
      </c>
      <c r="J35" s="447">
        <f>'[20]Our Cost Price'!I35+'[20]Our Cost Price'!I35*(DualShadeMarkUp)</f>
        <v>218.54000000000002</v>
      </c>
      <c r="K35" s="447">
        <f>'[20]Our Cost Price'!J35+'[20]Our Cost Price'!J35*(DualShadeMarkUp)</f>
        <v>227.36</v>
      </c>
      <c r="L35" s="447">
        <f>'[20]Our Cost Price'!K35+'[20]Our Cost Price'!K35*(DualShadeMarkUp)</f>
        <v>240.10000000000002</v>
      </c>
      <c r="M35" s="396"/>
    </row>
    <row r="36" spans="1:13" x14ac:dyDescent="0.25">
      <c r="A36" s="416"/>
      <c r="B36" s="396"/>
      <c r="C36" s="396"/>
      <c r="D36" s="396"/>
      <c r="E36" s="396"/>
      <c r="F36" s="396"/>
      <c r="G36" s="396"/>
      <c r="H36" s="396"/>
      <c r="I36" s="396"/>
      <c r="J36" s="396"/>
      <c r="K36" s="396"/>
      <c r="L36" s="396"/>
      <c r="M36" s="396"/>
    </row>
    <row r="37" spans="1:13" x14ac:dyDescent="0.25">
      <c r="A37" s="416"/>
      <c r="B37" s="396"/>
      <c r="C37" s="396"/>
      <c r="D37" s="396"/>
      <c r="E37" s="396"/>
      <c r="F37" s="396"/>
      <c r="G37" s="396"/>
      <c r="H37" s="396"/>
      <c r="I37" s="396"/>
      <c r="J37" s="396"/>
      <c r="K37" s="396"/>
      <c r="L37" s="396"/>
      <c r="M37" s="396"/>
    </row>
    <row r="38" spans="1:13" x14ac:dyDescent="0.25">
      <c r="A38" s="417" t="s">
        <v>737</v>
      </c>
      <c r="B38" s="417"/>
      <c r="C38" s="417"/>
      <c r="D38" s="418"/>
      <c r="E38" s="418"/>
      <c r="F38" s="397"/>
      <c r="G38" s="397"/>
      <c r="H38" s="396"/>
      <c r="I38" s="396"/>
      <c r="J38" s="396"/>
      <c r="K38" s="396"/>
      <c r="L38" s="396"/>
      <c r="M38" s="396"/>
    </row>
    <row r="39" spans="1:13" x14ac:dyDescent="0.25">
      <c r="A39" s="417" t="s">
        <v>738</v>
      </c>
      <c r="B39" s="417"/>
      <c r="C39" s="417"/>
      <c r="D39" s="418"/>
      <c r="E39" s="418"/>
      <c r="F39" s="397"/>
      <c r="G39" s="397"/>
      <c r="H39" s="396"/>
      <c r="I39" s="396"/>
      <c r="J39" s="396"/>
      <c r="K39" s="396"/>
      <c r="L39" s="396"/>
      <c r="M39" s="396"/>
    </row>
    <row r="40" spans="1:13" x14ac:dyDescent="0.25">
      <c r="A40" s="416"/>
      <c r="B40" s="396"/>
      <c r="C40" s="396"/>
      <c r="D40" s="396"/>
      <c r="E40" s="396"/>
      <c r="F40" s="396"/>
      <c r="G40" s="396"/>
      <c r="H40" s="396"/>
      <c r="I40" s="396"/>
      <c r="J40" s="396"/>
      <c r="K40" s="396"/>
      <c r="L40" s="396"/>
      <c r="M40" s="396"/>
    </row>
    <row r="41" spans="1:13" x14ac:dyDescent="0.25">
      <c r="A41" s="772" t="s">
        <v>739</v>
      </c>
      <c r="B41" s="419"/>
      <c r="C41" s="420" t="s">
        <v>740</v>
      </c>
      <c r="D41" s="397"/>
      <c r="E41" t="s">
        <v>741</v>
      </c>
      <c r="F41"/>
      <c r="I41" s="398">
        <f>'[20]Our Cost Price'!H41+'[20]Our Cost Price'!H41*(DualShadeElectricMarkUp)</f>
        <v>76.724999999999994</v>
      </c>
      <c r="J41" s="396"/>
      <c r="K41" s="396"/>
      <c r="L41" s="396"/>
      <c r="M41" s="396"/>
    </row>
    <row r="42" spans="1:13" x14ac:dyDescent="0.25">
      <c r="A42" s="772"/>
      <c r="B42" s="421"/>
      <c r="C42" s="422"/>
      <c r="D42" s="397"/>
      <c r="E42" t="s">
        <v>742</v>
      </c>
      <c r="F42"/>
      <c r="I42" s="398">
        <f>'[20]Our Cost Price'!H42+'[20]Our Cost Price'!H42*(DualShadeElectricMarkUp)</f>
        <v>12.254000000000001</v>
      </c>
      <c r="J42" s="396"/>
      <c r="K42" s="396"/>
      <c r="L42" s="396"/>
      <c r="M42" s="396"/>
    </row>
    <row r="43" spans="1:13" x14ac:dyDescent="0.25">
      <c r="A43" s="423" t="s">
        <v>743</v>
      </c>
      <c r="B43" s="424"/>
      <c r="C43" s="425" t="s">
        <v>223</v>
      </c>
      <c r="D43" s="397"/>
      <c r="E43" t="s">
        <v>264</v>
      </c>
      <c r="F43"/>
      <c r="I43" s="398">
        <f>'[20]Our Cost Price'!H43+'[20]Our Cost Price'!H43*(DualShadeElectricMarkUp)</f>
        <v>12.254000000000001</v>
      </c>
      <c r="J43" s="396"/>
      <c r="K43" s="396"/>
      <c r="L43" s="396"/>
      <c r="M43" s="396"/>
    </row>
    <row r="44" spans="1:13" x14ac:dyDescent="0.25">
      <c r="A44" s="423" t="s">
        <v>744</v>
      </c>
      <c r="B44" s="424"/>
      <c r="C44" s="425" t="s">
        <v>223</v>
      </c>
      <c r="D44" s="397"/>
      <c r="E44"/>
      <c r="F44"/>
      <c r="I44" s="398"/>
      <c r="J44" s="396"/>
      <c r="K44" s="396"/>
      <c r="L44" s="396"/>
      <c r="M44" s="396"/>
    </row>
    <row r="45" spans="1:13" x14ac:dyDescent="0.25">
      <c r="A45" s="423" t="s">
        <v>745</v>
      </c>
      <c r="B45" s="424"/>
      <c r="C45" s="425" t="s">
        <v>221</v>
      </c>
      <c r="D45" s="397"/>
      <c r="J45" s="396"/>
      <c r="K45" s="396"/>
      <c r="L45" s="396"/>
      <c r="M45" s="396"/>
    </row>
    <row r="46" spans="1:13" x14ac:dyDescent="0.25">
      <c r="A46" s="426" t="s">
        <v>746</v>
      </c>
      <c r="B46" s="427"/>
      <c r="C46" s="425" t="s">
        <v>223</v>
      </c>
      <c r="D46" s="397"/>
      <c r="E46"/>
      <c r="F46"/>
      <c r="I46" s="398"/>
      <c r="J46" s="396"/>
      <c r="K46" s="396"/>
      <c r="L46" s="396"/>
      <c r="M46" s="396"/>
    </row>
    <row r="47" spans="1:13" x14ac:dyDescent="0.25">
      <c r="A47" s="426" t="s">
        <v>747</v>
      </c>
      <c r="B47" s="427"/>
      <c r="C47" s="425" t="s">
        <v>748</v>
      </c>
      <c r="D47" s="397"/>
      <c r="E47"/>
      <c r="F47"/>
      <c r="I47" s="398"/>
      <c r="J47" s="396"/>
      <c r="K47" s="396"/>
      <c r="L47" s="396"/>
      <c r="M47" s="396"/>
    </row>
    <row r="48" spans="1:13" x14ac:dyDescent="0.25">
      <c r="A48" s="426" t="s">
        <v>749</v>
      </c>
      <c r="B48" s="427"/>
      <c r="C48" s="425" t="s">
        <v>221</v>
      </c>
      <c r="D48" s="397"/>
      <c r="E48"/>
      <c r="F48"/>
      <c r="I48" s="398"/>
      <c r="J48" s="396"/>
      <c r="K48" s="396"/>
      <c r="L48" s="396"/>
      <c r="M48" s="396"/>
    </row>
    <row r="49" spans="1:3" x14ac:dyDescent="0.25">
      <c r="A49" s="426" t="s">
        <v>750</v>
      </c>
      <c r="B49" s="427"/>
      <c r="C49" s="425" t="s">
        <v>748</v>
      </c>
    </row>
    <row r="50" spans="1:3" x14ac:dyDescent="0.25">
      <c r="A50" s="426" t="s">
        <v>751</v>
      </c>
      <c r="B50" s="427"/>
      <c r="C50" s="425" t="s">
        <v>221</v>
      </c>
    </row>
    <row r="51" spans="1:3" x14ac:dyDescent="0.25">
      <c r="A51" s="423" t="s">
        <v>752</v>
      </c>
      <c r="B51" s="424"/>
      <c r="C51" s="425" t="s">
        <v>221</v>
      </c>
    </row>
    <row r="52" spans="1:3" x14ac:dyDescent="0.25">
      <c r="A52" s="423" t="s">
        <v>753</v>
      </c>
      <c r="B52" s="424"/>
      <c r="C52" s="425" t="s">
        <v>748</v>
      </c>
    </row>
  </sheetData>
  <mergeCells count="1">
    <mergeCell ref="A41:A42"/>
  </mergeCells>
  <pageMargins left="0.7" right="0.7" top="0.75" bottom="0.75" header="0.3" footer="0.3"/>
  <pageSetup paperSize="9" scale="85" orientation="portrait" r:id="rId1"/>
  <headerFooter>
    <oddHeader xml:space="preserve">&amp;L&amp;"-,Bold"&amp;18Dual Shade Roller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AF76C-3198-4431-8C63-A8A93110BE79}">
  <dimension ref="A1:M52"/>
  <sheetViews>
    <sheetView view="pageBreakPreview" zoomScale="110" zoomScaleNormal="100" zoomScaleSheetLayoutView="110" workbookViewId="0">
      <selection activeCell="C4" sqref="C4"/>
    </sheetView>
  </sheetViews>
  <sheetFormatPr defaultRowHeight="15" x14ac:dyDescent="0.25"/>
  <cols>
    <col min="1" max="1" width="7.85546875" style="428" customWidth="1"/>
    <col min="2" max="12" width="8.7109375" style="391" customWidth="1"/>
    <col min="13" max="13" width="9.140625" style="391"/>
    <col min="14" max="14" width="12.42578125" customWidth="1"/>
  </cols>
  <sheetData>
    <row r="1" spans="1:13" ht="18" x14ac:dyDescent="0.25">
      <c r="A1" s="399" t="s">
        <v>254</v>
      </c>
      <c r="B1" s="386"/>
      <c r="C1" s="387"/>
      <c r="D1" s="387"/>
      <c r="E1" s="388"/>
      <c r="F1" s="387"/>
      <c r="G1" s="387"/>
      <c r="H1" s="387"/>
      <c r="I1" s="387"/>
      <c r="J1" s="388"/>
      <c r="K1" s="389"/>
      <c r="L1" s="390" t="s">
        <v>727</v>
      </c>
    </row>
    <row r="2" spans="1:13" x14ac:dyDescent="0.25">
      <c r="A2" s="400"/>
      <c r="B2" s="401" t="s">
        <v>2</v>
      </c>
      <c r="C2" s="402">
        <v>610</v>
      </c>
      <c r="D2" s="402">
        <v>810</v>
      </c>
      <c r="E2" s="402">
        <v>1020</v>
      </c>
      <c r="F2" s="402">
        <v>1220</v>
      </c>
      <c r="G2" s="403">
        <v>1420</v>
      </c>
      <c r="H2" s="402">
        <v>1630</v>
      </c>
      <c r="I2" s="402">
        <v>1830</v>
      </c>
      <c r="J2" s="402">
        <v>1990</v>
      </c>
      <c r="K2" s="402">
        <v>2250</v>
      </c>
      <c r="L2" s="402">
        <v>2500</v>
      </c>
    </row>
    <row r="3" spans="1:13" x14ac:dyDescent="0.25">
      <c r="A3" s="404" t="s">
        <v>3</v>
      </c>
      <c r="B3" s="404"/>
      <c r="C3" s="405" t="s">
        <v>326</v>
      </c>
      <c r="D3" s="405" t="s">
        <v>728</v>
      </c>
      <c r="E3" s="405" t="s">
        <v>729</v>
      </c>
      <c r="F3" s="405" t="s">
        <v>730</v>
      </c>
      <c r="G3" s="405" t="s">
        <v>731</v>
      </c>
      <c r="H3" s="405" t="s">
        <v>732</v>
      </c>
      <c r="I3" s="405" t="s">
        <v>733</v>
      </c>
      <c r="J3" s="405" t="s">
        <v>734</v>
      </c>
      <c r="K3" s="405" t="s">
        <v>735</v>
      </c>
      <c r="L3" s="405" t="s">
        <v>736</v>
      </c>
    </row>
    <row r="4" spans="1:13" x14ac:dyDescent="0.25">
      <c r="A4" s="404">
        <v>760</v>
      </c>
      <c r="B4" s="406" t="s">
        <v>789</v>
      </c>
      <c r="C4" s="447">
        <f>'[20]Our Cost Price'!B4+'[20]Our Cost Price'!B4*(DualShadeMarkUp)</f>
        <v>81.34</v>
      </c>
      <c r="D4" s="447">
        <f>'[20]Our Cost Price'!C4+'[20]Our Cost Price'!C4*(DualShadeMarkUp)</f>
        <v>84.28</v>
      </c>
      <c r="E4" s="447">
        <f>'[20]Our Cost Price'!D4+'[20]Our Cost Price'!D4*(DualShadeMarkUp)</f>
        <v>92.12</v>
      </c>
      <c r="F4" s="447">
        <f>'[20]Our Cost Price'!E4+'[20]Our Cost Price'!E4*(DualShadeMarkUp)</f>
        <v>98</v>
      </c>
      <c r="G4" s="447">
        <f>'[20]Our Cost Price'!F4+'[20]Our Cost Price'!F4*(DualShadeMarkUp)</f>
        <v>103.88000000000001</v>
      </c>
      <c r="H4" s="447">
        <f>'[20]Our Cost Price'!G4+'[20]Our Cost Price'!G4*(DualShadeMarkUp)</f>
        <v>108.78</v>
      </c>
      <c r="I4" s="447">
        <f>'[20]Our Cost Price'!H4+'[20]Our Cost Price'!H4*(DualShadeMarkUp)</f>
        <v>113.68</v>
      </c>
      <c r="J4" s="447">
        <f>'[20]Our Cost Price'!I4+'[20]Our Cost Price'!I4*(DualShadeMarkUp)</f>
        <v>116.62000000000002</v>
      </c>
      <c r="K4" s="447">
        <f>'[20]Our Cost Price'!J4+'[20]Our Cost Price'!J4*(DualShadeMarkUp)</f>
        <v>120.53999999999999</v>
      </c>
      <c r="L4" s="447">
        <f>'[20]Our Cost Price'!K4+'[20]Our Cost Price'!K4*(DualShadeMarkUp)</f>
        <v>129.36000000000001</v>
      </c>
    </row>
    <row r="5" spans="1:13" x14ac:dyDescent="0.25">
      <c r="A5" s="404">
        <v>910</v>
      </c>
      <c r="B5" s="406" t="s">
        <v>331</v>
      </c>
      <c r="C5" s="447">
        <f>'[20]Our Cost Price'!B5+'[20]Our Cost Price'!B5*(DualShadeMarkUp)</f>
        <v>83.3</v>
      </c>
      <c r="D5" s="447">
        <f>'[20]Our Cost Price'!C5+'[20]Our Cost Price'!C5*(DualShadeMarkUp)</f>
        <v>86.240000000000009</v>
      </c>
      <c r="E5" s="447">
        <f>'[20]Our Cost Price'!D5+'[20]Our Cost Price'!D5*(DualShadeMarkUp)</f>
        <v>97.02</v>
      </c>
      <c r="F5" s="447">
        <f>'[20]Our Cost Price'!E5+'[20]Our Cost Price'!E5*(DualShadeMarkUp)</f>
        <v>101.92</v>
      </c>
      <c r="G5" s="447">
        <f>'[20]Our Cost Price'!F5+'[20]Our Cost Price'!F5*(DualShadeMarkUp)</f>
        <v>106.82000000000002</v>
      </c>
      <c r="H5" s="447">
        <f>'[20]Our Cost Price'!G5+'[20]Our Cost Price'!G5*(DualShadeMarkUp)</f>
        <v>111.72000000000001</v>
      </c>
      <c r="I5" s="447">
        <f>'[20]Our Cost Price'!H5+'[20]Our Cost Price'!H5*(DualShadeMarkUp)</f>
        <v>115.63999999999999</v>
      </c>
      <c r="J5" s="447">
        <f>'[20]Our Cost Price'!I5+'[20]Our Cost Price'!I5*(DualShadeMarkUp)</f>
        <v>118.58000000000001</v>
      </c>
      <c r="K5" s="447">
        <f>'[20]Our Cost Price'!J5+'[20]Our Cost Price'!J5*(DualShadeMarkUp)</f>
        <v>125.44</v>
      </c>
      <c r="L5" s="447">
        <f>'[20]Our Cost Price'!K5+'[20]Our Cost Price'!K5*(DualShadeMarkUp)</f>
        <v>133.28</v>
      </c>
    </row>
    <row r="6" spans="1:13" x14ac:dyDescent="0.25">
      <c r="A6" s="404">
        <v>1220</v>
      </c>
      <c r="B6" s="406" t="s">
        <v>730</v>
      </c>
      <c r="C6" s="447">
        <f>'[20]Our Cost Price'!B6+'[20]Our Cost Price'!B6*(DualShadeMarkUp)</f>
        <v>92.12</v>
      </c>
      <c r="D6" s="447">
        <f>'[20]Our Cost Price'!C6+'[20]Our Cost Price'!C6*(DualShadeMarkUp)</f>
        <v>99.960000000000008</v>
      </c>
      <c r="E6" s="447">
        <f>'[20]Our Cost Price'!D6+'[20]Our Cost Price'!D6*(DualShadeMarkUp)</f>
        <v>105.83999999999999</v>
      </c>
      <c r="F6" s="447">
        <f>'[20]Our Cost Price'!E6+'[20]Our Cost Price'!E6*(DualShadeMarkUp)</f>
        <v>109.76</v>
      </c>
      <c r="G6" s="447">
        <f>'[20]Our Cost Price'!F6+'[20]Our Cost Price'!F6*(DualShadeMarkUp)</f>
        <v>113.68</v>
      </c>
      <c r="H6" s="447">
        <f>'[20]Our Cost Price'!G6+'[20]Our Cost Price'!G6*(DualShadeMarkUp)</f>
        <v>117.6</v>
      </c>
      <c r="I6" s="447">
        <f>'[20]Our Cost Price'!H6+'[20]Our Cost Price'!H6*(DualShadeMarkUp)</f>
        <v>123.48</v>
      </c>
      <c r="J6" s="447">
        <f>'[20]Our Cost Price'!I6+'[20]Our Cost Price'!I6*(DualShadeMarkUp)</f>
        <v>127.4</v>
      </c>
      <c r="K6" s="447">
        <f>'[20]Our Cost Price'!J6+'[20]Our Cost Price'!J6*(DualShadeMarkUp)</f>
        <v>137.19999999999999</v>
      </c>
      <c r="L6" s="447">
        <f>'[20]Our Cost Price'!K6+'[20]Our Cost Price'!K6*(DualShadeMarkUp)</f>
        <v>143.08000000000001</v>
      </c>
    </row>
    <row r="7" spans="1:13" x14ac:dyDescent="0.25">
      <c r="A7" s="404">
        <v>1520</v>
      </c>
      <c r="B7" s="406" t="s">
        <v>790</v>
      </c>
      <c r="C7" s="447">
        <f>'[20]Our Cost Price'!B7+'[20]Our Cost Price'!B7*(DualShadeMarkUp)</f>
        <v>101.92</v>
      </c>
      <c r="D7" s="447">
        <f>'[20]Our Cost Price'!C7+'[20]Our Cost Price'!C7*(DualShadeMarkUp)</f>
        <v>105.83999999999999</v>
      </c>
      <c r="E7" s="447">
        <f>'[20]Our Cost Price'!D7+'[20]Our Cost Price'!D7*(DualShadeMarkUp)</f>
        <v>109.76</v>
      </c>
      <c r="F7" s="447">
        <f>'[20]Our Cost Price'!E7+'[20]Our Cost Price'!E7*(DualShadeMarkUp)</f>
        <v>114.66000000000001</v>
      </c>
      <c r="G7" s="447">
        <f>'[20]Our Cost Price'!F7+'[20]Our Cost Price'!F7*(DualShadeMarkUp)</f>
        <v>117.6</v>
      </c>
      <c r="H7" s="447">
        <f>'[20]Our Cost Price'!G7+'[20]Our Cost Price'!G7*(DualShadeMarkUp)</f>
        <v>123.48</v>
      </c>
      <c r="I7" s="447">
        <f>'[20]Our Cost Price'!H7+'[20]Our Cost Price'!H7*(DualShadeMarkUp)</f>
        <v>129.36000000000001</v>
      </c>
      <c r="J7" s="447">
        <f>'[20]Our Cost Price'!I7+'[20]Our Cost Price'!I7*(DualShadeMarkUp)</f>
        <v>136.22000000000003</v>
      </c>
      <c r="K7" s="447">
        <f>'[20]Our Cost Price'!J7+'[20]Our Cost Price'!J7*(DualShadeMarkUp)</f>
        <v>142.1</v>
      </c>
      <c r="L7" s="447">
        <f>'[20]Our Cost Price'!K7+'[20]Our Cost Price'!K7*(DualShadeMarkUp)</f>
        <v>147.98000000000002</v>
      </c>
    </row>
    <row r="8" spans="1:13" x14ac:dyDescent="0.25">
      <c r="A8" s="404">
        <v>1830</v>
      </c>
      <c r="B8" s="406" t="s">
        <v>733</v>
      </c>
      <c r="C8" s="447">
        <f>'[20]Our Cost Price'!B8+'[20]Our Cost Price'!B8*(DualShadeMarkUp)</f>
        <v>108.78</v>
      </c>
      <c r="D8" s="447">
        <f>'[20]Our Cost Price'!C8+'[20]Our Cost Price'!C8*(DualShadeMarkUp)</f>
        <v>112.7</v>
      </c>
      <c r="E8" s="447">
        <f>'[20]Our Cost Price'!D8+'[20]Our Cost Price'!D8*(DualShadeMarkUp)</f>
        <v>117.6</v>
      </c>
      <c r="F8" s="447">
        <f>'[20]Our Cost Price'!E8+'[20]Our Cost Price'!E8*(DualShadeMarkUp)</f>
        <v>120.53999999999999</v>
      </c>
      <c r="G8" s="447">
        <f>'[20]Our Cost Price'!F8+'[20]Our Cost Price'!F8*(DualShadeMarkUp)</f>
        <v>127.4</v>
      </c>
      <c r="H8" s="447">
        <f>'[20]Our Cost Price'!G8+'[20]Our Cost Price'!G8*(DualShadeMarkUp)</f>
        <v>136.22000000000003</v>
      </c>
      <c r="I8" s="447">
        <f>'[20]Our Cost Price'!H8+'[20]Our Cost Price'!H8*(DualShadeMarkUp)</f>
        <v>141.12</v>
      </c>
      <c r="J8" s="447">
        <f>'[20]Our Cost Price'!I8+'[20]Our Cost Price'!I8*(DualShadeMarkUp)</f>
        <v>144.06</v>
      </c>
      <c r="K8" s="447">
        <f>'[20]Our Cost Price'!J8+'[20]Our Cost Price'!J8*(DualShadeMarkUp)</f>
        <v>149.94</v>
      </c>
      <c r="L8" s="447">
        <f>'[20]Our Cost Price'!K8+'[20]Our Cost Price'!K8*(DualShadeMarkUp)</f>
        <v>153.86000000000001</v>
      </c>
    </row>
    <row r="9" spans="1:13" x14ac:dyDescent="0.25">
      <c r="A9" s="404">
        <v>2130</v>
      </c>
      <c r="B9" s="406" t="s">
        <v>791</v>
      </c>
      <c r="C9" s="447">
        <f>'[20]Our Cost Price'!B9+'[20]Our Cost Price'!B9*(DualShadeMarkUp)</f>
        <v>113.68</v>
      </c>
      <c r="D9" s="447">
        <f>'[20]Our Cost Price'!C9+'[20]Our Cost Price'!C9*(DualShadeMarkUp)</f>
        <v>117.6</v>
      </c>
      <c r="E9" s="447">
        <f>'[20]Our Cost Price'!D9+'[20]Our Cost Price'!D9*(DualShadeMarkUp)</f>
        <v>123.48</v>
      </c>
      <c r="F9" s="447">
        <f>'[20]Our Cost Price'!E9+'[20]Our Cost Price'!E9*(DualShadeMarkUp)</f>
        <v>129.36000000000001</v>
      </c>
      <c r="G9" s="447">
        <f>'[20]Our Cost Price'!F9+'[20]Our Cost Price'!F9*(DualShadeMarkUp)</f>
        <v>136.22000000000003</v>
      </c>
      <c r="H9" s="447">
        <f>'[20]Our Cost Price'!G9+'[20]Our Cost Price'!G9*(DualShadeMarkUp)</f>
        <v>141.12</v>
      </c>
      <c r="I9" s="447">
        <f>'[20]Our Cost Price'!H9+'[20]Our Cost Price'!H9*(DualShadeMarkUp)</f>
        <v>146.02000000000001</v>
      </c>
      <c r="J9" s="447">
        <f>'[20]Our Cost Price'!I9+'[20]Our Cost Price'!I9*(DualShadeMarkUp)</f>
        <v>148.96</v>
      </c>
      <c r="K9" s="447">
        <f>'[20]Our Cost Price'!J9+'[20]Our Cost Price'!J9*(DualShadeMarkUp)</f>
        <v>153.86000000000001</v>
      </c>
      <c r="L9" s="447">
        <f>'[20]Our Cost Price'!K9+'[20]Our Cost Price'!K9*(DualShadeMarkUp)</f>
        <v>160.72000000000003</v>
      </c>
    </row>
    <row r="10" spans="1:13" x14ac:dyDescent="0.25">
      <c r="A10" s="404">
        <v>2530</v>
      </c>
      <c r="B10" s="406" t="s">
        <v>792</v>
      </c>
      <c r="C10" s="447">
        <f>'[20]Our Cost Price'!B10+'[20]Our Cost Price'!B10*(DualShadeMarkUp)</f>
        <v>119.56</v>
      </c>
      <c r="D10" s="447">
        <f>'[20]Our Cost Price'!C10+'[20]Our Cost Price'!C10*(DualShadeMarkUp)</f>
        <v>125.44</v>
      </c>
      <c r="E10" s="447">
        <f>'[20]Our Cost Price'!D10+'[20]Our Cost Price'!D10*(DualShadeMarkUp)</f>
        <v>133.28</v>
      </c>
      <c r="F10" s="447">
        <f>'[20]Our Cost Price'!E10+'[20]Our Cost Price'!E10*(DualShadeMarkUp)</f>
        <v>140.13999999999999</v>
      </c>
      <c r="G10" s="447">
        <f>'[20]Our Cost Price'!F10+'[20]Our Cost Price'!F10*(DualShadeMarkUp)</f>
        <v>143.08000000000001</v>
      </c>
      <c r="H10" s="447">
        <f>'[20]Our Cost Price'!G10+'[20]Our Cost Price'!G10*(DualShadeMarkUp)</f>
        <v>147.98000000000002</v>
      </c>
      <c r="I10" s="447">
        <f>'[20]Our Cost Price'!H10+'[20]Our Cost Price'!H10*(DualShadeMarkUp)</f>
        <v>151.9</v>
      </c>
      <c r="J10" s="447">
        <f>'[20]Our Cost Price'!I10+'[20]Our Cost Price'!I10*(DualShadeMarkUp)</f>
        <v>154.84</v>
      </c>
      <c r="K10" s="447">
        <f>'[20]Our Cost Price'!J10+'[20]Our Cost Price'!J10*(DualShadeMarkUp)</f>
        <v>162.68</v>
      </c>
      <c r="L10" s="447">
        <f>'[20]Our Cost Price'!K10+'[20]Our Cost Price'!K10*(DualShadeMarkUp)</f>
        <v>172.48000000000002</v>
      </c>
    </row>
    <row r="11" spans="1:13" x14ac:dyDescent="0.25">
      <c r="A11" s="404">
        <v>2700</v>
      </c>
      <c r="B11" s="406" t="s">
        <v>793</v>
      </c>
      <c r="C11" s="447">
        <f>'[20]Our Cost Price'!B11+'[20]Our Cost Price'!B11*(DualShadeMarkUp)</f>
        <v>125.44</v>
      </c>
      <c r="D11" s="447">
        <f>'[20]Our Cost Price'!C11+'[20]Our Cost Price'!C11*(DualShadeMarkUp)</f>
        <v>133.28</v>
      </c>
      <c r="E11" s="447">
        <f>'[20]Our Cost Price'!D11+'[20]Our Cost Price'!D11*(DualShadeMarkUp)</f>
        <v>140.13999999999999</v>
      </c>
      <c r="F11" s="447">
        <f>'[20]Our Cost Price'!E11+'[20]Our Cost Price'!E11*(DualShadeMarkUp)</f>
        <v>144.06</v>
      </c>
      <c r="G11" s="447">
        <f>'[20]Our Cost Price'!F11+'[20]Our Cost Price'!F11*(DualShadeMarkUp)</f>
        <v>147.98000000000002</v>
      </c>
      <c r="H11" s="447">
        <f>'[20]Our Cost Price'!G11+'[20]Our Cost Price'!G11*(DualShadeMarkUp)</f>
        <v>151.9</v>
      </c>
      <c r="I11" s="447">
        <f>'[20]Our Cost Price'!H11+'[20]Our Cost Price'!H11*(DualShadeMarkUp)</f>
        <v>156.80000000000001</v>
      </c>
      <c r="J11" s="447">
        <f>'[20]Our Cost Price'!I11+'[20]Our Cost Price'!I11*(DualShadeMarkUp)</f>
        <v>161.69999999999999</v>
      </c>
      <c r="K11" s="447">
        <f>'[20]Our Cost Price'!J11+'[20]Our Cost Price'!J11*(DualShadeMarkUp)</f>
        <v>169.54</v>
      </c>
      <c r="L11" s="447">
        <f>'[20]Our Cost Price'!K11+'[20]Our Cost Price'!K11*(DualShadeMarkUp)</f>
        <v>177.38</v>
      </c>
    </row>
    <row r="12" spans="1:13" x14ac:dyDescent="0.25">
      <c r="A12" s="407"/>
      <c r="B12" s="392"/>
      <c r="C12" s="387"/>
      <c r="D12" s="387"/>
      <c r="E12" s="387"/>
      <c r="F12" s="387"/>
      <c r="G12" s="387"/>
      <c r="H12" s="387"/>
      <c r="I12" s="387"/>
      <c r="J12" s="387"/>
      <c r="K12" s="387"/>
      <c r="L12" s="389"/>
    </row>
    <row r="13" spans="1:13" ht="18" x14ac:dyDescent="0.25">
      <c r="A13" s="408" t="s">
        <v>244</v>
      </c>
      <c r="B13" s="393"/>
      <c r="C13" s="394"/>
      <c r="D13" s="394"/>
      <c r="E13" s="394"/>
      <c r="F13" s="394"/>
      <c r="G13" s="394"/>
      <c r="H13" s="394"/>
      <c r="I13" s="394"/>
      <c r="J13" s="394"/>
      <c r="K13" s="394"/>
      <c r="L13" s="395" t="s">
        <v>727</v>
      </c>
      <c r="M13" s="396"/>
    </row>
    <row r="14" spans="1:13" x14ac:dyDescent="0.25">
      <c r="A14" s="409"/>
      <c r="B14" s="410" t="s">
        <v>2</v>
      </c>
      <c r="C14" s="411">
        <v>610</v>
      </c>
      <c r="D14" s="411">
        <v>810</v>
      </c>
      <c r="E14" s="411">
        <v>1020</v>
      </c>
      <c r="F14" s="411">
        <v>1220</v>
      </c>
      <c r="G14" s="412">
        <v>1420</v>
      </c>
      <c r="H14" s="411">
        <v>1630</v>
      </c>
      <c r="I14" s="411">
        <v>1830</v>
      </c>
      <c r="J14" s="411">
        <v>1990</v>
      </c>
      <c r="K14" s="411">
        <v>2250</v>
      </c>
      <c r="L14" s="411">
        <v>2500</v>
      </c>
      <c r="M14" s="396"/>
    </row>
    <row r="15" spans="1:13" x14ac:dyDescent="0.25">
      <c r="A15" s="409" t="s">
        <v>3</v>
      </c>
      <c r="B15" s="409"/>
      <c r="C15" s="413" t="s">
        <v>326</v>
      </c>
      <c r="D15" s="413" t="s">
        <v>728</v>
      </c>
      <c r="E15" s="413" t="s">
        <v>729</v>
      </c>
      <c r="F15" s="413" t="s">
        <v>730</v>
      </c>
      <c r="G15" s="413" t="s">
        <v>731</v>
      </c>
      <c r="H15" s="413" t="s">
        <v>732</v>
      </c>
      <c r="I15" s="413" t="s">
        <v>733</v>
      </c>
      <c r="J15" s="413" t="s">
        <v>734</v>
      </c>
      <c r="K15" s="413" t="s">
        <v>735</v>
      </c>
      <c r="L15" s="413" t="s">
        <v>736</v>
      </c>
      <c r="M15" s="396"/>
    </row>
    <row r="16" spans="1:13" x14ac:dyDescent="0.25">
      <c r="A16" s="409">
        <v>760</v>
      </c>
      <c r="B16" s="414" t="s">
        <v>789</v>
      </c>
      <c r="C16" s="447">
        <f>'[20]Our Cost Price'!B16+'[20]Our Cost Price'!B16*(DualShadeMarkUp)</f>
        <v>90.160000000000011</v>
      </c>
      <c r="D16" s="447">
        <f>'[20]Our Cost Price'!C16+'[20]Our Cost Price'!C16*(DualShadeMarkUp)</f>
        <v>95.06</v>
      </c>
      <c r="E16" s="447">
        <f>'[20]Our Cost Price'!D16+'[20]Our Cost Price'!D16*(DualShadeMarkUp)</f>
        <v>102.9</v>
      </c>
      <c r="F16" s="447">
        <f>'[20]Our Cost Price'!E16+'[20]Our Cost Price'!E16*(DualShadeMarkUp)</f>
        <v>107.8</v>
      </c>
      <c r="G16" s="447">
        <f>'[20]Our Cost Price'!F16+'[20]Our Cost Price'!F16*(DualShadeMarkUp)</f>
        <v>114.66000000000001</v>
      </c>
      <c r="H16" s="447">
        <f>'[20]Our Cost Price'!G16+'[20]Our Cost Price'!G16*(DualShadeMarkUp)</f>
        <v>118.58000000000001</v>
      </c>
      <c r="I16" s="447">
        <f>'[20]Our Cost Price'!H16+'[20]Our Cost Price'!H16*(DualShadeMarkUp)</f>
        <v>125.44</v>
      </c>
      <c r="J16" s="447">
        <f>'[20]Our Cost Price'!I16+'[20]Our Cost Price'!I16*(DualShadeMarkUp)</f>
        <v>131.32000000000002</v>
      </c>
      <c r="K16" s="447">
        <f>'[20]Our Cost Price'!J16+'[20]Our Cost Price'!J16*(DualShadeMarkUp)</f>
        <v>138.18</v>
      </c>
      <c r="L16" s="447">
        <f>'[20]Our Cost Price'!K16+'[20]Our Cost Price'!K16*(DualShadeMarkUp)</f>
        <v>143.08000000000001</v>
      </c>
      <c r="M16" s="396"/>
    </row>
    <row r="17" spans="1:13" x14ac:dyDescent="0.25">
      <c r="A17" s="409">
        <v>910</v>
      </c>
      <c r="B17" s="414" t="s">
        <v>331</v>
      </c>
      <c r="C17" s="447">
        <f>'[20]Our Cost Price'!B17+'[20]Our Cost Price'!B17*(DualShadeMarkUp)</f>
        <v>93.1</v>
      </c>
      <c r="D17" s="447">
        <f>'[20]Our Cost Price'!C17+'[20]Our Cost Price'!C17*(DualShadeMarkUp)</f>
        <v>98.98</v>
      </c>
      <c r="E17" s="447">
        <f>'[20]Our Cost Price'!D17+'[20]Our Cost Price'!D17*(DualShadeMarkUp)</f>
        <v>106.82000000000002</v>
      </c>
      <c r="F17" s="447">
        <f>'[20]Our Cost Price'!E17+'[20]Our Cost Price'!E17*(DualShadeMarkUp)</f>
        <v>112.7</v>
      </c>
      <c r="G17" s="447">
        <f>'[20]Our Cost Price'!F17+'[20]Our Cost Price'!F17*(DualShadeMarkUp)</f>
        <v>116.62000000000002</v>
      </c>
      <c r="H17" s="447">
        <f>'[20]Our Cost Price'!G17+'[20]Our Cost Price'!G17*(DualShadeMarkUp)</f>
        <v>123.48</v>
      </c>
      <c r="I17" s="447">
        <f>'[20]Our Cost Price'!H17+'[20]Our Cost Price'!H17*(DualShadeMarkUp)</f>
        <v>129.36000000000001</v>
      </c>
      <c r="J17" s="447">
        <f>'[20]Our Cost Price'!I17+'[20]Our Cost Price'!I17*(DualShadeMarkUp)</f>
        <v>133.28</v>
      </c>
      <c r="K17" s="447">
        <f>'[20]Our Cost Price'!J17+'[20]Our Cost Price'!J17*(DualShadeMarkUp)</f>
        <v>141.12</v>
      </c>
      <c r="L17" s="447">
        <f>'[20]Our Cost Price'!K17+'[20]Our Cost Price'!K17*(DualShadeMarkUp)</f>
        <v>147</v>
      </c>
      <c r="M17" s="396"/>
    </row>
    <row r="18" spans="1:13" x14ac:dyDescent="0.25">
      <c r="A18" s="409">
        <v>1220</v>
      </c>
      <c r="B18" s="414" t="s">
        <v>730</v>
      </c>
      <c r="C18" s="447">
        <f>'[20]Our Cost Price'!B18+'[20]Our Cost Price'!B18*(DualShadeMarkUp)</f>
        <v>102.9</v>
      </c>
      <c r="D18" s="447">
        <f>'[20]Our Cost Price'!C18+'[20]Our Cost Price'!C18*(DualShadeMarkUp)</f>
        <v>111.72000000000001</v>
      </c>
      <c r="E18" s="447">
        <f>'[20]Our Cost Price'!D18+'[20]Our Cost Price'!D18*(DualShadeMarkUp)</f>
        <v>115.63999999999999</v>
      </c>
      <c r="F18" s="447">
        <f>'[20]Our Cost Price'!E18+'[20]Our Cost Price'!E18*(DualShadeMarkUp)</f>
        <v>119.56</v>
      </c>
      <c r="G18" s="447">
        <f>'[20]Our Cost Price'!F18+'[20]Our Cost Price'!F18*(DualShadeMarkUp)</f>
        <v>125.44</v>
      </c>
      <c r="H18" s="447">
        <f>'[20]Our Cost Price'!G18+'[20]Our Cost Price'!G18*(DualShadeMarkUp)</f>
        <v>132.30000000000001</v>
      </c>
      <c r="I18" s="447">
        <f>'[20]Our Cost Price'!H18+'[20]Our Cost Price'!H18*(DualShadeMarkUp)</f>
        <v>139.16000000000003</v>
      </c>
      <c r="J18" s="447">
        <f>'[20]Our Cost Price'!I18+'[20]Our Cost Price'!I18*(DualShadeMarkUp)</f>
        <v>142.1</v>
      </c>
      <c r="K18" s="447">
        <f>'[20]Our Cost Price'!J18+'[20]Our Cost Price'!J18*(DualShadeMarkUp)</f>
        <v>149.94</v>
      </c>
      <c r="L18" s="447">
        <f>'[20]Our Cost Price'!K18+'[20]Our Cost Price'!K18*(DualShadeMarkUp)</f>
        <v>156.80000000000001</v>
      </c>
      <c r="M18" s="396"/>
    </row>
    <row r="19" spans="1:13" x14ac:dyDescent="0.25">
      <c r="A19" s="409">
        <v>1520</v>
      </c>
      <c r="B19" s="414" t="s">
        <v>790</v>
      </c>
      <c r="C19" s="447">
        <f>'[20]Our Cost Price'!B19+'[20]Our Cost Price'!B19*(DualShadeMarkUp)</f>
        <v>112.7</v>
      </c>
      <c r="D19" s="447">
        <f>'[20]Our Cost Price'!C19+'[20]Our Cost Price'!C19*(DualShadeMarkUp)</f>
        <v>115.63999999999999</v>
      </c>
      <c r="E19" s="447">
        <f>'[20]Our Cost Price'!D19+'[20]Our Cost Price'!D19*(DualShadeMarkUp)</f>
        <v>119.56</v>
      </c>
      <c r="F19" s="447">
        <f>'[20]Our Cost Price'!E19+'[20]Our Cost Price'!E19*(DualShadeMarkUp)</f>
        <v>127.4</v>
      </c>
      <c r="G19" s="447">
        <f>'[20]Our Cost Price'!F19+'[20]Our Cost Price'!F19*(DualShadeMarkUp)</f>
        <v>132.30000000000001</v>
      </c>
      <c r="H19" s="447">
        <f>'[20]Our Cost Price'!G19+'[20]Our Cost Price'!G19*(DualShadeMarkUp)</f>
        <v>139.16000000000003</v>
      </c>
      <c r="I19" s="447">
        <f>'[20]Our Cost Price'!H19+'[20]Our Cost Price'!H19*(DualShadeMarkUp)</f>
        <v>143.08000000000001</v>
      </c>
      <c r="J19" s="447">
        <f>'[20]Our Cost Price'!I19+'[20]Our Cost Price'!I19*(DualShadeMarkUp)</f>
        <v>148.96</v>
      </c>
      <c r="K19" s="447">
        <f>'[20]Our Cost Price'!J19+'[20]Our Cost Price'!J19*(DualShadeMarkUp)</f>
        <v>154.84</v>
      </c>
      <c r="L19" s="447">
        <f>'[20]Our Cost Price'!K19+'[20]Our Cost Price'!K19*(DualShadeMarkUp)</f>
        <v>166.6</v>
      </c>
      <c r="M19" s="396"/>
    </row>
    <row r="20" spans="1:13" x14ac:dyDescent="0.25">
      <c r="A20" s="409">
        <v>1830</v>
      </c>
      <c r="B20" s="414" t="s">
        <v>733</v>
      </c>
      <c r="C20" s="447">
        <f>'[20]Our Cost Price'!B20+'[20]Our Cost Price'!B20*(DualShadeMarkUp)</f>
        <v>118.58000000000001</v>
      </c>
      <c r="D20" s="447">
        <f>'[20]Our Cost Price'!C20+'[20]Our Cost Price'!C20*(DualShadeMarkUp)</f>
        <v>124.46000000000001</v>
      </c>
      <c r="E20" s="447">
        <f>'[20]Our Cost Price'!D20+'[20]Our Cost Price'!D20*(DualShadeMarkUp)</f>
        <v>132.30000000000001</v>
      </c>
      <c r="F20" s="447">
        <f>'[20]Our Cost Price'!E20+'[20]Our Cost Price'!E20*(DualShadeMarkUp)</f>
        <v>138.18</v>
      </c>
      <c r="G20" s="447">
        <f>'[20]Our Cost Price'!F20+'[20]Our Cost Price'!F20*(DualShadeMarkUp)</f>
        <v>142.1</v>
      </c>
      <c r="H20" s="447">
        <f>'[20]Our Cost Price'!G20+'[20]Our Cost Price'!G20*(DualShadeMarkUp)</f>
        <v>148.96</v>
      </c>
      <c r="I20" s="447">
        <f>'[20]Our Cost Price'!H20+'[20]Our Cost Price'!H20*(DualShadeMarkUp)</f>
        <v>153.86000000000001</v>
      </c>
      <c r="J20" s="447">
        <f>'[20]Our Cost Price'!I20+'[20]Our Cost Price'!I20*(DualShadeMarkUp)</f>
        <v>158.76000000000002</v>
      </c>
      <c r="K20" s="447">
        <f>'[20]Our Cost Price'!J20+'[20]Our Cost Price'!J20*(DualShadeMarkUp)</f>
        <v>168.56</v>
      </c>
      <c r="L20" s="447">
        <f>'[20]Our Cost Price'!K20+'[20]Our Cost Price'!K20*(DualShadeMarkUp)</f>
        <v>173.46</v>
      </c>
      <c r="M20" s="396"/>
    </row>
    <row r="21" spans="1:13" x14ac:dyDescent="0.25">
      <c r="A21" s="409">
        <v>2130</v>
      </c>
      <c r="B21" s="414" t="s">
        <v>791</v>
      </c>
      <c r="C21" s="447">
        <f>'[20]Our Cost Price'!B21+'[20]Our Cost Price'!B21*(DualShadeMarkUp)</f>
        <v>125.44</v>
      </c>
      <c r="D21" s="447">
        <f>'[20]Our Cost Price'!C21+'[20]Our Cost Price'!C21*(DualShadeMarkUp)</f>
        <v>132.30000000000001</v>
      </c>
      <c r="E21" s="447">
        <f>'[20]Our Cost Price'!D21+'[20]Our Cost Price'!D21*(DualShadeMarkUp)</f>
        <v>139.16000000000003</v>
      </c>
      <c r="F21" s="447">
        <f>'[20]Our Cost Price'!E21+'[20]Our Cost Price'!E21*(DualShadeMarkUp)</f>
        <v>143.08000000000001</v>
      </c>
      <c r="G21" s="447">
        <f>'[20]Our Cost Price'!F21+'[20]Our Cost Price'!F21*(DualShadeMarkUp)</f>
        <v>148.96</v>
      </c>
      <c r="H21" s="447">
        <f>'[20]Our Cost Price'!G21+'[20]Our Cost Price'!G21*(DualShadeMarkUp)</f>
        <v>153.86000000000001</v>
      </c>
      <c r="I21" s="447">
        <f>'[20]Our Cost Price'!H21+'[20]Our Cost Price'!H21*(DualShadeMarkUp)</f>
        <v>161.69999999999999</v>
      </c>
      <c r="J21" s="447">
        <f>'[20]Our Cost Price'!I21+'[20]Our Cost Price'!I21*(DualShadeMarkUp)</f>
        <v>167.58</v>
      </c>
      <c r="K21" s="447">
        <f>'[20]Our Cost Price'!J21+'[20]Our Cost Price'!J21*(DualShadeMarkUp)</f>
        <v>173.46</v>
      </c>
      <c r="L21" s="447">
        <f>'[20]Our Cost Price'!K21+'[20]Our Cost Price'!K21*(DualShadeMarkUp)</f>
        <v>178.36</v>
      </c>
      <c r="M21" s="396"/>
    </row>
    <row r="22" spans="1:13" x14ac:dyDescent="0.25">
      <c r="A22" s="409">
        <v>2530</v>
      </c>
      <c r="B22" s="414" t="s">
        <v>792</v>
      </c>
      <c r="C22" s="447">
        <f>'[20]Our Cost Price'!B22+'[20]Our Cost Price'!B22*(DualShadeMarkUp)</f>
        <v>136.22000000000003</v>
      </c>
      <c r="D22" s="447">
        <f>'[20]Our Cost Price'!C22+'[20]Our Cost Price'!C22*(DualShadeMarkUp)</f>
        <v>141.12</v>
      </c>
      <c r="E22" s="447">
        <f>'[20]Our Cost Price'!D22+'[20]Our Cost Price'!D22*(DualShadeMarkUp)</f>
        <v>147</v>
      </c>
      <c r="F22" s="447">
        <f>'[20]Our Cost Price'!E22+'[20]Our Cost Price'!E22*(DualShadeMarkUp)</f>
        <v>152.88</v>
      </c>
      <c r="G22" s="447">
        <f>'[20]Our Cost Price'!F22+'[20]Our Cost Price'!F22*(DualShadeMarkUp)</f>
        <v>156.80000000000001</v>
      </c>
      <c r="H22" s="447">
        <f>'[20]Our Cost Price'!G22+'[20]Our Cost Price'!G22*(DualShadeMarkUp)</f>
        <v>166.6</v>
      </c>
      <c r="I22" s="447">
        <f>'[20]Our Cost Price'!H22+'[20]Our Cost Price'!H22*(DualShadeMarkUp)</f>
        <v>170.52</v>
      </c>
      <c r="J22" s="447">
        <f>'[20]Our Cost Price'!I22+'[20]Our Cost Price'!I22*(DualShadeMarkUp)</f>
        <v>175.42000000000002</v>
      </c>
      <c r="K22" s="447">
        <f>'[20]Our Cost Price'!J22+'[20]Our Cost Price'!J22*(DualShadeMarkUp)</f>
        <v>181.3</v>
      </c>
      <c r="L22" s="447">
        <f>'[20]Our Cost Price'!K22+'[20]Our Cost Price'!K22*(DualShadeMarkUp)</f>
        <v>189.14</v>
      </c>
      <c r="M22" s="396"/>
    </row>
    <row r="23" spans="1:13" x14ac:dyDescent="0.25">
      <c r="A23" s="409">
        <v>2700</v>
      </c>
      <c r="B23" s="414" t="s">
        <v>793</v>
      </c>
      <c r="C23" s="447">
        <f>'[20]Our Cost Price'!B23+'[20]Our Cost Price'!B23*(DualShadeMarkUp)</f>
        <v>141.12</v>
      </c>
      <c r="D23" s="447">
        <f>'[20]Our Cost Price'!C23+'[20]Our Cost Price'!C23*(DualShadeMarkUp)</f>
        <v>147</v>
      </c>
      <c r="E23" s="447">
        <f>'[20]Our Cost Price'!D23+'[20]Our Cost Price'!D23*(DualShadeMarkUp)</f>
        <v>152.88</v>
      </c>
      <c r="F23" s="447">
        <f>'[20]Our Cost Price'!E23+'[20]Our Cost Price'!E23*(DualShadeMarkUp)</f>
        <v>158.76000000000002</v>
      </c>
      <c r="G23" s="447">
        <f>'[20]Our Cost Price'!F23+'[20]Our Cost Price'!F23*(DualShadeMarkUp)</f>
        <v>166.6</v>
      </c>
      <c r="H23" s="447">
        <f>'[20]Our Cost Price'!G23+'[20]Our Cost Price'!G23*(DualShadeMarkUp)</f>
        <v>170.52</v>
      </c>
      <c r="I23" s="447">
        <f>'[20]Our Cost Price'!H23+'[20]Our Cost Price'!H23*(DualShadeMarkUp)</f>
        <v>176.4</v>
      </c>
      <c r="J23" s="447">
        <f>'[20]Our Cost Price'!I23+'[20]Our Cost Price'!I23*(DualShadeMarkUp)</f>
        <v>180.32000000000002</v>
      </c>
      <c r="K23" s="447">
        <f>'[20]Our Cost Price'!J23+'[20]Our Cost Price'!J23*(DualShadeMarkUp)</f>
        <v>186.2</v>
      </c>
      <c r="L23" s="447">
        <f>'[20]Our Cost Price'!K23+'[20]Our Cost Price'!K23*(DualShadeMarkUp)</f>
        <v>197.96</v>
      </c>
      <c r="M23" s="396"/>
    </row>
    <row r="24" spans="1:13" x14ac:dyDescent="0.25">
      <c r="A24" s="415"/>
      <c r="B24" s="394"/>
      <c r="C24" s="394"/>
      <c r="D24" s="394"/>
      <c r="E24" s="394"/>
      <c r="F24" s="394"/>
      <c r="G24" s="394"/>
      <c r="H24" s="394"/>
      <c r="I24" s="394"/>
      <c r="J24" s="394"/>
      <c r="K24" s="394"/>
      <c r="L24" s="394"/>
      <c r="M24" s="396"/>
    </row>
    <row r="25" spans="1:13" ht="18" x14ac:dyDescent="0.25">
      <c r="A25" s="408" t="s">
        <v>255</v>
      </c>
      <c r="B25" s="393"/>
      <c r="C25" s="394"/>
      <c r="D25" s="394"/>
      <c r="E25" s="394"/>
      <c r="F25" s="394"/>
      <c r="G25" s="394"/>
      <c r="H25" s="394"/>
      <c r="I25" s="394"/>
      <c r="J25" s="394"/>
      <c r="K25" s="394"/>
      <c r="L25" s="395" t="s">
        <v>727</v>
      </c>
      <c r="M25" s="396"/>
    </row>
    <row r="26" spans="1:13" x14ac:dyDescent="0.25">
      <c r="A26" s="409"/>
      <c r="B26" s="410" t="s">
        <v>2</v>
      </c>
      <c r="C26" s="411">
        <v>610</v>
      </c>
      <c r="D26" s="411">
        <v>810</v>
      </c>
      <c r="E26" s="411">
        <v>1020</v>
      </c>
      <c r="F26" s="411">
        <v>1220</v>
      </c>
      <c r="G26" s="412">
        <v>1420</v>
      </c>
      <c r="H26" s="411">
        <v>1630</v>
      </c>
      <c r="I26" s="411">
        <v>1830</v>
      </c>
      <c r="J26" s="411">
        <v>1990</v>
      </c>
      <c r="K26" s="411">
        <v>2250</v>
      </c>
      <c r="L26" s="411">
        <v>2500</v>
      </c>
      <c r="M26" s="396"/>
    </row>
    <row r="27" spans="1:13" x14ac:dyDescent="0.25">
      <c r="A27" s="409" t="s">
        <v>3</v>
      </c>
      <c r="B27" s="409"/>
      <c r="C27" s="413" t="s">
        <v>326</v>
      </c>
      <c r="D27" s="413" t="s">
        <v>728</v>
      </c>
      <c r="E27" s="413" t="s">
        <v>729</v>
      </c>
      <c r="F27" s="413" t="s">
        <v>730</v>
      </c>
      <c r="G27" s="413" t="s">
        <v>731</v>
      </c>
      <c r="H27" s="413" t="s">
        <v>732</v>
      </c>
      <c r="I27" s="413" t="s">
        <v>733</v>
      </c>
      <c r="J27" s="413" t="s">
        <v>734</v>
      </c>
      <c r="K27" s="413" t="s">
        <v>735</v>
      </c>
      <c r="L27" s="413" t="s">
        <v>736</v>
      </c>
      <c r="M27" s="396"/>
    </row>
    <row r="28" spans="1:13" x14ac:dyDescent="0.25">
      <c r="A28" s="409">
        <v>760</v>
      </c>
      <c r="B28" s="414" t="s">
        <v>789</v>
      </c>
      <c r="C28" s="447">
        <f>'[20]Our Cost Price'!B28+'[20]Our Cost Price'!B28*(DualShadeMarkUp)</f>
        <v>109.76</v>
      </c>
      <c r="D28" s="447">
        <f>'[20]Our Cost Price'!C28+'[20]Our Cost Price'!C28*(DualShadeMarkUp)</f>
        <v>114.66000000000001</v>
      </c>
      <c r="E28" s="447">
        <f>'[20]Our Cost Price'!D28+'[20]Our Cost Price'!D28*(DualShadeMarkUp)</f>
        <v>123.48</v>
      </c>
      <c r="F28" s="447">
        <f>'[20]Our Cost Price'!E28+'[20]Our Cost Price'!E28*(DualShadeMarkUp)</f>
        <v>132.30000000000001</v>
      </c>
      <c r="G28" s="447">
        <f>'[20]Our Cost Price'!F28+'[20]Our Cost Price'!F28*(DualShadeMarkUp)</f>
        <v>140.13999999999999</v>
      </c>
      <c r="H28" s="447">
        <f>'[20]Our Cost Price'!G28+'[20]Our Cost Price'!G28*(DualShadeMarkUp)</f>
        <v>147</v>
      </c>
      <c r="I28" s="447">
        <f>'[20]Our Cost Price'!H28+'[20]Our Cost Price'!H28*(DualShadeMarkUp)</f>
        <v>151.9</v>
      </c>
      <c r="J28" s="447">
        <f>'[20]Our Cost Price'!I28+'[20]Our Cost Price'!I28*(DualShadeMarkUp)</f>
        <v>156.80000000000001</v>
      </c>
      <c r="K28" s="447">
        <f>'[20]Our Cost Price'!J28+'[20]Our Cost Price'!J28*(DualShadeMarkUp)</f>
        <v>167.58</v>
      </c>
      <c r="L28" s="447">
        <f>'[20]Our Cost Price'!K28+'[20]Our Cost Price'!K28*(DualShadeMarkUp)</f>
        <v>174.44</v>
      </c>
      <c r="M28" s="396"/>
    </row>
    <row r="29" spans="1:13" x14ac:dyDescent="0.25">
      <c r="A29" s="409">
        <v>910</v>
      </c>
      <c r="B29" s="414" t="s">
        <v>331</v>
      </c>
      <c r="C29" s="447">
        <f>'[20]Our Cost Price'!B29+'[20]Our Cost Price'!B29*(DualShadeMarkUp)</f>
        <v>113.68</v>
      </c>
      <c r="D29" s="447">
        <f>'[20]Our Cost Price'!C29+'[20]Our Cost Price'!C29*(DualShadeMarkUp)</f>
        <v>117.6</v>
      </c>
      <c r="E29" s="447">
        <f>'[20]Our Cost Price'!D29+'[20]Our Cost Price'!D29*(DualShadeMarkUp)</f>
        <v>129.36000000000001</v>
      </c>
      <c r="F29" s="447">
        <f>'[20]Our Cost Price'!E29+'[20]Our Cost Price'!E29*(DualShadeMarkUp)</f>
        <v>138.18</v>
      </c>
      <c r="G29" s="447">
        <f>'[20]Our Cost Price'!F29+'[20]Our Cost Price'!F29*(DualShadeMarkUp)</f>
        <v>143.08000000000001</v>
      </c>
      <c r="H29" s="447">
        <f>'[20]Our Cost Price'!G29+'[20]Our Cost Price'!G29*(DualShadeMarkUp)</f>
        <v>148.96</v>
      </c>
      <c r="I29" s="447">
        <f>'[20]Our Cost Price'!H29+'[20]Our Cost Price'!H29*(DualShadeMarkUp)</f>
        <v>154.84</v>
      </c>
      <c r="J29" s="447">
        <f>'[20]Our Cost Price'!I29+'[20]Our Cost Price'!I29*(DualShadeMarkUp)</f>
        <v>161.69999999999999</v>
      </c>
      <c r="K29" s="447">
        <f>'[20]Our Cost Price'!J29+'[20]Our Cost Price'!J29*(DualShadeMarkUp)</f>
        <v>172.48000000000002</v>
      </c>
      <c r="L29" s="447">
        <f>'[20]Our Cost Price'!K29+'[20]Our Cost Price'!K29*(DualShadeMarkUp)</f>
        <v>178.36</v>
      </c>
      <c r="M29" s="396"/>
    </row>
    <row r="30" spans="1:13" x14ac:dyDescent="0.25">
      <c r="A30" s="409">
        <v>1220</v>
      </c>
      <c r="B30" s="414" t="s">
        <v>730</v>
      </c>
      <c r="C30" s="447">
        <f>'[20]Our Cost Price'!B30+'[20]Our Cost Price'!B30*(DualShadeMarkUp)</f>
        <v>123.48</v>
      </c>
      <c r="D30" s="447">
        <f>'[20]Our Cost Price'!C30+'[20]Our Cost Price'!C30*(DualShadeMarkUp)</f>
        <v>136.22000000000003</v>
      </c>
      <c r="E30" s="447">
        <f>'[20]Our Cost Price'!D30+'[20]Our Cost Price'!D30*(DualShadeMarkUp)</f>
        <v>142.1</v>
      </c>
      <c r="F30" s="447">
        <f>'[20]Our Cost Price'!E30+'[20]Our Cost Price'!E30*(DualShadeMarkUp)</f>
        <v>147.98000000000002</v>
      </c>
      <c r="G30" s="447">
        <f>'[20]Our Cost Price'!F30+'[20]Our Cost Price'!F30*(DualShadeMarkUp)</f>
        <v>151.9</v>
      </c>
      <c r="H30" s="447">
        <f>'[20]Our Cost Price'!G30+'[20]Our Cost Price'!G30*(DualShadeMarkUp)</f>
        <v>160.72000000000003</v>
      </c>
      <c r="I30" s="447">
        <f>'[20]Our Cost Price'!H30+'[20]Our Cost Price'!H30*(DualShadeMarkUp)</f>
        <v>168.56</v>
      </c>
      <c r="J30" s="447">
        <f>'[20]Our Cost Price'!I30+'[20]Our Cost Price'!I30*(DualShadeMarkUp)</f>
        <v>173.46</v>
      </c>
      <c r="K30" s="447">
        <f>'[20]Our Cost Price'!J30+'[20]Our Cost Price'!J30*(DualShadeMarkUp)</f>
        <v>182.27999999999997</v>
      </c>
      <c r="L30" s="447">
        <f>'[20]Our Cost Price'!K30+'[20]Our Cost Price'!K30*(DualShadeMarkUp)</f>
        <v>191.1</v>
      </c>
      <c r="M30" s="396"/>
    </row>
    <row r="31" spans="1:13" x14ac:dyDescent="0.25">
      <c r="A31" s="409">
        <v>1520</v>
      </c>
      <c r="B31" s="414" t="s">
        <v>790</v>
      </c>
      <c r="C31" s="447">
        <f>'[20]Our Cost Price'!B31+'[20]Our Cost Price'!B31*(DualShadeMarkUp)</f>
        <v>138.18</v>
      </c>
      <c r="D31" s="447">
        <f>'[20]Our Cost Price'!C31+'[20]Our Cost Price'!C31*(DualShadeMarkUp)</f>
        <v>142.1</v>
      </c>
      <c r="E31" s="447">
        <f>'[20]Our Cost Price'!D31+'[20]Our Cost Price'!D31*(DualShadeMarkUp)</f>
        <v>147.98000000000002</v>
      </c>
      <c r="F31" s="447">
        <f>'[20]Our Cost Price'!E31+'[20]Our Cost Price'!E31*(DualShadeMarkUp)</f>
        <v>153.86000000000001</v>
      </c>
      <c r="G31" s="447">
        <f>'[20]Our Cost Price'!F31+'[20]Our Cost Price'!F31*(DualShadeMarkUp)</f>
        <v>160.72000000000003</v>
      </c>
      <c r="H31" s="447">
        <f>'[20]Our Cost Price'!G31+'[20]Our Cost Price'!G31*(DualShadeMarkUp)</f>
        <v>168.56</v>
      </c>
      <c r="I31" s="447">
        <f>'[20]Our Cost Price'!H31+'[20]Our Cost Price'!H31*(DualShadeMarkUp)</f>
        <v>174.44</v>
      </c>
      <c r="J31" s="447">
        <f>'[20]Our Cost Price'!I31+'[20]Our Cost Price'!I31*(DualShadeMarkUp)</f>
        <v>181.3</v>
      </c>
      <c r="K31" s="447">
        <f>'[20]Our Cost Price'!J31+'[20]Our Cost Price'!J31*(DualShadeMarkUp)</f>
        <v>190.12</v>
      </c>
      <c r="L31" s="447">
        <f>'[20]Our Cost Price'!K31+'[20]Our Cost Price'!K31*(DualShadeMarkUp)</f>
        <v>200.9</v>
      </c>
      <c r="M31" s="396"/>
    </row>
    <row r="32" spans="1:13" x14ac:dyDescent="0.25">
      <c r="A32" s="409">
        <v>1830</v>
      </c>
      <c r="B32" s="414" t="s">
        <v>733</v>
      </c>
      <c r="C32" s="447">
        <f>'[20]Our Cost Price'!B32+'[20]Our Cost Price'!B32*(DualShadeMarkUp)</f>
        <v>147</v>
      </c>
      <c r="D32" s="447">
        <f>'[20]Our Cost Price'!C32+'[20]Our Cost Price'!C32*(DualShadeMarkUp)</f>
        <v>150.92000000000002</v>
      </c>
      <c r="E32" s="447">
        <f>'[20]Our Cost Price'!D32+'[20]Our Cost Price'!D32*(DualShadeMarkUp)</f>
        <v>160.72000000000003</v>
      </c>
      <c r="F32" s="447">
        <f>'[20]Our Cost Price'!E32+'[20]Our Cost Price'!E32*(DualShadeMarkUp)</f>
        <v>167.58</v>
      </c>
      <c r="G32" s="447">
        <f>'[20]Our Cost Price'!F32+'[20]Our Cost Price'!F32*(DualShadeMarkUp)</f>
        <v>173.46</v>
      </c>
      <c r="H32" s="447">
        <f>'[20]Our Cost Price'!G32+'[20]Our Cost Price'!G32*(DualShadeMarkUp)</f>
        <v>181.3</v>
      </c>
      <c r="I32" s="447">
        <f>'[20]Our Cost Price'!H32+'[20]Our Cost Price'!H32*(DualShadeMarkUp)</f>
        <v>189.14</v>
      </c>
      <c r="J32" s="447">
        <f>'[20]Our Cost Price'!I32+'[20]Our Cost Price'!I32*(DualShadeMarkUp)</f>
        <v>196</v>
      </c>
      <c r="K32" s="447">
        <f>'[20]Our Cost Price'!J32+'[20]Our Cost Price'!J32*(DualShadeMarkUp)</f>
        <v>203.84</v>
      </c>
      <c r="L32" s="447">
        <f>'[20]Our Cost Price'!K32+'[20]Our Cost Price'!K32*(DualShadeMarkUp)</f>
        <v>210.7</v>
      </c>
      <c r="M32" s="396"/>
    </row>
    <row r="33" spans="1:13" x14ac:dyDescent="0.25">
      <c r="A33" s="409">
        <v>2130</v>
      </c>
      <c r="B33" s="414" t="s">
        <v>791</v>
      </c>
      <c r="C33" s="447">
        <f>'[20]Our Cost Price'!B33+'[20]Our Cost Price'!B33*(DualShadeMarkUp)</f>
        <v>151.9</v>
      </c>
      <c r="D33" s="447">
        <f>'[20]Our Cost Price'!C33+'[20]Our Cost Price'!C33*(DualShadeMarkUp)</f>
        <v>160.72000000000003</v>
      </c>
      <c r="E33" s="447">
        <f>'[20]Our Cost Price'!D33+'[20]Our Cost Price'!D33*(DualShadeMarkUp)</f>
        <v>168.56</v>
      </c>
      <c r="F33" s="447">
        <f>'[20]Our Cost Price'!E33+'[20]Our Cost Price'!E33*(DualShadeMarkUp)</f>
        <v>174.44</v>
      </c>
      <c r="G33" s="447">
        <f>'[20]Our Cost Price'!F33+'[20]Our Cost Price'!F33*(DualShadeMarkUp)</f>
        <v>181.3</v>
      </c>
      <c r="H33" s="447">
        <f>'[20]Our Cost Price'!G33+'[20]Our Cost Price'!G33*(DualShadeMarkUp)</f>
        <v>189.14</v>
      </c>
      <c r="I33" s="447">
        <f>'[20]Our Cost Price'!H33+'[20]Our Cost Price'!H33*(DualShadeMarkUp)</f>
        <v>197.96</v>
      </c>
      <c r="J33" s="447">
        <f>'[20]Our Cost Price'!I33+'[20]Our Cost Price'!I33*(DualShadeMarkUp)</f>
        <v>202.86</v>
      </c>
      <c r="K33" s="447">
        <f>'[20]Our Cost Price'!J33+'[20]Our Cost Price'!J33*(DualShadeMarkUp)</f>
        <v>210.7</v>
      </c>
      <c r="L33" s="447">
        <f>'[20]Our Cost Price'!K33+'[20]Our Cost Price'!K33*(DualShadeMarkUp)</f>
        <v>216.57999999999998</v>
      </c>
      <c r="M33" s="396"/>
    </row>
    <row r="34" spans="1:13" x14ac:dyDescent="0.25">
      <c r="A34" s="409">
        <v>2530</v>
      </c>
      <c r="B34" s="414" t="s">
        <v>792</v>
      </c>
      <c r="C34" s="447">
        <f>'[20]Our Cost Price'!B34+'[20]Our Cost Price'!B34*(DualShadeMarkUp)</f>
        <v>162.68</v>
      </c>
      <c r="D34" s="447">
        <f>'[20]Our Cost Price'!C34+'[20]Our Cost Price'!C34*(DualShadeMarkUp)</f>
        <v>172.48000000000002</v>
      </c>
      <c r="E34" s="447">
        <f>'[20]Our Cost Price'!D34+'[20]Our Cost Price'!D34*(DualShadeMarkUp)</f>
        <v>178.36</v>
      </c>
      <c r="F34" s="447">
        <f>'[20]Our Cost Price'!E34+'[20]Our Cost Price'!E34*(DualShadeMarkUp)</f>
        <v>186.2</v>
      </c>
      <c r="G34" s="447">
        <f>'[20]Our Cost Price'!F34+'[20]Our Cost Price'!F34*(DualShadeMarkUp)</f>
        <v>191.1</v>
      </c>
      <c r="H34" s="447">
        <f>'[20]Our Cost Price'!G34+'[20]Our Cost Price'!G34*(DualShadeMarkUp)</f>
        <v>200.9</v>
      </c>
      <c r="I34" s="447">
        <f>'[20]Our Cost Price'!H34+'[20]Our Cost Price'!H34*(DualShadeMarkUp)</f>
        <v>206.77999999999997</v>
      </c>
      <c r="J34" s="447">
        <f>'[20]Our Cost Price'!I34+'[20]Our Cost Price'!I34*(DualShadeMarkUp)</f>
        <v>211.67999999999998</v>
      </c>
      <c r="K34" s="447">
        <f>'[20]Our Cost Price'!J34+'[20]Our Cost Price'!J34*(DualShadeMarkUp)</f>
        <v>220.5</v>
      </c>
      <c r="L34" s="447">
        <f>'[20]Our Cost Price'!K34+'[20]Our Cost Price'!K34*(DualShadeMarkUp)</f>
        <v>232.26</v>
      </c>
      <c r="M34" s="396"/>
    </row>
    <row r="35" spans="1:13" x14ac:dyDescent="0.25">
      <c r="A35" s="409">
        <v>2700</v>
      </c>
      <c r="B35" s="414" t="s">
        <v>793</v>
      </c>
      <c r="C35" s="447">
        <f>'[20]Our Cost Price'!B35+'[20]Our Cost Price'!B35*(DualShadeMarkUp)</f>
        <v>172.48000000000002</v>
      </c>
      <c r="D35" s="447">
        <f>'[20]Our Cost Price'!C35+'[20]Our Cost Price'!C35*(DualShadeMarkUp)</f>
        <v>178.36</v>
      </c>
      <c r="E35" s="447">
        <f>'[20]Our Cost Price'!D35+'[20]Our Cost Price'!D35*(DualShadeMarkUp)</f>
        <v>186.2</v>
      </c>
      <c r="F35" s="447">
        <f>'[20]Our Cost Price'!E35+'[20]Our Cost Price'!E35*(DualShadeMarkUp)</f>
        <v>196</v>
      </c>
      <c r="G35" s="447">
        <f>'[20]Our Cost Price'!F35+'[20]Our Cost Price'!F35*(DualShadeMarkUp)</f>
        <v>200.9</v>
      </c>
      <c r="H35" s="447">
        <f>'[20]Our Cost Price'!G35+'[20]Our Cost Price'!G35*(DualShadeMarkUp)</f>
        <v>206.77999999999997</v>
      </c>
      <c r="I35" s="447">
        <f>'[20]Our Cost Price'!H35+'[20]Our Cost Price'!H35*(DualShadeMarkUp)</f>
        <v>212.66000000000003</v>
      </c>
      <c r="J35" s="447">
        <f>'[20]Our Cost Price'!I35+'[20]Our Cost Price'!I35*(DualShadeMarkUp)</f>
        <v>218.54000000000002</v>
      </c>
      <c r="K35" s="447">
        <f>'[20]Our Cost Price'!J35+'[20]Our Cost Price'!J35*(DualShadeMarkUp)</f>
        <v>227.36</v>
      </c>
      <c r="L35" s="447">
        <f>'[20]Our Cost Price'!K35+'[20]Our Cost Price'!K35*(DualShadeMarkUp)</f>
        <v>240.10000000000002</v>
      </c>
      <c r="M35" s="396"/>
    </row>
    <row r="36" spans="1:13" x14ac:dyDescent="0.25">
      <c r="A36" s="416"/>
      <c r="B36" s="396"/>
      <c r="C36" s="396"/>
      <c r="D36" s="396"/>
      <c r="E36" s="396"/>
      <c r="F36" s="396"/>
      <c r="G36" s="396"/>
      <c r="H36" s="396"/>
      <c r="I36" s="396"/>
      <c r="J36" s="396"/>
      <c r="K36" s="396"/>
      <c r="L36" s="396"/>
      <c r="M36" s="396"/>
    </row>
    <row r="37" spans="1:13" x14ac:dyDescent="0.25">
      <c r="A37" s="416"/>
      <c r="B37" s="396"/>
      <c r="C37" s="396"/>
      <c r="D37" s="396"/>
      <c r="E37" s="396"/>
      <c r="F37" s="396"/>
      <c r="G37" s="396"/>
      <c r="H37" s="396"/>
      <c r="I37" s="396"/>
      <c r="J37" s="396"/>
      <c r="K37" s="396"/>
      <c r="L37" s="396"/>
      <c r="M37" s="396"/>
    </row>
    <row r="38" spans="1:13" x14ac:dyDescent="0.25">
      <c r="A38" s="417" t="s">
        <v>737</v>
      </c>
      <c r="B38" s="417"/>
      <c r="C38" s="417"/>
      <c r="D38" s="418"/>
      <c r="E38" s="418"/>
      <c r="F38" s="397"/>
      <c r="G38" s="397"/>
      <c r="H38" s="396"/>
      <c r="I38" s="396"/>
      <c r="J38" s="396"/>
      <c r="K38" s="396"/>
      <c r="L38" s="396"/>
      <c r="M38" s="396"/>
    </row>
    <row r="39" spans="1:13" x14ac:dyDescent="0.25">
      <c r="A39" s="417" t="s">
        <v>738</v>
      </c>
      <c r="B39" s="417"/>
      <c r="C39" s="417"/>
      <c r="D39" s="418"/>
      <c r="E39" s="418"/>
      <c r="F39" s="397"/>
      <c r="G39" s="397"/>
      <c r="H39" s="396"/>
      <c r="I39" s="396"/>
      <c r="J39" s="396"/>
      <c r="K39" s="396"/>
      <c r="L39" s="396"/>
      <c r="M39" s="396"/>
    </row>
    <row r="40" spans="1:13" x14ac:dyDescent="0.25">
      <c r="A40" s="416"/>
      <c r="B40" s="396"/>
      <c r="C40" s="396"/>
      <c r="D40" s="396"/>
      <c r="E40" s="396"/>
      <c r="F40" s="396"/>
      <c r="G40" s="396"/>
      <c r="H40" s="396"/>
      <c r="I40" s="396"/>
      <c r="J40" s="396"/>
      <c r="K40" s="396"/>
      <c r="L40" s="396"/>
      <c r="M40" s="396"/>
    </row>
    <row r="41" spans="1:13" x14ac:dyDescent="0.25">
      <c r="A41" s="772" t="s">
        <v>739</v>
      </c>
      <c r="B41" s="419"/>
      <c r="C41" s="420" t="s">
        <v>740</v>
      </c>
      <c r="D41" s="397"/>
      <c r="E41" t="s">
        <v>741</v>
      </c>
      <c r="F41"/>
      <c r="I41" s="398">
        <f>'[20]Our Cost Price'!H41+'[20]Our Cost Price'!H41*(DualShadeElectricMarkUp)</f>
        <v>76.724999999999994</v>
      </c>
      <c r="J41" s="396"/>
      <c r="K41" s="396"/>
      <c r="L41" s="396"/>
      <c r="M41" s="396"/>
    </row>
    <row r="42" spans="1:13" x14ac:dyDescent="0.25">
      <c r="A42" s="772"/>
      <c r="B42" s="421"/>
      <c r="C42" s="422"/>
      <c r="D42" s="397"/>
      <c r="E42" t="s">
        <v>742</v>
      </c>
      <c r="F42"/>
      <c r="I42" s="398">
        <f>'[20]Our Cost Price'!H42+'[20]Our Cost Price'!H42*(DualShadeElectricMarkUp)</f>
        <v>12.254000000000001</v>
      </c>
      <c r="J42" s="396"/>
      <c r="K42" s="396"/>
      <c r="L42" s="396"/>
      <c r="M42" s="396"/>
    </row>
    <row r="43" spans="1:13" x14ac:dyDescent="0.25">
      <c r="A43" s="423" t="s">
        <v>743</v>
      </c>
      <c r="B43" s="424"/>
      <c r="C43" s="425" t="s">
        <v>223</v>
      </c>
      <c r="D43" s="397"/>
      <c r="E43" t="s">
        <v>264</v>
      </c>
      <c r="F43"/>
      <c r="I43" s="398">
        <f>'[20]Our Cost Price'!H43+'[20]Our Cost Price'!H43*(DualShadeElectricMarkUp)</f>
        <v>12.254000000000001</v>
      </c>
      <c r="J43" s="396"/>
      <c r="K43" s="396"/>
      <c r="L43" s="396"/>
      <c r="M43" s="396"/>
    </row>
    <row r="44" spans="1:13" x14ac:dyDescent="0.25">
      <c r="A44" s="423" t="s">
        <v>744</v>
      </c>
      <c r="B44" s="424"/>
      <c r="C44" s="425" t="s">
        <v>223</v>
      </c>
      <c r="D44" s="397"/>
      <c r="E44"/>
      <c r="F44"/>
      <c r="I44" s="398"/>
      <c r="J44" s="396"/>
      <c r="K44" s="396"/>
      <c r="L44" s="396"/>
      <c r="M44" s="396"/>
    </row>
    <row r="45" spans="1:13" x14ac:dyDescent="0.25">
      <c r="A45" s="423" t="s">
        <v>745</v>
      </c>
      <c r="B45" s="424"/>
      <c r="C45" s="425" t="s">
        <v>221</v>
      </c>
      <c r="D45" s="397"/>
      <c r="J45" s="396"/>
      <c r="K45" s="396"/>
      <c r="L45" s="396"/>
      <c r="M45" s="396"/>
    </row>
    <row r="46" spans="1:13" x14ac:dyDescent="0.25">
      <c r="A46" s="426" t="s">
        <v>746</v>
      </c>
      <c r="B46" s="427"/>
      <c r="C46" s="425" t="s">
        <v>223</v>
      </c>
      <c r="D46" s="397"/>
      <c r="E46"/>
      <c r="F46"/>
      <c r="I46" s="398"/>
      <c r="J46" s="396"/>
      <c r="K46" s="396"/>
      <c r="L46" s="396"/>
      <c r="M46" s="396"/>
    </row>
    <row r="47" spans="1:13" x14ac:dyDescent="0.25">
      <c r="A47" s="426" t="s">
        <v>747</v>
      </c>
      <c r="B47" s="427"/>
      <c r="C47" s="425" t="s">
        <v>748</v>
      </c>
      <c r="D47" s="397"/>
      <c r="E47"/>
      <c r="F47"/>
      <c r="I47" s="398"/>
      <c r="J47" s="396"/>
      <c r="K47" s="396"/>
      <c r="L47" s="396"/>
      <c r="M47" s="396"/>
    </row>
    <row r="48" spans="1:13" x14ac:dyDescent="0.25">
      <c r="A48" s="426" t="s">
        <v>749</v>
      </c>
      <c r="B48" s="427"/>
      <c r="C48" s="425" t="s">
        <v>221</v>
      </c>
      <c r="D48" s="397"/>
      <c r="E48"/>
      <c r="F48"/>
      <c r="I48" s="398"/>
      <c r="J48" s="396"/>
      <c r="K48" s="396"/>
      <c r="L48" s="396"/>
      <c r="M48" s="396"/>
    </row>
    <row r="49" spans="1:3" x14ac:dyDescent="0.25">
      <c r="A49" s="426" t="s">
        <v>750</v>
      </c>
      <c r="B49" s="427"/>
      <c r="C49" s="425" t="s">
        <v>748</v>
      </c>
    </row>
    <row r="50" spans="1:3" x14ac:dyDescent="0.25">
      <c r="A50" s="426" t="s">
        <v>751</v>
      </c>
      <c r="B50" s="427"/>
      <c r="C50" s="425" t="s">
        <v>221</v>
      </c>
    </row>
    <row r="51" spans="1:3" x14ac:dyDescent="0.25">
      <c r="A51" s="423" t="s">
        <v>752</v>
      </c>
      <c r="B51" s="424"/>
      <c r="C51" s="425" t="s">
        <v>221</v>
      </c>
    </row>
    <row r="52" spans="1:3" x14ac:dyDescent="0.25">
      <c r="A52" s="423" t="s">
        <v>753</v>
      </c>
      <c r="B52" s="424"/>
      <c r="C52" s="425" t="s">
        <v>748</v>
      </c>
    </row>
  </sheetData>
  <mergeCells count="1">
    <mergeCell ref="A41:A42"/>
  </mergeCells>
  <pageMargins left="0.7" right="0.7" top="0.75" bottom="0.75" header="0.3" footer="0.3"/>
  <pageSetup paperSize="9" scale="85" orientation="portrait" r:id="rId1"/>
  <headerFooter>
    <oddHeader xml:space="preserve">&amp;L&amp;"-,Bold"&amp;18Dual Shade Roller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E6F2-820C-46BB-B968-DEA776C1874F}">
  <dimension ref="A1:M52"/>
  <sheetViews>
    <sheetView view="pageBreakPreview" zoomScaleNormal="100" zoomScaleSheetLayoutView="100" workbookViewId="0">
      <selection activeCell="F8" sqref="F8"/>
    </sheetView>
  </sheetViews>
  <sheetFormatPr defaultRowHeight="15" x14ac:dyDescent="0.25"/>
  <cols>
    <col min="1" max="1" width="7.85546875" style="589" customWidth="1"/>
    <col min="2" max="12" width="8.7109375" style="580" customWidth="1"/>
    <col min="13" max="13" width="9.140625" style="391"/>
    <col min="14" max="14" width="12.42578125" customWidth="1"/>
  </cols>
  <sheetData>
    <row r="1" spans="1:13" ht="18" x14ac:dyDescent="0.25">
      <c r="A1" s="546" t="s">
        <v>254</v>
      </c>
      <c r="B1" s="547"/>
      <c r="C1" s="548"/>
      <c r="D1" s="548"/>
      <c r="E1" s="549"/>
      <c r="F1" s="548"/>
      <c r="G1" s="548"/>
      <c r="H1" s="548"/>
      <c r="I1" s="548"/>
      <c r="J1" s="549"/>
      <c r="K1" s="550"/>
      <c r="L1" s="551" t="s">
        <v>727</v>
      </c>
    </row>
    <row r="2" spans="1:13" x14ac:dyDescent="0.25">
      <c r="A2" s="552"/>
      <c r="B2" s="553" t="s">
        <v>2</v>
      </c>
      <c r="C2" s="554">
        <v>610</v>
      </c>
      <c r="D2" s="554">
        <v>810</v>
      </c>
      <c r="E2" s="554">
        <v>1020</v>
      </c>
      <c r="F2" s="554">
        <v>1220</v>
      </c>
      <c r="G2" s="555">
        <v>1420</v>
      </c>
      <c r="H2" s="554">
        <v>1630</v>
      </c>
      <c r="I2" s="554">
        <v>1830</v>
      </c>
      <c r="J2" s="554">
        <v>1990</v>
      </c>
      <c r="K2" s="554">
        <v>2250</v>
      </c>
      <c r="L2" s="554">
        <v>2500</v>
      </c>
    </row>
    <row r="3" spans="1:13" x14ac:dyDescent="0.25">
      <c r="A3" s="556" t="s">
        <v>3</v>
      </c>
      <c r="B3" s="556"/>
      <c r="C3" s="557" t="s">
        <v>326</v>
      </c>
      <c r="D3" s="557" t="s">
        <v>728</v>
      </c>
      <c r="E3" s="557" t="s">
        <v>729</v>
      </c>
      <c r="F3" s="557" t="s">
        <v>730</v>
      </c>
      <c r="G3" s="557" t="s">
        <v>731</v>
      </c>
      <c r="H3" s="557" t="s">
        <v>732</v>
      </c>
      <c r="I3" s="557" t="s">
        <v>733</v>
      </c>
      <c r="J3" s="557" t="s">
        <v>734</v>
      </c>
      <c r="K3" s="557" t="s">
        <v>735</v>
      </c>
      <c r="L3" s="557" t="s">
        <v>736</v>
      </c>
    </row>
    <row r="4" spans="1:13" x14ac:dyDescent="0.25">
      <c r="A4" s="556">
        <v>760</v>
      </c>
      <c r="B4" s="558" t="s">
        <v>789</v>
      </c>
      <c r="C4" s="559">
        <f>'D Dual Shade'!C4+'D Dual Shade'!C4*(DualSaheRollerProfit)</f>
        <v>81.34</v>
      </c>
      <c r="D4" s="559">
        <f>'D Dual Shade'!D4+'D Dual Shade'!D4*(DualSaheRollerProfit)</f>
        <v>84.28</v>
      </c>
      <c r="E4" s="559">
        <f>'D Dual Shade'!E4+'D Dual Shade'!E4*(DualSaheRollerProfit)</f>
        <v>92.12</v>
      </c>
      <c r="F4" s="559">
        <f>'D Dual Shade'!F4+'D Dual Shade'!F4*(DualSaheRollerProfit)</f>
        <v>98</v>
      </c>
      <c r="G4" s="559">
        <f>'D Dual Shade'!G4+'D Dual Shade'!G4*(DualSaheRollerProfit)</f>
        <v>103.88000000000001</v>
      </c>
      <c r="H4" s="559">
        <f>'D Dual Shade'!H4+'D Dual Shade'!H4*(DualSaheRollerProfit)</f>
        <v>108.78</v>
      </c>
      <c r="I4" s="559">
        <f>'D Dual Shade'!I4+'D Dual Shade'!I4*(DualSaheRollerProfit)</f>
        <v>113.68</v>
      </c>
      <c r="J4" s="559">
        <f>'D Dual Shade'!J4+'D Dual Shade'!J4*(DualSaheRollerProfit)</f>
        <v>116.62000000000002</v>
      </c>
      <c r="K4" s="559">
        <f>'D Dual Shade'!K4+'D Dual Shade'!K4*(DualSaheRollerProfit)</f>
        <v>120.53999999999999</v>
      </c>
      <c r="L4" s="559">
        <f>'D Dual Shade'!L4+'D Dual Shade'!L4*(DualSaheRollerProfit)</f>
        <v>129.36000000000001</v>
      </c>
    </row>
    <row r="5" spans="1:13" x14ac:dyDescent="0.25">
      <c r="A5" s="556">
        <v>910</v>
      </c>
      <c r="B5" s="558" t="s">
        <v>331</v>
      </c>
      <c r="C5" s="559">
        <f>'D Dual Shade'!C5+'D Dual Shade'!C5*(DualSaheRollerProfit)</f>
        <v>83.3</v>
      </c>
      <c r="D5" s="559">
        <f>'D Dual Shade'!D5+'D Dual Shade'!D5*(DualSaheRollerProfit)</f>
        <v>86.240000000000009</v>
      </c>
      <c r="E5" s="559">
        <f>'D Dual Shade'!E5+'D Dual Shade'!E5*(DualSaheRollerProfit)</f>
        <v>97.02</v>
      </c>
      <c r="F5" s="559">
        <f>'D Dual Shade'!F5+'D Dual Shade'!F5*(DualSaheRollerProfit)</f>
        <v>101.92</v>
      </c>
      <c r="G5" s="559">
        <f>'D Dual Shade'!G5+'D Dual Shade'!G5*(DualSaheRollerProfit)</f>
        <v>106.82000000000002</v>
      </c>
      <c r="H5" s="559">
        <f>'D Dual Shade'!H5+'D Dual Shade'!H5*(DualSaheRollerProfit)</f>
        <v>111.72000000000001</v>
      </c>
      <c r="I5" s="559">
        <f>'D Dual Shade'!I5+'D Dual Shade'!I5*(DualSaheRollerProfit)</f>
        <v>115.63999999999999</v>
      </c>
      <c r="J5" s="559">
        <f>'D Dual Shade'!J5+'D Dual Shade'!J5*(DualSaheRollerProfit)</f>
        <v>118.58000000000001</v>
      </c>
      <c r="K5" s="559">
        <f>'D Dual Shade'!K5+'D Dual Shade'!K5*(DualSaheRollerProfit)</f>
        <v>125.44</v>
      </c>
      <c r="L5" s="559">
        <f>'D Dual Shade'!L5+'D Dual Shade'!L5*(DualSaheRollerProfit)</f>
        <v>133.28</v>
      </c>
    </row>
    <row r="6" spans="1:13" x14ac:dyDescent="0.25">
      <c r="A6" s="556">
        <v>1220</v>
      </c>
      <c r="B6" s="558" t="s">
        <v>730</v>
      </c>
      <c r="C6" s="559">
        <f>'D Dual Shade'!C6+'D Dual Shade'!C6*(DualSaheRollerProfit)</f>
        <v>92.12</v>
      </c>
      <c r="D6" s="559">
        <f>'D Dual Shade'!D6+'D Dual Shade'!D6*(DualSaheRollerProfit)</f>
        <v>99.960000000000008</v>
      </c>
      <c r="E6" s="559">
        <f>'D Dual Shade'!E6+'D Dual Shade'!E6*(DualSaheRollerProfit)</f>
        <v>105.83999999999999</v>
      </c>
      <c r="F6" s="559">
        <f>'D Dual Shade'!F6+'D Dual Shade'!F6*(DualSaheRollerProfit)</f>
        <v>109.76</v>
      </c>
      <c r="G6" s="559">
        <f>'D Dual Shade'!G6+'D Dual Shade'!G6*(DualSaheRollerProfit)</f>
        <v>113.68</v>
      </c>
      <c r="H6" s="559">
        <f>'D Dual Shade'!H6+'D Dual Shade'!H6*(DualSaheRollerProfit)</f>
        <v>117.6</v>
      </c>
      <c r="I6" s="559">
        <f>'D Dual Shade'!I6+'D Dual Shade'!I6*(DualSaheRollerProfit)</f>
        <v>123.48</v>
      </c>
      <c r="J6" s="559">
        <f>'D Dual Shade'!J6+'D Dual Shade'!J6*(DualSaheRollerProfit)</f>
        <v>127.4</v>
      </c>
      <c r="K6" s="559">
        <f>'D Dual Shade'!K6+'D Dual Shade'!K6*(DualSaheRollerProfit)</f>
        <v>137.19999999999999</v>
      </c>
      <c r="L6" s="559">
        <f>'D Dual Shade'!L6+'D Dual Shade'!L6*(DualSaheRollerProfit)</f>
        <v>143.08000000000001</v>
      </c>
    </row>
    <row r="7" spans="1:13" x14ac:dyDescent="0.25">
      <c r="A7" s="556">
        <v>1520</v>
      </c>
      <c r="B7" s="558" t="s">
        <v>790</v>
      </c>
      <c r="C7" s="559">
        <f>'D Dual Shade'!C7+'D Dual Shade'!C7*(DualSaheRollerProfit)</f>
        <v>101.92</v>
      </c>
      <c r="D7" s="559">
        <f>'D Dual Shade'!D7+'D Dual Shade'!D7*(DualSaheRollerProfit)</f>
        <v>105.83999999999999</v>
      </c>
      <c r="E7" s="559">
        <f>'D Dual Shade'!E7+'D Dual Shade'!E7*(DualSaheRollerProfit)</f>
        <v>109.76</v>
      </c>
      <c r="F7" s="559">
        <f>'D Dual Shade'!F7+'D Dual Shade'!F7*(DualSaheRollerProfit)</f>
        <v>114.66000000000001</v>
      </c>
      <c r="G7" s="559">
        <f>'D Dual Shade'!G7+'D Dual Shade'!G7*(DualSaheRollerProfit)</f>
        <v>117.6</v>
      </c>
      <c r="H7" s="559">
        <f>'D Dual Shade'!H7+'D Dual Shade'!H7*(DualSaheRollerProfit)</f>
        <v>123.48</v>
      </c>
      <c r="I7" s="559">
        <f>'D Dual Shade'!I7+'D Dual Shade'!I7*(DualSaheRollerProfit)</f>
        <v>129.36000000000001</v>
      </c>
      <c r="J7" s="559">
        <f>'D Dual Shade'!J7+'D Dual Shade'!J7*(DualSaheRollerProfit)</f>
        <v>136.22000000000003</v>
      </c>
      <c r="K7" s="559">
        <f>'D Dual Shade'!K7+'D Dual Shade'!K7*(DualSaheRollerProfit)</f>
        <v>142.1</v>
      </c>
      <c r="L7" s="559">
        <f>'D Dual Shade'!L7+'D Dual Shade'!L7*(DualSaheRollerProfit)</f>
        <v>147.98000000000002</v>
      </c>
    </row>
    <row r="8" spans="1:13" x14ac:dyDescent="0.25">
      <c r="A8" s="556">
        <v>1830</v>
      </c>
      <c r="B8" s="558" t="s">
        <v>733</v>
      </c>
      <c r="C8" s="559">
        <f>'D Dual Shade'!C8+'D Dual Shade'!C8*(DualSaheRollerProfit)</f>
        <v>108.78</v>
      </c>
      <c r="D8" s="559">
        <f>'D Dual Shade'!D8+'D Dual Shade'!D8*(DualSaheRollerProfit)</f>
        <v>112.7</v>
      </c>
      <c r="E8" s="559">
        <f>'D Dual Shade'!E8+'D Dual Shade'!E8*(DualSaheRollerProfit)</f>
        <v>117.6</v>
      </c>
      <c r="F8" s="559">
        <f>'D Dual Shade'!F8+'D Dual Shade'!F8*(DualSaheRollerProfit)</f>
        <v>120.53999999999999</v>
      </c>
      <c r="G8" s="559">
        <f>'D Dual Shade'!G8+'D Dual Shade'!G8*(DualSaheRollerProfit)</f>
        <v>127.4</v>
      </c>
      <c r="H8" s="559">
        <f>'D Dual Shade'!H8+'D Dual Shade'!H8*(DualSaheRollerProfit)</f>
        <v>136.22000000000003</v>
      </c>
      <c r="I8" s="559">
        <f>'D Dual Shade'!I8+'D Dual Shade'!I8*(DualSaheRollerProfit)</f>
        <v>141.12</v>
      </c>
      <c r="J8" s="559">
        <f>'D Dual Shade'!J8+'D Dual Shade'!J8*(DualSaheRollerProfit)</f>
        <v>144.06</v>
      </c>
      <c r="K8" s="559">
        <f>'D Dual Shade'!K8+'D Dual Shade'!K8*(DualSaheRollerProfit)</f>
        <v>149.94</v>
      </c>
      <c r="L8" s="559">
        <f>'D Dual Shade'!L8+'D Dual Shade'!L8*(DualSaheRollerProfit)</f>
        <v>153.86000000000001</v>
      </c>
    </row>
    <row r="9" spans="1:13" x14ac:dyDescent="0.25">
      <c r="A9" s="556">
        <v>2130</v>
      </c>
      <c r="B9" s="558" t="s">
        <v>791</v>
      </c>
      <c r="C9" s="559">
        <f>'D Dual Shade'!C9+'D Dual Shade'!C9*(DualSaheRollerProfit)</f>
        <v>113.68</v>
      </c>
      <c r="D9" s="559">
        <f>'D Dual Shade'!D9+'D Dual Shade'!D9*(DualSaheRollerProfit)</f>
        <v>117.6</v>
      </c>
      <c r="E9" s="559">
        <f>'D Dual Shade'!E9+'D Dual Shade'!E9*(DualSaheRollerProfit)</f>
        <v>123.48</v>
      </c>
      <c r="F9" s="559">
        <f>'D Dual Shade'!F9+'D Dual Shade'!F9*(DualSaheRollerProfit)</f>
        <v>129.36000000000001</v>
      </c>
      <c r="G9" s="559">
        <f>'D Dual Shade'!G9+'D Dual Shade'!G9*(DualSaheRollerProfit)</f>
        <v>136.22000000000003</v>
      </c>
      <c r="H9" s="559">
        <f>'D Dual Shade'!H9+'D Dual Shade'!H9*(DualSaheRollerProfit)</f>
        <v>141.12</v>
      </c>
      <c r="I9" s="559">
        <f>'D Dual Shade'!I9+'D Dual Shade'!I9*(DualSaheRollerProfit)</f>
        <v>146.02000000000001</v>
      </c>
      <c r="J9" s="559">
        <f>'D Dual Shade'!J9+'D Dual Shade'!J9*(DualSaheRollerProfit)</f>
        <v>148.96</v>
      </c>
      <c r="K9" s="559">
        <f>'D Dual Shade'!K9+'D Dual Shade'!K9*(DualSaheRollerProfit)</f>
        <v>153.86000000000001</v>
      </c>
      <c r="L9" s="559">
        <f>'D Dual Shade'!L9+'D Dual Shade'!L9*(DualSaheRollerProfit)</f>
        <v>160.72000000000003</v>
      </c>
    </row>
    <row r="10" spans="1:13" x14ac:dyDescent="0.25">
      <c r="A10" s="556">
        <v>2530</v>
      </c>
      <c r="B10" s="558" t="s">
        <v>792</v>
      </c>
      <c r="C10" s="559">
        <f>'D Dual Shade'!C10+'D Dual Shade'!C10*(DualSaheRollerProfit)</f>
        <v>119.56</v>
      </c>
      <c r="D10" s="559">
        <f>'D Dual Shade'!D10+'D Dual Shade'!D10*(DualSaheRollerProfit)</f>
        <v>125.44</v>
      </c>
      <c r="E10" s="559">
        <f>'D Dual Shade'!E10+'D Dual Shade'!E10*(DualSaheRollerProfit)</f>
        <v>133.28</v>
      </c>
      <c r="F10" s="559">
        <f>'D Dual Shade'!F10+'D Dual Shade'!F10*(DualSaheRollerProfit)</f>
        <v>140.13999999999999</v>
      </c>
      <c r="G10" s="559">
        <f>'D Dual Shade'!G10+'D Dual Shade'!G10*(DualSaheRollerProfit)</f>
        <v>143.08000000000001</v>
      </c>
      <c r="H10" s="559">
        <f>'D Dual Shade'!H10+'D Dual Shade'!H10*(DualSaheRollerProfit)</f>
        <v>147.98000000000002</v>
      </c>
      <c r="I10" s="559">
        <f>'D Dual Shade'!I10+'D Dual Shade'!I10*(DualSaheRollerProfit)</f>
        <v>151.9</v>
      </c>
      <c r="J10" s="559">
        <f>'D Dual Shade'!J10+'D Dual Shade'!J10*(DualSaheRollerProfit)</f>
        <v>154.84</v>
      </c>
      <c r="K10" s="559">
        <f>'D Dual Shade'!K10+'D Dual Shade'!K10*(DualSaheRollerProfit)</f>
        <v>162.68</v>
      </c>
      <c r="L10" s="559">
        <f>'D Dual Shade'!L10+'D Dual Shade'!L10*(DualSaheRollerProfit)</f>
        <v>172.48000000000002</v>
      </c>
    </row>
    <row r="11" spans="1:13" x14ac:dyDescent="0.25">
      <c r="A11" s="556">
        <v>2700</v>
      </c>
      <c r="B11" s="558" t="s">
        <v>793</v>
      </c>
      <c r="C11" s="559">
        <f>'D Dual Shade'!C11+'D Dual Shade'!C11*(DualSaheRollerProfit)</f>
        <v>125.44</v>
      </c>
      <c r="D11" s="559">
        <f>'D Dual Shade'!D11+'D Dual Shade'!D11*(DualSaheRollerProfit)</f>
        <v>133.28</v>
      </c>
      <c r="E11" s="559">
        <f>'D Dual Shade'!E11+'D Dual Shade'!E11*(DualSaheRollerProfit)</f>
        <v>140.13999999999999</v>
      </c>
      <c r="F11" s="559">
        <f>'D Dual Shade'!F11+'D Dual Shade'!F11*(DualSaheRollerProfit)</f>
        <v>144.06</v>
      </c>
      <c r="G11" s="559">
        <f>'D Dual Shade'!G11+'D Dual Shade'!G11*(DualSaheRollerProfit)</f>
        <v>147.98000000000002</v>
      </c>
      <c r="H11" s="559">
        <f>'D Dual Shade'!H11+'D Dual Shade'!H11*(DualSaheRollerProfit)</f>
        <v>151.9</v>
      </c>
      <c r="I11" s="559">
        <f>'D Dual Shade'!I11+'D Dual Shade'!I11*(DualSaheRollerProfit)</f>
        <v>156.80000000000001</v>
      </c>
      <c r="J11" s="559">
        <f>'D Dual Shade'!J11+'D Dual Shade'!J11*(DualSaheRollerProfit)</f>
        <v>161.69999999999999</v>
      </c>
      <c r="K11" s="559">
        <f>'D Dual Shade'!K11+'D Dual Shade'!K11*(DualSaheRollerProfit)</f>
        <v>169.54</v>
      </c>
      <c r="L11" s="559">
        <f>'D Dual Shade'!L11+'D Dual Shade'!L11*(DualSaheRollerProfit)</f>
        <v>177.38</v>
      </c>
    </row>
    <row r="12" spans="1:13" x14ac:dyDescent="0.25">
      <c r="A12" s="560"/>
      <c r="B12" s="561"/>
      <c r="C12" s="548"/>
      <c r="D12" s="548"/>
      <c r="E12" s="548"/>
      <c r="F12" s="548"/>
      <c r="G12" s="548"/>
      <c r="H12" s="548"/>
      <c r="I12" s="548"/>
      <c r="J12" s="548"/>
      <c r="K12" s="548"/>
      <c r="L12" s="550"/>
    </row>
    <row r="13" spans="1:13" ht="18" x14ac:dyDescent="0.25">
      <c r="A13" s="562" t="s">
        <v>244</v>
      </c>
      <c r="B13" s="563"/>
      <c r="C13" s="564"/>
      <c r="D13" s="564"/>
      <c r="E13" s="564"/>
      <c r="F13" s="564"/>
      <c r="G13" s="564"/>
      <c r="H13" s="564"/>
      <c r="I13" s="564"/>
      <c r="J13" s="564"/>
      <c r="K13" s="564"/>
      <c r="L13" s="565" t="s">
        <v>727</v>
      </c>
      <c r="M13" s="396"/>
    </row>
    <row r="14" spans="1:13" x14ac:dyDescent="0.25">
      <c r="A14" s="566"/>
      <c r="B14" s="567" t="s">
        <v>2</v>
      </c>
      <c r="C14" s="568">
        <v>610</v>
      </c>
      <c r="D14" s="568">
        <v>810</v>
      </c>
      <c r="E14" s="568">
        <v>1020</v>
      </c>
      <c r="F14" s="568">
        <v>1220</v>
      </c>
      <c r="G14" s="569">
        <v>1420</v>
      </c>
      <c r="H14" s="568">
        <v>1630</v>
      </c>
      <c r="I14" s="568">
        <v>1830</v>
      </c>
      <c r="J14" s="568">
        <v>1990</v>
      </c>
      <c r="K14" s="568">
        <v>2250</v>
      </c>
      <c r="L14" s="568">
        <v>2500</v>
      </c>
      <c r="M14" s="396"/>
    </row>
    <row r="15" spans="1:13" x14ac:dyDescent="0.25">
      <c r="A15" s="566" t="s">
        <v>3</v>
      </c>
      <c r="B15" s="566"/>
      <c r="C15" s="570" t="s">
        <v>326</v>
      </c>
      <c r="D15" s="570" t="s">
        <v>728</v>
      </c>
      <c r="E15" s="570" t="s">
        <v>729</v>
      </c>
      <c r="F15" s="570" t="s">
        <v>730</v>
      </c>
      <c r="G15" s="570" t="s">
        <v>731</v>
      </c>
      <c r="H15" s="570" t="s">
        <v>732</v>
      </c>
      <c r="I15" s="570" t="s">
        <v>733</v>
      </c>
      <c r="J15" s="570" t="s">
        <v>734</v>
      </c>
      <c r="K15" s="570" t="s">
        <v>735</v>
      </c>
      <c r="L15" s="570" t="s">
        <v>736</v>
      </c>
      <c r="M15" s="396"/>
    </row>
    <row r="16" spans="1:13" x14ac:dyDescent="0.25">
      <c r="A16" s="566">
        <v>760</v>
      </c>
      <c r="B16" s="571" t="s">
        <v>789</v>
      </c>
      <c r="C16" s="559">
        <f>'D Dual Shade'!C16+'D Dual Shade'!C16*(DualSaheRollerProfit)</f>
        <v>90.160000000000011</v>
      </c>
      <c r="D16" s="559">
        <f>'D Dual Shade'!D16+'D Dual Shade'!D16*(DualSaheRollerProfit)</f>
        <v>95.06</v>
      </c>
      <c r="E16" s="559">
        <f>'D Dual Shade'!E16+'D Dual Shade'!E16*(DualSaheRollerProfit)</f>
        <v>102.9</v>
      </c>
      <c r="F16" s="559">
        <f>'D Dual Shade'!F16+'D Dual Shade'!F16*(DualSaheRollerProfit)</f>
        <v>107.8</v>
      </c>
      <c r="G16" s="559">
        <f>'D Dual Shade'!G16+'D Dual Shade'!G16*(DualSaheRollerProfit)</f>
        <v>114.66000000000001</v>
      </c>
      <c r="H16" s="559">
        <f>'D Dual Shade'!H16+'D Dual Shade'!H16*(DualSaheRollerProfit)</f>
        <v>118.58000000000001</v>
      </c>
      <c r="I16" s="559">
        <f>'D Dual Shade'!I16+'D Dual Shade'!I16*(DualSaheRollerProfit)</f>
        <v>125.44</v>
      </c>
      <c r="J16" s="559">
        <f>'D Dual Shade'!J16+'D Dual Shade'!J16*(DualSaheRollerProfit)</f>
        <v>131.32000000000002</v>
      </c>
      <c r="K16" s="559">
        <f>'D Dual Shade'!K16+'D Dual Shade'!K16*(DualSaheRollerProfit)</f>
        <v>138.18</v>
      </c>
      <c r="L16" s="559">
        <f>'D Dual Shade'!L16+'D Dual Shade'!L16*(DualSaheRollerProfit)</f>
        <v>143.08000000000001</v>
      </c>
      <c r="M16" s="396"/>
    </row>
    <row r="17" spans="1:13" x14ac:dyDescent="0.25">
      <c r="A17" s="566">
        <v>910</v>
      </c>
      <c r="B17" s="571" t="s">
        <v>331</v>
      </c>
      <c r="C17" s="559">
        <f>'D Dual Shade'!C17+'D Dual Shade'!C17*(DualSaheRollerProfit)</f>
        <v>93.1</v>
      </c>
      <c r="D17" s="559">
        <f>'D Dual Shade'!D17+'D Dual Shade'!D17*(DualSaheRollerProfit)</f>
        <v>98.98</v>
      </c>
      <c r="E17" s="559">
        <f>'D Dual Shade'!E17+'D Dual Shade'!E17*(DualSaheRollerProfit)</f>
        <v>106.82000000000002</v>
      </c>
      <c r="F17" s="559">
        <f>'D Dual Shade'!F17+'D Dual Shade'!F17*(DualSaheRollerProfit)</f>
        <v>112.7</v>
      </c>
      <c r="G17" s="559">
        <f>'D Dual Shade'!G17+'D Dual Shade'!G17*(DualSaheRollerProfit)</f>
        <v>116.62000000000002</v>
      </c>
      <c r="H17" s="559">
        <f>'D Dual Shade'!H17+'D Dual Shade'!H17*(DualSaheRollerProfit)</f>
        <v>123.48</v>
      </c>
      <c r="I17" s="559">
        <f>'D Dual Shade'!I17+'D Dual Shade'!I17*(DualSaheRollerProfit)</f>
        <v>129.36000000000001</v>
      </c>
      <c r="J17" s="559">
        <f>'D Dual Shade'!J17+'D Dual Shade'!J17*(DualSaheRollerProfit)</f>
        <v>133.28</v>
      </c>
      <c r="K17" s="559">
        <f>'D Dual Shade'!K17+'D Dual Shade'!K17*(DualSaheRollerProfit)</f>
        <v>141.12</v>
      </c>
      <c r="L17" s="559">
        <f>'D Dual Shade'!L17+'D Dual Shade'!L17*(DualSaheRollerProfit)</f>
        <v>147</v>
      </c>
      <c r="M17" s="396"/>
    </row>
    <row r="18" spans="1:13" x14ac:dyDescent="0.25">
      <c r="A18" s="566">
        <v>1220</v>
      </c>
      <c r="B18" s="571" t="s">
        <v>730</v>
      </c>
      <c r="C18" s="559">
        <f>'D Dual Shade'!C18+'D Dual Shade'!C18*(DualSaheRollerProfit)</f>
        <v>102.9</v>
      </c>
      <c r="D18" s="559">
        <f>'D Dual Shade'!D18+'D Dual Shade'!D18*(DualSaheRollerProfit)</f>
        <v>111.72000000000001</v>
      </c>
      <c r="E18" s="559">
        <f>'D Dual Shade'!E18+'D Dual Shade'!E18*(DualSaheRollerProfit)</f>
        <v>115.63999999999999</v>
      </c>
      <c r="F18" s="559">
        <f>'D Dual Shade'!F18+'D Dual Shade'!F18*(DualSaheRollerProfit)</f>
        <v>119.56</v>
      </c>
      <c r="G18" s="559">
        <f>'D Dual Shade'!G18+'D Dual Shade'!G18*(DualSaheRollerProfit)</f>
        <v>125.44</v>
      </c>
      <c r="H18" s="559">
        <f>'D Dual Shade'!H18+'D Dual Shade'!H18*(DualSaheRollerProfit)</f>
        <v>132.30000000000001</v>
      </c>
      <c r="I18" s="559">
        <f>'D Dual Shade'!I18+'D Dual Shade'!I18*(DualSaheRollerProfit)</f>
        <v>139.16000000000003</v>
      </c>
      <c r="J18" s="559">
        <f>'D Dual Shade'!J18+'D Dual Shade'!J18*(DualSaheRollerProfit)</f>
        <v>142.1</v>
      </c>
      <c r="K18" s="559">
        <f>'D Dual Shade'!K18+'D Dual Shade'!K18*(DualSaheRollerProfit)</f>
        <v>149.94</v>
      </c>
      <c r="L18" s="559">
        <f>'D Dual Shade'!L18+'D Dual Shade'!L18*(DualSaheRollerProfit)</f>
        <v>156.80000000000001</v>
      </c>
      <c r="M18" s="396"/>
    </row>
    <row r="19" spans="1:13" x14ac:dyDescent="0.25">
      <c r="A19" s="566">
        <v>1520</v>
      </c>
      <c r="B19" s="571" t="s">
        <v>790</v>
      </c>
      <c r="C19" s="559">
        <f>'D Dual Shade'!C19+'D Dual Shade'!C19*(DualSaheRollerProfit)</f>
        <v>112.7</v>
      </c>
      <c r="D19" s="559">
        <f>'D Dual Shade'!D19+'D Dual Shade'!D19*(DualSaheRollerProfit)</f>
        <v>115.63999999999999</v>
      </c>
      <c r="E19" s="559">
        <f>'D Dual Shade'!E19+'D Dual Shade'!E19*(DualSaheRollerProfit)</f>
        <v>119.56</v>
      </c>
      <c r="F19" s="559">
        <f>'D Dual Shade'!F19+'D Dual Shade'!F19*(DualSaheRollerProfit)</f>
        <v>127.4</v>
      </c>
      <c r="G19" s="559">
        <f>'D Dual Shade'!G19+'D Dual Shade'!G19*(DualSaheRollerProfit)</f>
        <v>132.30000000000001</v>
      </c>
      <c r="H19" s="559">
        <f>'D Dual Shade'!H19+'D Dual Shade'!H19*(DualSaheRollerProfit)</f>
        <v>139.16000000000003</v>
      </c>
      <c r="I19" s="559">
        <f>'D Dual Shade'!I19+'D Dual Shade'!I19*(DualSaheRollerProfit)</f>
        <v>143.08000000000001</v>
      </c>
      <c r="J19" s="559">
        <f>'D Dual Shade'!J19+'D Dual Shade'!J19*(DualSaheRollerProfit)</f>
        <v>148.96</v>
      </c>
      <c r="K19" s="559">
        <f>'D Dual Shade'!K19+'D Dual Shade'!K19*(DualSaheRollerProfit)</f>
        <v>154.84</v>
      </c>
      <c r="L19" s="559">
        <f>'D Dual Shade'!L19+'D Dual Shade'!L19*(DualSaheRollerProfit)</f>
        <v>166.6</v>
      </c>
      <c r="M19" s="396"/>
    </row>
    <row r="20" spans="1:13" x14ac:dyDescent="0.25">
      <c r="A20" s="566">
        <v>1830</v>
      </c>
      <c r="B20" s="571" t="s">
        <v>733</v>
      </c>
      <c r="C20" s="559">
        <f>'D Dual Shade'!C20+'D Dual Shade'!C20*(DualSaheRollerProfit)</f>
        <v>118.58000000000001</v>
      </c>
      <c r="D20" s="559">
        <f>'D Dual Shade'!D20+'D Dual Shade'!D20*(DualSaheRollerProfit)</f>
        <v>124.46000000000001</v>
      </c>
      <c r="E20" s="559">
        <f>'D Dual Shade'!E20+'D Dual Shade'!E20*(DualSaheRollerProfit)</f>
        <v>132.30000000000001</v>
      </c>
      <c r="F20" s="559">
        <f>'D Dual Shade'!F20+'D Dual Shade'!F20*(DualSaheRollerProfit)</f>
        <v>138.18</v>
      </c>
      <c r="G20" s="559">
        <f>'D Dual Shade'!G20+'D Dual Shade'!G20*(DualSaheRollerProfit)</f>
        <v>142.1</v>
      </c>
      <c r="H20" s="559">
        <f>'D Dual Shade'!H20+'D Dual Shade'!H20*(DualSaheRollerProfit)</f>
        <v>148.96</v>
      </c>
      <c r="I20" s="559">
        <f>'D Dual Shade'!I20+'D Dual Shade'!I20*(DualSaheRollerProfit)</f>
        <v>153.86000000000001</v>
      </c>
      <c r="J20" s="559">
        <f>'D Dual Shade'!J20+'D Dual Shade'!J20*(DualSaheRollerProfit)</f>
        <v>158.76000000000002</v>
      </c>
      <c r="K20" s="559">
        <f>'D Dual Shade'!K20+'D Dual Shade'!K20*(DualSaheRollerProfit)</f>
        <v>168.56</v>
      </c>
      <c r="L20" s="559">
        <f>'D Dual Shade'!L20+'D Dual Shade'!L20*(DualSaheRollerProfit)</f>
        <v>173.46</v>
      </c>
      <c r="M20" s="396"/>
    </row>
    <row r="21" spans="1:13" x14ac:dyDescent="0.25">
      <c r="A21" s="566">
        <v>2130</v>
      </c>
      <c r="B21" s="571" t="s">
        <v>791</v>
      </c>
      <c r="C21" s="559">
        <f>'D Dual Shade'!C21+'D Dual Shade'!C21*(DualSaheRollerProfit)</f>
        <v>125.44</v>
      </c>
      <c r="D21" s="559">
        <f>'D Dual Shade'!D21+'D Dual Shade'!D21*(DualSaheRollerProfit)</f>
        <v>132.30000000000001</v>
      </c>
      <c r="E21" s="559">
        <f>'D Dual Shade'!E21+'D Dual Shade'!E21*(DualSaheRollerProfit)</f>
        <v>139.16000000000003</v>
      </c>
      <c r="F21" s="559">
        <f>'D Dual Shade'!F21+'D Dual Shade'!F21*(DualSaheRollerProfit)</f>
        <v>143.08000000000001</v>
      </c>
      <c r="G21" s="559">
        <f>'D Dual Shade'!G21+'D Dual Shade'!G21*(DualSaheRollerProfit)</f>
        <v>148.96</v>
      </c>
      <c r="H21" s="559">
        <f>'D Dual Shade'!H21+'D Dual Shade'!H21*(DualSaheRollerProfit)</f>
        <v>153.86000000000001</v>
      </c>
      <c r="I21" s="559">
        <f>'D Dual Shade'!I21+'D Dual Shade'!I21*(DualSaheRollerProfit)</f>
        <v>161.69999999999999</v>
      </c>
      <c r="J21" s="559">
        <f>'D Dual Shade'!J21+'D Dual Shade'!J21*(DualSaheRollerProfit)</f>
        <v>167.58</v>
      </c>
      <c r="K21" s="559">
        <f>'D Dual Shade'!K21+'D Dual Shade'!K21*(DualSaheRollerProfit)</f>
        <v>173.46</v>
      </c>
      <c r="L21" s="559">
        <f>'D Dual Shade'!L21+'D Dual Shade'!L21*(DualSaheRollerProfit)</f>
        <v>178.36</v>
      </c>
      <c r="M21" s="396"/>
    </row>
    <row r="22" spans="1:13" x14ac:dyDescent="0.25">
      <c r="A22" s="566">
        <v>2530</v>
      </c>
      <c r="B22" s="571" t="s">
        <v>792</v>
      </c>
      <c r="C22" s="559">
        <f>'D Dual Shade'!C22+'D Dual Shade'!C22*(DualSaheRollerProfit)</f>
        <v>136.22000000000003</v>
      </c>
      <c r="D22" s="559">
        <f>'D Dual Shade'!D22+'D Dual Shade'!D22*(DualSaheRollerProfit)</f>
        <v>141.12</v>
      </c>
      <c r="E22" s="559">
        <f>'D Dual Shade'!E22+'D Dual Shade'!E22*(DualSaheRollerProfit)</f>
        <v>147</v>
      </c>
      <c r="F22" s="559">
        <f>'D Dual Shade'!F22+'D Dual Shade'!F22*(DualSaheRollerProfit)</f>
        <v>152.88</v>
      </c>
      <c r="G22" s="559">
        <f>'D Dual Shade'!G22+'D Dual Shade'!G22*(DualSaheRollerProfit)</f>
        <v>156.80000000000001</v>
      </c>
      <c r="H22" s="559">
        <f>'D Dual Shade'!H22+'D Dual Shade'!H22*(DualSaheRollerProfit)</f>
        <v>166.6</v>
      </c>
      <c r="I22" s="559">
        <f>'D Dual Shade'!I22+'D Dual Shade'!I22*(DualSaheRollerProfit)</f>
        <v>170.52</v>
      </c>
      <c r="J22" s="559">
        <f>'D Dual Shade'!J22+'D Dual Shade'!J22*(DualSaheRollerProfit)</f>
        <v>175.42000000000002</v>
      </c>
      <c r="K22" s="559">
        <f>'D Dual Shade'!K22+'D Dual Shade'!K22*(DualSaheRollerProfit)</f>
        <v>181.3</v>
      </c>
      <c r="L22" s="559">
        <f>'D Dual Shade'!L22+'D Dual Shade'!L22*(DualSaheRollerProfit)</f>
        <v>189.14</v>
      </c>
      <c r="M22" s="396"/>
    </row>
    <row r="23" spans="1:13" x14ac:dyDescent="0.25">
      <c r="A23" s="566">
        <v>2700</v>
      </c>
      <c r="B23" s="571" t="s">
        <v>793</v>
      </c>
      <c r="C23" s="559">
        <f>'D Dual Shade'!C23+'D Dual Shade'!C23*(DualSaheRollerProfit)</f>
        <v>141.12</v>
      </c>
      <c r="D23" s="559">
        <f>'D Dual Shade'!D23+'D Dual Shade'!D23*(DualSaheRollerProfit)</f>
        <v>147</v>
      </c>
      <c r="E23" s="559">
        <f>'D Dual Shade'!E23+'D Dual Shade'!E23*(DualSaheRollerProfit)</f>
        <v>152.88</v>
      </c>
      <c r="F23" s="559">
        <f>'D Dual Shade'!F23+'D Dual Shade'!F23*(DualSaheRollerProfit)</f>
        <v>158.76000000000002</v>
      </c>
      <c r="G23" s="559">
        <f>'D Dual Shade'!G23+'D Dual Shade'!G23*(DualSaheRollerProfit)</f>
        <v>166.6</v>
      </c>
      <c r="H23" s="559">
        <f>'D Dual Shade'!H23+'D Dual Shade'!H23*(DualSaheRollerProfit)</f>
        <v>170.52</v>
      </c>
      <c r="I23" s="559">
        <f>'D Dual Shade'!I23+'D Dual Shade'!I23*(DualSaheRollerProfit)</f>
        <v>176.4</v>
      </c>
      <c r="J23" s="559">
        <f>'D Dual Shade'!J23+'D Dual Shade'!J23*(DualSaheRollerProfit)</f>
        <v>180.32000000000002</v>
      </c>
      <c r="K23" s="559">
        <f>'D Dual Shade'!K23+'D Dual Shade'!K23*(DualSaheRollerProfit)</f>
        <v>186.2</v>
      </c>
      <c r="L23" s="559">
        <f>'D Dual Shade'!L23+'D Dual Shade'!L23*(DualSaheRollerProfit)</f>
        <v>197.96</v>
      </c>
      <c r="M23" s="396"/>
    </row>
    <row r="24" spans="1:13" x14ac:dyDescent="0.25">
      <c r="A24" s="572"/>
      <c r="B24" s="564"/>
      <c r="C24" s="564"/>
      <c r="D24" s="564"/>
      <c r="E24" s="564"/>
      <c r="F24" s="564"/>
      <c r="G24" s="564"/>
      <c r="H24" s="564"/>
      <c r="I24" s="564"/>
      <c r="J24" s="564"/>
      <c r="K24" s="564"/>
      <c r="L24" s="564"/>
      <c r="M24" s="396"/>
    </row>
    <row r="25" spans="1:13" ht="18" x14ac:dyDescent="0.25">
      <c r="A25" s="562" t="s">
        <v>255</v>
      </c>
      <c r="B25" s="563"/>
      <c r="C25" s="564"/>
      <c r="D25" s="564"/>
      <c r="E25" s="564"/>
      <c r="F25" s="564"/>
      <c r="G25" s="564"/>
      <c r="H25" s="564"/>
      <c r="I25" s="564"/>
      <c r="J25" s="564"/>
      <c r="K25" s="564"/>
      <c r="L25" s="565" t="s">
        <v>727</v>
      </c>
      <c r="M25" s="396"/>
    </row>
    <row r="26" spans="1:13" x14ac:dyDescent="0.25">
      <c r="A26" s="566"/>
      <c r="B26" s="567" t="s">
        <v>2</v>
      </c>
      <c r="C26" s="568">
        <v>610</v>
      </c>
      <c r="D26" s="568">
        <v>810</v>
      </c>
      <c r="E26" s="568">
        <v>1020</v>
      </c>
      <c r="F26" s="568">
        <v>1220</v>
      </c>
      <c r="G26" s="569">
        <v>1420</v>
      </c>
      <c r="H26" s="568">
        <v>1630</v>
      </c>
      <c r="I26" s="568">
        <v>1830</v>
      </c>
      <c r="J26" s="568">
        <v>1990</v>
      </c>
      <c r="K26" s="568">
        <v>2250</v>
      </c>
      <c r="L26" s="568">
        <v>2500</v>
      </c>
      <c r="M26" s="396"/>
    </row>
    <row r="27" spans="1:13" x14ac:dyDescent="0.25">
      <c r="A27" s="566" t="s">
        <v>3</v>
      </c>
      <c r="B27" s="566"/>
      <c r="C27" s="570" t="s">
        <v>326</v>
      </c>
      <c r="D27" s="570" t="s">
        <v>728</v>
      </c>
      <c r="E27" s="570" t="s">
        <v>729</v>
      </c>
      <c r="F27" s="570" t="s">
        <v>730</v>
      </c>
      <c r="G27" s="570" t="s">
        <v>731</v>
      </c>
      <c r="H27" s="570" t="s">
        <v>732</v>
      </c>
      <c r="I27" s="570" t="s">
        <v>733</v>
      </c>
      <c r="J27" s="570" t="s">
        <v>734</v>
      </c>
      <c r="K27" s="570" t="s">
        <v>735</v>
      </c>
      <c r="L27" s="570" t="s">
        <v>736</v>
      </c>
      <c r="M27" s="396"/>
    </row>
    <row r="28" spans="1:13" x14ac:dyDescent="0.25">
      <c r="A28" s="566">
        <v>760</v>
      </c>
      <c r="B28" s="571" t="s">
        <v>789</v>
      </c>
      <c r="C28" s="559">
        <f>'D Dual Shade'!C28+'D Dual Shade'!C28*(DualSaheRollerProfit)</f>
        <v>109.76</v>
      </c>
      <c r="D28" s="559">
        <f>'D Dual Shade'!D28+'D Dual Shade'!D28*(DualSaheRollerProfit)</f>
        <v>114.66000000000001</v>
      </c>
      <c r="E28" s="559">
        <f>'D Dual Shade'!E28+'D Dual Shade'!E28*(DualSaheRollerProfit)</f>
        <v>123.48</v>
      </c>
      <c r="F28" s="559">
        <f>'D Dual Shade'!F28+'D Dual Shade'!F28*(DualSaheRollerProfit)</f>
        <v>132.30000000000001</v>
      </c>
      <c r="G28" s="559">
        <f>'D Dual Shade'!G28+'D Dual Shade'!G28*(DualSaheRollerProfit)</f>
        <v>140.13999999999999</v>
      </c>
      <c r="H28" s="559">
        <f>'D Dual Shade'!H28+'D Dual Shade'!H28*(DualSaheRollerProfit)</f>
        <v>147</v>
      </c>
      <c r="I28" s="559">
        <f>'D Dual Shade'!I28+'D Dual Shade'!I28*(DualSaheRollerProfit)</f>
        <v>151.9</v>
      </c>
      <c r="J28" s="559">
        <f>'D Dual Shade'!J28+'D Dual Shade'!J28*(DualSaheRollerProfit)</f>
        <v>156.80000000000001</v>
      </c>
      <c r="K28" s="559">
        <f>'D Dual Shade'!K28+'D Dual Shade'!K28*(DualSaheRollerProfit)</f>
        <v>167.58</v>
      </c>
      <c r="L28" s="559">
        <f>'D Dual Shade'!L28+'D Dual Shade'!L28*(DualSaheRollerProfit)</f>
        <v>174.44</v>
      </c>
      <c r="M28" s="396"/>
    </row>
    <row r="29" spans="1:13" x14ac:dyDescent="0.25">
      <c r="A29" s="566">
        <v>910</v>
      </c>
      <c r="B29" s="571" t="s">
        <v>331</v>
      </c>
      <c r="C29" s="559">
        <f>'D Dual Shade'!C29+'D Dual Shade'!C29*(DualSaheRollerProfit)</f>
        <v>113.68</v>
      </c>
      <c r="D29" s="559">
        <f>'D Dual Shade'!D29+'D Dual Shade'!D29*(DualSaheRollerProfit)</f>
        <v>117.6</v>
      </c>
      <c r="E29" s="559">
        <f>'D Dual Shade'!E29+'D Dual Shade'!E29*(DualSaheRollerProfit)</f>
        <v>129.36000000000001</v>
      </c>
      <c r="F29" s="559">
        <f>'D Dual Shade'!F29+'D Dual Shade'!F29*(DualSaheRollerProfit)</f>
        <v>138.18</v>
      </c>
      <c r="G29" s="559">
        <f>'D Dual Shade'!G29+'D Dual Shade'!G29*(DualSaheRollerProfit)</f>
        <v>143.08000000000001</v>
      </c>
      <c r="H29" s="559">
        <f>'D Dual Shade'!H29+'D Dual Shade'!H29*(DualSaheRollerProfit)</f>
        <v>148.96</v>
      </c>
      <c r="I29" s="559">
        <f>'D Dual Shade'!I29+'D Dual Shade'!I29*(DualSaheRollerProfit)</f>
        <v>154.84</v>
      </c>
      <c r="J29" s="559">
        <f>'D Dual Shade'!J29+'D Dual Shade'!J29*(DualSaheRollerProfit)</f>
        <v>161.69999999999999</v>
      </c>
      <c r="K29" s="559">
        <f>'D Dual Shade'!K29+'D Dual Shade'!K29*(DualSaheRollerProfit)</f>
        <v>172.48000000000002</v>
      </c>
      <c r="L29" s="559">
        <f>'D Dual Shade'!L29+'D Dual Shade'!L29*(DualSaheRollerProfit)</f>
        <v>178.36</v>
      </c>
      <c r="M29" s="396"/>
    </row>
    <row r="30" spans="1:13" x14ac:dyDescent="0.25">
      <c r="A30" s="566">
        <v>1220</v>
      </c>
      <c r="B30" s="571" t="s">
        <v>730</v>
      </c>
      <c r="C30" s="559">
        <f>'D Dual Shade'!C30+'D Dual Shade'!C30*(DualSaheRollerProfit)</f>
        <v>123.48</v>
      </c>
      <c r="D30" s="559">
        <f>'D Dual Shade'!D30+'D Dual Shade'!D30*(DualSaheRollerProfit)</f>
        <v>136.22000000000003</v>
      </c>
      <c r="E30" s="559">
        <f>'D Dual Shade'!E30+'D Dual Shade'!E30*(DualSaheRollerProfit)</f>
        <v>142.1</v>
      </c>
      <c r="F30" s="559">
        <f>'D Dual Shade'!F30+'D Dual Shade'!F30*(DualSaheRollerProfit)</f>
        <v>147.98000000000002</v>
      </c>
      <c r="G30" s="559">
        <f>'D Dual Shade'!G30+'D Dual Shade'!G30*(DualSaheRollerProfit)</f>
        <v>151.9</v>
      </c>
      <c r="H30" s="559">
        <f>'D Dual Shade'!H30+'D Dual Shade'!H30*(DualSaheRollerProfit)</f>
        <v>160.72000000000003</v>
      </c>
      <c r="I30" s="559">
        <f>'D Dual Shade'!I30+'D Dual Shade'!I30*(DualSaheRollerProfit)</f>
        <v>168.56</v>
      </c>
      <c r="J30" s="559">
        <f>'D Dual Shade'!J30+'D Dual Shade'!J30*(DualSaheRollerProfit)</f>
        <v>173.46</v>
      </c>
      <c r="K30" s="559">
        <f>'D Dual Shade'!K30+'D Dual Shade'!K30*(DualSaheRollerProfit)</f>
        <v>182.27999999999997</v>
      </c>
      <c r="L30" s="559">
        <f>'D Dual Shade'!L30+'D Dual Shade'!L30*(DualSaheRollerProfit)</f>
        <v>191.1</v>
      </c>
      <c r="M30" s="396"/>
    </row>
    <row r="31" spans="1:13" x14ac:dyDescent="0.25">
      <c r="A31" s="566">
        <v>1520</v>
      </c>
      <c r="B31" s="571" t="s">
        <v>790</v>
      </c>
      <c r="C31" s="559">
        <f>'D Dual Shade'!C31+'D Dual Shade'!C31*(DualSaheRollerProfit)</f>
        <v>138.18</v>
      </c>
      <c r="D31" s="559">
        <f>'D Dual Shade'!D31+'D Dual Shade'!D31*(DualSaheRollerProfit)</f>
        <v>142.1</v>
      </c>
      <c r="E31" s="559">
        <f>'D Dual Shade'!E31+'D Dual Shade'!E31*(DualSaheRollerProfit)</f>
        <v>147.98000000000002</v>
      </c>
      <c r="F31" s="559">
        <f>'D Dual Shade'!F31+'D Dual Shade'!F31*(DualSaheRollerProfit)</f>
        <v>153.86000000000001</v>
      </c>
      <c r="G31" s="559">
        <f>'D Dual Shade'!G31+'D Dual Shade'!G31*(DualSaheRollerProfit)</f>
        <v>160.72000000000003</v>
      </c>
      <c r="H31" s="559">
        <f>'D Dual Shade'!H31+'D Dual Shade'!H31*(DualSaheRollerProfit)</f>
        <v>168.56</v>
      </c>
      <c r="I31" s="559">
        <f>'D Dual Shade'!I31+'D Dual Shade'!I31*(DualSaheRollerProfit)</f>
        <v>174.44</v>
      </c>
      <c r="J31" s="559">
        <f>'D Dual Shade'!J31+'D Dual Shade'!J31*(DualSaheRollerProfit)</f>
        <v>181.3</v>
      </c>
      <c r="K31" s="559">
        <f>'D Dual Shade'!K31+'D Dual Shade'!K31*(DualSaheRollerProfit)</f>
        <v>190.12</v>
      </c>
      <c r="L31" s="559">
        <f>'D Dual Shade'!L31+'D Dual Shade'!L31*(DualSaheRollerProfit)</f>
        <v>200.9</v>
      </c>
      <c r="M31" s="396"/>
    </row>
    <row r="32" spans="1:13" x14ac:dyDescent="0.25">
      <c r="A32" s="566">
        <v>1830</v>
      </c>
      <c r="B32" s="571" t="s">
        <v>733</v>
      </c>
      <c r="C32" s="559">
        <f>'D Dual Shade'!C32+'D Dual Shade'!C32*(DualSaheRollerProfit)</f>
        <v>147</v>
      </c>
      <c r="D32" s="559">
        <f>'D Dual Shade'!D32+'D Dual Shade'!D32*(DualSaheRollerProfit)</f>
        <v>150.92000000000002</v>
      </c>
      <c r="E32" s="559">
        <f>'D Dual Shade'!E32+'D Dual Shade'!E32*(DualSaheRollerProfit)</f>
        <v>160.72000000000003</v>
      </c>
      <c r="F32" s="559">
        <f>'D Dual Shade'!F32+'D Dual Shade'!F32*(DualSaheRollerProfit)</f>
        <v>167.58</v>
      </c>
      <c r="G32" s="559">
        <f>'D Dual Shade'!G32+'D Dual Shade'!G32*(DualSaheRollerProfit)</f>
        <v>173.46</v>
      </c>
      <c r="H32" s="559">
        <f>'D Dual Shade'!H32+'D Dual Shade'!H32*(DualSaheRollerProfit)</f>
        <v>181.3</v>
      </c>
      <c r="I32" s="559">
        <f>'D Dual Shade'!I32+'D Dual Shade'!I32*(DualSaheRollerProfit)</f>
        <v>189.14</v>
      </c>
      <c r="J32" s="559">
        <f>'D Dual Shade'!J32+'D Dual Shade'!J32*(DualSaheRollerProfit)</f>
        <v>196</v>
      </c>
      <c r="K32" s="559">
        <f>'D Dual Shade'!K32+'D Dual Shade'!K32*(DualSaheRollerProfit)</f>
        <v>203.84</v>
      </c>
      <c r="L32" s="559">
        <f>'D Dual Shade'!L32+'D Dual Shade'!L32*(DualSaheRollerProfit)</f>
        <v>210.7</v>
      </c>
      <c r="M32" s="396"/>
    </row>
    <row r="33" spans="1:13" x14ac:dyDescent="0.25">
      <c r="A33" s="566">
        <v>2130</v>
      </c>
      <c r="B33" s="571" t="s">
        <v>791</v>
      </c>
      <c r="C33" s="559">
        <f>'D Dual Shade'!C33+'D Dual Shade'!C33*(DualSaheRollerProfit)</f>
        <v>151.9</v>
      </c>
      <c r="D33" s="559">
        <f>'D Dual Shade'!D33+'D Dual Shade'!D33*(DualSaheRollerProfit)</f>
        <v>160.72000000000003</v>
      </c>
      <c r="E33" s="559">
        <f>'D Dual Shade'!E33+'D Dual Shade'!E33*(DualSaheRollerProfit)</f>
        <v>168.56</v>
      </c>
      <c r="F33" s="559">
        <f>'D Dual Shade'!F33+'D Dual Shade'!F33*(DualSaheRollerProfit)</f>
        <v>174.44</v>
      </c>
      <c r="G33" s="559">
        <f>'D Dual Shade'!G33+'D Dual Shade'!G33*(DualSaheRollerProfit)</f>
        <v>181.3</v>
      </c>
      <c r="H33" s="559">
        <f>'D Dual Shade'!H33+'D Dual Shade'!H33*(DualSaheRollerProfit)</f>
        <v>189.14</v>
      </c>
      <c r="I33" s="559">
        <f>'D Dual Shade'!I33+'D Dual Shade'!I33*(DualSaheRollerProfit)</f>
        <v>197.96</v>
      </c>
      <c r="J33" s="559">
        <f>'D Dual Shade'!J33+'D Dual Shade'!J33*(DualSaheRollerProfit)</f>
        <v>202.86</v>
      </c>
      <c r="K33" s="559">
        <f>'D Dual Shade'!K33+'D Dual Shade'!K33*(DualSaheRollerProfit)</f>
        <v>210.7</v>
      </c>
      <c r="L33" s="559">
        <f>'D Dual Shade'!L33+'D Dual Shade'!L33*(DualSaheRollerProfit)</f>
        <v>216.57999999999998</v>
      </c>
      <c r="M33" s="396"/>
    </row>
    <row r="34" spans="1:13" x14ac:dyDescent="0.25">
      <c r="A34" s="566">
        <v>2530</v>
      </c>
      <c r="B34" s="571" t="s">
        <v>792</v>
      </c>
      <c r="C34" s="559">
        <f>'D Dual Shade'!C34+'D Dual Shade'!C34*(DualSaheRollerProfit)</f>
        <v>162.68</v>
      </c>
      <c r="D34" s="559">
        <f>'D Dual Shade'!D34+'D Dual Shade'!D34*(DualSaheRollerProfit)</f>
        <v>172.48000000000002</v>
      </c>
      <c r="E34" s="559">
        <f>'D Dual Shade'!E34+'D Dual Shade'!E34*(DualSaheRollerProfit)</f>
        <v>178.36</v>
      </c>
      <c r="F34" s="559">
        <f>'D Dual Shade'!F34+'D Dual Shade'!F34*(DualSaheRollerProfit)</f>
        <v>186.2</v>
      </c>
      <c r="G34" s="559">
        <f>'D Dual Shade'!G34+'D Dual Shade'!G34*(DualSaheRollerProfit)</f>
        <v>191.1</v>
      </c>
      <c r="H34" s="559">
        <f>'D Dual Shade'!H34+'D Dual Shade'!H34*(DualSaheRollerProfit)</f>
        <v>200.9</v>
      </c>
      <c r="I34" s="559">
        <f>'D Dual Shade'!I34+'D Dual Shade'!I34*(DualSaheRollerProfit)</f>
        <v>206.77999999999997</v>
      </c>
      <c r="J34" s="559">
        <f>'D Dual Shade'!J34+'D Dual Shade'!J34*(DualSaheRollerProfit)</f>
        <v>211.67999999999998</v>
      </c>
      <c r="K34" s="559">
        <f>'D Dual Shade'!K34+'D Dual Shade'!K34*(DualSaheRollerProfit)</f>
        <v>220.5</v>
      </c>
      <c r="L34" s="559">
        <f>'D Dual Shade'!L34+'D Dual Shade'!L34*(DualSaheRollerProfit)</f>
        <v>232.26</v>
      </c>
      <c r="M34" s="396"/>
    </row>
    <row r="35" spans="1:13" x14ac:dyDescent="0.25">
      <c r="A35" s="566">
        <v>2700</v>
      </c>
      <c r="B35" s="571" t="s">
        <v>793</v>
      </c>
      <c r="C35" s="559">
        <f>'D Dual Shade'!C35+'D Dual Shade'!C35*(DualSaheRollerProfit)</f>
        <v>172.48000000000002</v>
      </c>
      <c r="D35" s="559">
        <f>'D Dual Shade'!D35+'D Dual Shade'!D35*(DualSaheRollerProfit)</f>
        <v>178.36</v>
      </c>
      <c r="E35" s="559">
        <f>'D Dual Shade'!E35+'D Dual Shade'!E35*(DualSaheRollerProfit)</f>
        <v>186.2</v>
      </c>
      <c r="F35" s="559">
        <f>'D Dual Shade'!F35+'D Dual Shade'!F35*(DualSaheRollerProfit)</f>
        <v>196</v>
      </c>
      <c r="G35" s="559">
        <f>'D Dual Shade'!G35+'D Dual Shade'!G35*(DualSaheRollerProfit)</f>
        <v>200.9</v>
      </c>
      <c r="H35" s="559">
        <f>'D Dual Shade'!H35+'D Dual Shade'!H35*(DualSaheRollerProfit)</f>
        <v>206.77999999999997</v>
      </c>
      <c r="I35" s="559">
        <f>'D Dual Shade'!I35+'D Dual Shade'!I35*(DualSaheRollerProfit)</f>
        <v>212.66000000000003</v>
      </c>
      <c r="J35" s="559">
        <f>'D Dual Shade'!J35+'D Dual Shade'!J35*(DualSaheRollerProfit)</f>
        <v>218.54000000000002</v>
      </c>
      <c r="K35" s="559">
        <f>'D Dual Shade'!K35+'D Dual Shade'!K35*(DualSaheRollerProfit)</f>
        <v>227.36</v>
      </c>
      <c r="L35" s="559">
        <f>'D Dual Shade'!L35+'D Dual Shade'!L35*(DualSaheRollerProfit)</f>
        <v>240.10000000000002</v>
      </c>
      <c r="M35" s="396"/>
    </row>
    <row r="36" spans="1:13" x14ac:dyDescent="0.25">
      <c r="A36" s="573"/>
      <c r="B36" s="574"/>
      <c r="C36" s="574"/>
      <c r="D36" s="574"/>
      <c r="E36" s="574"/>
      <c r="F36" s="574"/>
      <c r="G36" s="574"/>
      <c r="H36" s="574"/>
      <c r="I36" s="574"/>
      <c r="J36" s="574"/>
      <c r="K36" s="574"/>
      <c r="L36" s="574"/>
      <c r="M36" s="396"/>
    </row>
    <row r="37" spans="1:13" x14ac:dyDescent="0.25">
      <c r="A37" s="573"/>
      <c r="B37" s="574"/>
      <c r="C37" s="574"/>
      <c r="D37" s="574"/>
      <c r="E37" s="574"/>
      <c r="F37" s="574"/>
      <c r="G37" s="574"/>
      <c r="H37" s="574"/>
      <c r="I37" s="574"/>
      <c r="J37" s="574"/>
      <c r="K37" s="574"/>
      <c r="L37" s="574"/>
      <c r="M37" s="396"/>
    </row>
    <row r="38" spans="1:13" x14ac:dyDescent="0.25">
      <c r="A38" s="575" t="s">
        <v>737</v>
      </c>
      <c r="B38" s="575"/>
      <c r="C38" s="575"/>
      <c r="D38" s="576"/>
      <c r="E38" s="576"/>
      <c r="F38" s="577"/>
      <c r="G38" s="577"/>
      <c r="H38" s="574"/>
      <c r="I38" s="574"/>
      <c r="J38" s="574"/>
      <c r="K38" s="574"/>
      <c r="L38" s="574"/>
      <c r="M38" s="396"/>
    </row>
    <row r="39" spans="1:13" x14ac:dyDescent="0.25">
      <c r="A39" s="575" t="s">
        <v>738</v>
      </c>
      <c r="B39" s="575"/>
      <c r="C39" s="575"/>
      <c r="D39" s="576"/>
      <c r="E39" s="576"/>
      <c r="F39" s="577"/>
      <c r="G39" s="577"/>
      <c r="H39" s="574"/>
      <c r="I39" s="574"/>
      <c r="J39" s="574"/>
      <c r="K39" s="574"/>
      <c r="L39" s="574"/>
      <c r="M39" s="396"/>
    </row>
    <row r="40" spans="1:13" x14ac:dyDescent="0.25">
      <c r="A40" s="573"/>
      <c r="B40" s="574"/>
      <c r="C40" s="574"/>
      <c r="D40" s="574"/>
      <c r="E40" s="574"/>
      <c r="F40" s="574"/>
      <c r="G40" s="574"/>
      <c r="H40" s="574"/>
      <c r="I40" s="574"/>
      <c r="J40" s="574"/>
      <c r="K40" s="574"/>
      <c r="L40" s="574"/>
      <c r="M40" s="396"/>
    </row>
    <row r="41" spans="1:13" x14ac:dyDescent="0.25">
      <c r="A41" s="773" t="s">
        <v>739</v>
      </c>
      <c r="B41" s="578"/>
      <c r="C41" s="579" t="s">
        <v>740</v>
      </c>
      <c r="D41" s="577"/>
      <c r="E41" s="490" t="s">
        <v>741</v>
      </c>
      <c r="F41" s="490"/>
      <c r="I41" s="581">
        <f>'D Dual Shade'!I41+'D Dual Shade'!I41*(DualShadeMotorsProfit)</f>
        <v>76.724999999999994</v>
      </c>
      <c r="J41" s="574"/>
      <c r="K41" s="574"/>
      <c r="L41" s="574"/>
      <c r="M41" s="396"/>
    </row>
    <row r="42" spans="1:13" x14ac:dyDescent="0.25">
      <c r="A42" s="773"/>
      <c r="B42" s="582"/>
      <c r="C42" s="583"/>
      <c r="D42" s="577"/>
      <c r="E42" s="490" t="s">
        <v>742</v>
      </c>
      <c r="F42" s="490"/>
      <c r="I42" s="581">
        <f>'D Dual Shade'!I42+'D Dual Shade'!I42*(DualShadeMotorsProfit)</f>
        <v>12.254000000000001</v>
      </c>
      <c r="J42" s="574"/>
      <c r="K42" s="574"/>
      <c r="L42" s="574"/>
      <c r="M42" s="396"/>
    </row>
    <row r="43" spans="1:13" x14ac:dyDescent="0.25">
      <c r="A43" s="584" t="s">
        <v>743</v>
      </c>
      <c r="B43" s="585"/>
      <c r="C43" s="586" t="s">
        <v>223</v>
      </c>
      <c r="D43" s="577"/>
      <c r="E43" s="490" t="s">
        <v>264</v>
      </c>
      <c r="F43" s="490"/>
      <c r="I43" s="581">
        <f>'D Dual Shade'!I43+'D Dual Shade'!I43*(DualShadeMotorsProfit)</f>
        <v>12.254000000000001</v>
      </c>
      <c r="J43" s="574"/>
      <c r="K43" s="574"/>
      <c r="L43" s="574"/>
      <c r="M43" s="396"/>
    </row>
    <row r="44" spans="1:13" x14ac:dyDescent="0.25">
      <c r="A44" s="584" t="s">
        <v>744</v>
      </c>
      <c r="B44" s="585"/>
      <c r="C44" s="586" t="s">
        <v>223</v>
      </c>
      <c r="D44" s="577"/>
      <c r="E44" s="490"/>
      <c r="F44" s="490"/>
      <c r="I44" s="581"/>
      <c r="J44" s="574"/>
      <c r="K44" s="574"/>
      <c r="L44" s="574"/>
      <c r="M44" s="396"/>
    </row>
    <row r="45" spans="1:13" x14ac:dyDescent="0.25">
      <c r="A45" s="584" t="s">
        <v>745</v>
      </c>
      <c r="B45" s="585"/>
      <c r="C45" s="586" t="s">
        <v>221</v>
      </c>
      <c r="D45" s="577"/>
      <c r="J45" s="574"/>
      <c r="K45" s="574"/>
      <c r="L45" s="574"/>
      <c r="M45" s="396"/>
    </row>
    <row r="46" spans="1:13" x14ac:dyDescent="0.25">
      <c r="A46" s="587" t="s">
        <v>746</v>
      </c>
      <c r="B46" s="588"/>
      <c r="C46" s="586" t="s">
        <v>223</v>
      </c>
      <c r="D46" s="577"/>
      <c r="E46" s="490"/>
      <c r="F46" s="490"/>
      <c r="I46" s="581"/>
      <c r="J46" s="574"/>
      <c r="K46" s="574"/>
      <c r="L46" s="574"/>
      <c r="M46" s="396"/>
    </row>
    <row r="47" spans="1:13" x14ac:dyDescent="0.25">
      <c r="A47" s="587" t="s">
        <v>747</v>
      </c>
      <c r="B47" s="588"/>
      <c r="C47" s="586" t="s">
        <v>748</v>
      </c>
      <c r="D47" s="577"/>
      <c r="E47" s="490"/>
      <c r="F47" s="490"/>
      <c r="I47" s="581"/>
      <c r="J47" s="574"/>
      <c r="K47" s="574"/>
      <c r="L47" s="574"/>
      <c r="M47" s="396"/>
    </row>
    <row r="48" spans="1:13" x14ac:dyDescent="0.25">
      <c r="A48" s="587" t="s">
        <v>749</v>
      </c>
      <c r="B48" s="588"/>
      <c r="C48" s="586" t="s">
        <v>221</v>
      </c>
      <c r="D48" s="577"/>
      <c r="E48" s="490"/>
      <c r="F48" s="490"/>
      <c r="I48" s="581"/>
      <c r="J48" s="574"/>
      <c r="K48" s="574"/>
      <c r="L48" s="574"/>
      <c r="M48" s="396"/>
    </row>
    <row r="49" spans="1:3" x14ac:dyDescent="0.25">
      <c r="A49" s="587" t="s">
        <v>750</v>
      </c>
      <c r="B49" s="588"/>
      <c r="C49" s="586" t="s">
        <v>748</v>
      </c>
    </row>
    <row r="50" spans="1:3" x14ac:dyDescent="0.25">
      <c r="A50" s="587" t="s">
        <v>751</v>
      </c>
      <c r="B50" s="588"/>
      <c r="C50" s="586" t="s">
        <v>221</v>
      </c>
    </row>
    <row r="51" spans="1:3" x14ac:dyDescent="0.25">
      <c r="A51" s="584" t="s">
        <v>752</v>
      </c>
      <c r="B51" s="585"/>
      <c r="C51" s="586" t="s">
        <v>221</v>
      </c>
    </row>
    <row r="52" spans="1:3" x14ac:dyDescent="0.25">
      <c r="A52" s="584" t="s">
        <v>753</v>
      </c>
      <c r="B52" s="585"/>
      <c r="C52" s="586" t="s">
        <v>748</v>
      </c>
    </row>
  </sheetData>
  <mergeCells count="1">
    <mergeCell ref="A41:A42"/>
  </mergeCells>
  <pageMargins left="0.7" right="0.7" top="0.75" bottom="0.75" header="0.3" footer="0.3"/>
  <pageSetup paperSize="9" scale="85" orientation="portrait" r:id="rId1"/>
  <headerFooter>
    <oddHeader xml:space="preserve">&amp;L&amp;"-,Bold"&amp;18Dual Shade Roller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BCD0-C816-41B0-8C00-D514732ED024}">
  <dimension ref="A1:I68"/>
  <sheetViews>
    <sheetView view="pageBreakPreview" zoomScaleNormal="100" zoomScaleSheetLayoutView="100" workbookViewId="0">
      <selection activeCell="O18" sqref="O18"/>
    </sheetView>
  </sheetViews>
  <sheetFormatPr defaultRowHeight="15" x14ac:dyDescent="0.25"/>
  <cols>
    <col min="1" max="1" width="13.28515625" customWidth="1"/>
    <col min="2" max="2" width="37.5703125" customWidth="1"/>
    <col min="3" max="3" width="10.7109375" customWidth="1"/>
    <col min="4" max="8" width="13.7109375" customWidth="1"/>
    <col min="9" max="9" width="18.7109375" customWidth="1"/>
  </cols>
  <sheetData>
    <row r="1" spans="1:8" ht="18.75" x14ac:dyDescent="0.3">
      <c r="A1" s="1" t="s">
        <v>754</v>
      </c>
    </row>
    <row r="2" spans="1:8" ht="18.75" x14ac:dyDescent="0.3">
      <c r="A2" s="1" t="s">
        <v>755</v>
      </c>
    </row>
    <row r="4" spans="1:8" ht="18.75" x14ac:dyDescent="0.3">
      <c r="A4" s="1" t="s">
        <v>756</v>
      </c>
      <c r="B4" s="2"/>
      <c r="C4" s="2"/>
      <c r="D4" s="2" t="s">
        <v>75</v>
      </c>
      <c r="E4" s="2" t="s">
        <v>757</v>
      </c>
      <c r="F4" s="2" t="s">
        <v>77</v>
      </c>
      <c r="G4" s="2" t="s">
        <v>758</v>
      </c>
      <c r="H4" s="2" t="s">
        <v>81</v>
      </c>
    </row>
    <row r="5" spans="1:8" ht="18.75" x14ac:dyDescent="0.3">
      <c r="A5" s="2"/>
      <c r="B5" s="2"/>
      <c r="C5" s="2"/>
      <c r="D5" s="2"/>
      <c r="E5" s="2" t="s">
        <v>759</v>
      </c>
      <c r="F5" s="2" t="s">
        <v>760</v>
      </c>
      <c r="G5" s="2"/>
      <c r="H5" s="2"/>
    </row>
    <row r="6" spans="1:8" ht="18.75" x14ac:dyDescent="0.3">
      <c r="A6" s="2" t="s">
        <v>761</v>
      </c>
      <c r="B6" s="2" t="s">
        <v>762</v>
      </c>
      <c r="C6" s="2" t="s">
        <v>763</v>
      </c>
      <c r="D6" s="2"/>
      <c r="E6" s="2"/>
      <c r="F6" s="2"/>
      <c r="G6" s="2"/>
      <c r="H6" s="2"/>
    </row>
    <row r="7" spans="1:8" ht="18.75" x14ac:dyDescent="0.3">
      <c r="A7" s="2" t="s">
        <v>743</v>
      </c>
      <c r="B7" s="2" t="s">
        <v>764</v>
      </c>
      <c r="C7" s="2" t="s">
        <v>254</v>
      </c>
      <c r="D7" s="2" t="s">
        <v>765</v>
      </c>
      <c r="E7" s="2" t="s">
        <v>55</v>
      </c>
      <c r="F7" s="2" t="s">
        <v>214</v>
      </c>
      <c r="G7" s="2" t="s">
        <v>765</v>
      </c>
      <c r="H7" s="2" t="s">
        <v>766</v>
      </c>
    </row>
    <row r="8" spans="1:8" ht="18.75" x14ac:dyDescent="0.3">
      <c r="A8" s="2" t="s">
        <v>744</v>
      </c>
      <c r="B8" s="2" t="s">
        <v>764</v>
      </c>
      <c r="C8" s="2" t="s">
        <v>254</v>
      </c>
      <c r="D8" s="2" t="s">
        <v>765</v>
      </c>
      <c r="E8" s="2" t="s">
        <v>55</v>
      </c>
      <c r="F8" s="2" t="s">
        <v>214</v>
      </c>
      <c r="G8" s="2" t="s">
        <v>765</v>
      </c>
      <c r="H8" s="2" t="s">
        <v>56</v>
      </c>
    </row>
    <row r="9" spans="1:8" ht="18.75" x14ac:dyDescent="0.3">
      <c r="A9" s="2" t="s">
        <v>745</v>
      </c>
      <c r="B9" s="2" t="s">
        <v>767</v>
      </c>
      <c r="C9" s="2" t="s">
        <v>255</v>
      </c>
      <c r="D9" s="2" t="s">
        <v>765</v>
      </c>
      <c r="E9" s="2" t="s">
        <v>55</v>
      </c>
      <c r="F9" s="2" t="s">
        <v>214</v>
      </c>
      <c r="G9" s="2" t="s">
        <v>765</v>
      </c>
      <c r="H9" s="2" t="s">
        <v>56</v>
      </c>
    </row>
    <row r="10" spans="1:8" ht="18.75" x14ac:dyDescent="0.3">
      <c r="A10" s="2" t="s">
        <v>746</v>
      </c>
      <c r="B10" s="2" t="s">
        <v>768</v>
      </c>
      <c r="C10" s="2" t="s">
        <v>254</v>
      </c>
      <c r="D10" s="2" t="s">
        <v>765</v>
      </c>
      <c r="E10" s="2" t="s">
        <v>55</v>
      </c>
      <c r="F10" s="2" t="s">
        <v>214</v>
      </c>
      <c r="G10" s="2" t="s">
        <v>765</v>
      </c>
      <c r="H10" s="2" t="s">
        <v>766</v>
      </c>
    </row>
    <row r="11" spans="1:8" ht="18.75" x14ac:dyDescent="0.3">
      <c r="A11" s="2" t="s">
        <v>747</v>
      </c>
      <c r="B11" s="2" t="s">
        <v>769</v>
      </c>
      <c r="C11" s="2" t="s">
        <v>244</v>
      </c>
      <c r="D11" s="2" t="s">
        <v>765</v>
      </c>
      <c r="E11" s="2" t="s">
        <v>55</v>
      </c>
      <c r="F11" s="2" t="s">
        <v>214</v>
      </c>
      <c r="G11" s="2" t="s">
        <v>765</v>
      </c>
      <c r="H11" s="2" t="s">
        <v>56</v>
      </c>
    </row>
    <row r="12" spans="1:8" ht="18.75" x14ac:dyDescent="0.3">
      <c r="A12" s="2" t="s">
        <v>749</v>
      </c>
      <c r="B12" s="2" t="s">
        <v>770</v>
      </c>
      <c r="C12" s="2" t="s">
        <v>255</v>
      </c>
      <c r="D12" s="2" t="s">
        <v>765</v>
      </c>
      <c r="E12" s="2" t="s">
        <v>55</v>
      </c>
      <c r="F12" s="2" t="s">
        <v>214</v>
      </c>
      <c r="G12" s="2" t="s">
        <v>765</v>
      </c>
      <c r="H12" s="2" t="s">
        <v>56</v>
      </c>
    </row>
    <row r="13" spans="1:8" ht="18.75" x14ac:dyDescent="0.3">
      <c r="A13" s="2" t="s">
        <v>750</v>
      </c>
      <c r="B13" s="2" t="s">
        <v>769</v>
      </c>
      <c r="C13" s="2" t="s">
        <v>244</v>
      </c>
      <c r="D13" s="2" t="s">
        <v>765</v>
      </c>
      <c r="E13" s="2" t="s">
        <v>55</v>
      </c>
      <c r="F13" s="2" t="s">
        <v>214</v>
      </c>
      <c r="G13" s="2" t="s">
        <v>765</v>
      </c>
      <c r="H13" s="2" t="s">
        <v>56</v>
      </c>
    </row>
    <row r="14" spans="1:8" ht="18.75" x14ac:dyDescent="0.3">
      <c r="A14" s="2" t="s">
        <v>751</v>
      </c>
      <c r="B14" s="2" t="s">
        <v>771</v>
      </c>
      <c r="C14" s="2" t="s">
        <v>255</v>
      </c>
      <c r="D14" s="2" t="s">
        <v>765</v>
      </c>
      <c r="E14" s="2" t="s">
        <v>55</v>
      </c>
      <c r="F14" s="2" t="s">
        <v>214</v>
      </c>
      <c r="G14" s="2" t="s">
        <v>765</v>
      </c>
      <c r="H14" s="2" t="s">
        <v>56</v>
      </c>
    </row>
    <row r="15" spans="1:8" ht="18.75" x14ac:dyDescent="0.3">
      <c r="A15" s="2" t="s">
        <v>752</v>
      </c>
      <c r="B15" s="2" t="s">
        <v>772</v>
      </c>
      <c r="C15" s="2" t="s">
        <v>255</v>
      </c>
      <c r="D15" s="2" t="s">
        <v>765</v>
      </c>
      <c r="E15" s="2" t="s">
        <v>55</v>
      </c>
      <c r="F15" s="2" t="s">
        <v>214</v>
      </c>
      <c r="G15" s="2" t="s">
        <v>765</v>
      </c>
      <c r="H15" s="2" t="s">
        <v>56</v>
      </c>
    </row>
    <row r="16" spans="1:8" ht="18.75" x14ac:dyDescent="0.3">
      <c r="A16" s="2" t="s">
        <v>753</v>
      </c>
      <c r="B16" s="2" t="s">
        <v>768</v>
      </c>
      <c r="C16" s="2" t="s">
        <v>244</v>
      </c>
      <c r="D16" s="2" t="s">
        <v>765</v>
      </c>
      <c r="E16" s="2" t="s">
        <v>55</v>
      </c>
      <c r="F16" s="2" t="s">
        <v>214</v>
      </c>
      <c r="G16" s="2" t="s">
        <v>765</v>
      </c>
      <c r="H16" s="2" t="s">
        <v>766</v>
      </c>
    </row>
    <row r="18" spans="1:9" ht="18.75" x14ac:dyDescent="0.3">
      <c r="A18" s="1" t="s">
        <v>773</v>
      </c>
      <c r="B18" s="2"/>
      <c r="C18" s="2"/>
      <c r="D18" s="2" t="s">
        <v>774</v>
      </c>
      <c r="E18" s="2" t="s">
        <v>757</v>
      </c>
      <c r="F18" s="2" t="s">
        <v>774</v>
      </c>
      <c r="G18" s="2" t="s">
        <v>757</v>
      </c>
      <c r="H18" s="2" t="s">
        <v>79</v>
      </c>
      <c r="I18" s="2" t="s">
        <v>81</v>
      </c>
    </row>
    <row r="19" spans="1:9" ht="18.75" x14ac:dyDescent="0.3">
      <c r="A19" s="2"/>
      <c r="B19" s="2"/>
      <c r="C19" s="2"/>
      <c r="D19" s="2" t="s">
        <v>759</v>
      </c>
      <c r="E19" s="2" t="s">
        <v>759</v>
      </c>
      <c r="F19" s="2" t="s">
        <v>775</v>
      </c>
      <c r="G19" s="2" t="s">
        <v>775</v>
      </c>
      <c r="H19" s="2"/>
      <c r="I19" s="2"/>
    </row>
    <row r="20" spans="1:9" ht="18.75" x14ac:dyDescent="0.3">
      <c r="A20" s="2" t="s">
        <v>761</v>
      </c>
      <c r="B20" s="2" t="s">
        <v>762</v>
      </c>
      <c r="C20" s="2" t="s">
        <v>763</v>
      </c>
      <c r="D20" s="2"/>
      <c r="E20" s="2"/>
      <c r="F20" s="2"/>
      <c r="G20" s="2"/>
      <c r="H20" s="2"/>
      <c r="I20" s="2"/>
    </row>
    <row r="21" spans="1:9" ht="18.75" x14ac:dyDescent="0.3">
      <c r="A21" s="2" t="s">
        <v>743</v>
      </c>
      <c r="B21" s="2" t="s">
        <v>764</v>
      </c>
      <c r="C21" s="2" t="s">
        <v>254</v>
      </c>
      <c r="D21" s="2" t="s">
        <v>776</v>
      </c>
      <c r="E21" s="2" t="s">
        <v>55</v>
      </c>
      <c r="F21" s="2" t="s">
        <v>203</v>
      </c>
      <c r="G21" s="2" t="s">
        <v>214</v>
      </c>
      <c r="H21" s="2" t="s">
        <v>765</v>
      </c>
      <c r="I21" s="2" t="s">
        <v>766</v>
      </c>
    </row>
    <row r="22" spans="1:9" ht="18.75" x14ac:dyDescent="0.3">
      <c r="A22" s="2" t="s">
        <v>744</v>
      </c>
      <c r="B22" s="2" t="s">
        <v>764</v>
      </c>
      <c r="C22" s="2" t="s">
        <v>254</v>
      </c>
      <c r="D22" s="2" t="s">
        <v>776</v>
      </c>
      <c r="E22" s="2" t="s">
        <v>55</v>
      </c>
      <c r="F22" s="2" t="s">
        <v>203</v>
      </c>
      <c r="G22" s="2" t="s">
        <v>214</v>
      </c>
      <c r="H22" s="2" t="s">
        <v>765</v>
      </c>
      <c r="I22" s="2" t="s">
        <v>56</v>
      </c>
    </row>
    <row r="23" spans="1:9" ht="18.75" x14ac:dyDescent="0.3">
      <c r="A23" s="2" t="s">
        <v>745</v>
      </c>
      <c r="B23" s="2" t="s">
        <v>767</v>
      </c>
      <c r="C23" s="2" t="s">
        <v>255</v>
      </c>
      <c r="D23" s="2" t="s">
        <v>776</v>
      </c>
      <c r="E23" s="2" t="s">
        <v>55</v>
      </c>
      <c r="F23" s="2" t="s">
        <v>203</v>
      </c>
      <c r="G23" s="2" t="s">
        <v>214</v>
      </c>
      <c r="H23" s="2" t="s">
        <v>765</v>
      </c>
      <c r="I23" s="2" t="s">
        <v>56</v>
      </c>
    </row>
    <row r="24" spans="1:9" ht="18.75" x14ac:dyDescent="0.3">
      <c r="A24" s="2" t="s">
        <v>746</v>
      </c>
      <c r="B24" s="2" t="s">
        <v>768</v>
      </c>
      <c r="C24" s="2" t="s">
        <v>254</v>
      </c>
      <c r="D24" s="2" t="s">
        <v>776</v>
      </c>
      <c r="E24" s="2" t="s">
        <v>55</v>
      </c>
      <c r="F24" s="2" t="s">
        <v>203</v>
      </c>
      <c r="G24" s="2" t="s">
        <v>214</v>
      </c>
      <c r="H24" s="2" t="s">
        <v>765</v>
      </c>
      <c r="I24" s="2" t="s">
        <v>766</v>
      </c>
    </row>
    <row r="25" spans="1:9" ht="18.75" x14ac:dyDescent="0.3">
      <c r="A25" s="2" t="s">
        <v>747</v>
      </c>
      <c r="B25" s="2" t="s">
        <v>769</v>
      </c>
      <c r="C25" s="2" t="s">
        <v>244</v>
      </c>
      <c r="D25" s="2" t="s">
        <v>776</v>
      </c>
      <c r="E25" s="2" t="s">
        <v>55</v>
      </c>
      <c r="F25" s="2" t="s">
        <v>203</v>
      </c>
      <c r="G25" s="2" t="s">
        <v>214</v>
      </c>
      <c r="H25" s="2" t="s">
        <v>765</v>
      </c>
      <c r="I25" s="2" t="s">
        <v>56</v>
      </c>
    </row>
    <row r="26" spans="1:9" ht="18.75" x14ac:dyDescent="0.3">
      <c r="A26" s="2" t="s">
        <v>749</v>
      </c>
      <c r="B26" s="2" t="s">
        <v>770</v>
      </c>
      <c r="C26" s="2" t="s">
        <v>255</v>
      </c>
      <c r="D26" s="2" t="s">
        <v>776</v>
      </c>
      <c r="E26" s="2" t="s">
        <v>55</v>
      </c>
      <c r="F26" s="2" t="s">
        <v>203</v>
      </c>
      <c r="G26" s="2" t="s">
        <v>214</v>
      </c>
      <c r="H26" s="2" t="s">
        <v>765</v>
      </c>
      <c r="I26" s="2" t="s">
        <v>56</v>
      </c>
    </row>
    <row r="27" spans="1:9" ht="18.75" x14ac:dyDescent="0.3">
      <c r="A27" s="2" t="s">
        <v>750</v>
      </c>
      <c r="B27" s="2" t="s">
        <v>769</v>
      </c>
      <c r="C27" s="2" t="s">
        <v>244</v>
      </c>
      <c r="D27" s="2" t="s">
        <v>776</v>
      </c>
      <c r="E27" s="2" t="s">
        <v>55</v>
      </c>
      <c r="F27" s="2" t="s">
        <v>203</v>
      </c>
      <c r="G27" s="2" t="s">
        <v>214</v>
      </c>
      <c r="H27" s="2" t="s">
        <v>765</v>
      </c>
      <c r="I27" s="2" t="s">
        <v>56</v>
      </c>
    </row>
    <row r="28" spans="1:9" ht="18.75" x14ac:dyDescent="0.3">
      <c r="A28" s="2" t="s">
        <v>751</v>
      </c>
      <c r="B28" s="2" t="s">
        <v>771</v>
      </c>
      <c r="C28" s="2" t="s">
        <v>255</v>
      </c>
      <c r="D28" s="2" t="s">
        <v>776</v>
      </c>
      <c r="E28" s="2" t="s">
        <v>55</v>
      </c>
      <c r="F28" s="2" t="s">
        <v>203</v>
      </c>
      <c r="G28" s="2" t="s">
        <v>214</v>
      </c>
      <c r="H28" s="2" t="s">
        <v>765</v>
      </c>
      <c r="I28" s="2" t="s">
        <v>56</v>
      </c>
    </row>
    <row r="29" spans="1:9" ht="18.75" x14ac:dyDescent="0.3">
      <c r="A29" s="2" t="s">
        <v>752</v>
      </c>
      <c r="B29" s="2" t="s">
        <v>772</v>
      </c>
      <c r="C29" s="2" t="s">
        <v>255</v>
      </c>
      <c r="D29" s="2" t="s">
        <v>776</v>
      </c>
      <c r="E29" s="2" t="s">
        <v>55</v>
      </c>
      <c r="F29" s="2" t="s">
        <v>203</v>
      </c>
      <c r="G29" s="2" t="s">
        <v>214</v>
      </c>
      <c r="H29" s="2" t="s">
        <v>765</v>
      </c>
      <c r="I29" s="2" t="s">
        <v>56</v>
      </c>
    </row>
    <row r="30" spans="1:9" ht="18.75" x14ac:dyDescent="0.3">
      <c r="A30" s="2" t="s">
        <v>753</v>
      </c>
      <c r="B30" s="2" t="s">
        <v>768</v>
      </c>
      <c r="C30" s="2" t="s">
        <v>244</v>
      </c>
      <c r="D30" s="2" t="s">
        <v>776</v>
      </c>
      <c r="E30" s="2" t="s">
        <v>55</v>
      </c>
      <c r="F30" s="2" t="s">
        <v>203</v>
      </c>
      <c r="G30" s="2" t="s">
        <v>214</v>
      </c>
      <c r="H30" s="2" t="s">
        <v>765</v>
      </c>
      <c r="I30" s="2" t="s">
        <v>766</v>
      </c>
    </row>
    <row r="32" spans="1:9" ht="18.75" x14ac:dyDescent="0.3">
      <c r="A32" s="1" t="s">
        <v>777</v>
      </c>
      <c r="B32" s="2"/>
      <c r="C32" s="2"/>
      <c r="D32" s="2" t="s">
        <v>75</v>
      </c>
      <c r="E32" s="2" t="s">
        <v>757</v>
      </c>
      <c r="F32" s="2" t="s">
        <v>77</v>
      </c>
      <c r="G32" s="2" t="s">
        <v>758</v>
      </c>
      <c r="H32" s="2" t="s">
        <v>81</v>
      </c>
    </row>
    <row r="33" spans="1:9" ht="18.75" x14ac:dyDescent="0.3">
      <c r="B33" s="2"/>
      <c r="C33" s="2"/>
      <c r="D33" s="2"/>
      <c r="E33" s="2" t="s">
        <v>759</v>
      </c>
      <c r="F33" s="2" t="s">
        <v>760</v>
      </c>
      <c r="G33" s="2"/>
      <c r="H33" s="2"/>
    </row>
    <row r="34" spans="1:9" ht="18.75" x14ac:dyDescent="0.3">
      <c r="A34" s="2" t="s">
        <v>761</v>
      </c>
      <c r="B34" s="2" t="s">
        <v>762</v>
      </c>
      <c r="C34" s="2" t="s">
        <v>763</v>
      </c>
      <c r="D34" s="2"/>
      <c r="E34" s="2"/>
      <c r="F34" s="2"/>
      <c r="G34" s="2"/>
      <c r="H34" s="2"/>
    </row>
    <row r="35" spans="1:9" ht="18.75" x14ac:dyDescent="0.3">
      <c r="A35" s="2" t="s">
        <v>743</v>
      </c>
      <c r="B35" s="2" t="s">
        <v>764</v>
      </c>
      <c r="C35" s="2" t="s">
        <v>254</v>
      </c>
      <c r="D35" s="2" t="s">
        <v>765</v>
      </c>
      <c r="E35" s="2" t="s">
        <v>55</v>
      </c>
      <c r="F35" s="2" t="s">
        <v>214</v>
      </c>
      <c r="G35" s="2" t="s">
        <v>765</v>
      </c>
      <c r="H35" s="2" t="s">
        <v>766</v>
      </c>
    </row>
    <row r="36" spans="1:9" ht="18.75" x14ac:dyDescent="0.3">
      <c r="A36" s="2" t="s">
        <v>744</v>
      </c>
      <c r="B36" s="2" t="s">
        <v>764</v>
      </c>
      <c r="C36" s="2" t="s">
        <v>243</v>
      </c>
      <c r="D36" s="2" t="s">
        <v>765</v>
      </c>
      <c r="E36" s="2" t="s">
        <v>55</v>
      </c>
      <c r="F36" s="2" t="s">
        <v>214</v>
      </c>
      <c r="G36" s="2" t="s">
        <v>765</v>
      </c>
      <c r="H36" s="2" t="s">
        <v>56</v>
      </c>
    </row>
    <row r="37" spans="1:9" ht="18.75" x14ac:dyDescent="0.3">
      <c r="A37" s="2" t="s">
        <v>745</v>
      </c>
      <c r="B37" s="2" t="s">
        <v>767</v>
      </c>
      <c r="C37" s="2" t="s">
        <v>255</v>
      </c>
      <c r="D37" s="2" t="s">
        <v>765</v>
      </c>
      <c r="E37" s="2" t="s">
        <v>55</v>
      </c>
      <c r="F37" s="2" t="s">
        <v>214</v>
      </c>
      <c r="G37" s="2" t="s">
        <v>765</v>
      </c>
      <c r="H37" s="2" t="s">
        <v>56</v>
      </c>
    </row>
    <row r="38" spans="1:9" ht="18.75" x14ac:dyDescent="0.3">
      <c r="A38" s="2" t="s">
        <v>746</v>
      </c>
      <c r="B38" s="2" t="s">
        <v>768</v>
      </c>
      <c r="C38" s="2" t="s">
        <v>254</v>
      </c>
      <c r="D38" s="2" t="s">
        <v>765</v>
      </c>
      <c r="E38" s="2" t="s">
        <v>55</v>
      </c>
      <c r="F38" s="2" t="s">
        <v>214</v>
      </c>
      <c r="G38" s="2" t="s">
        <v>765</v>
      </c>
      <c r="H38" s="2" t="s">
        <v>766</v>
      </c>
    </row>
    <row r="39" spans="1:9" ht="18.75" x14ac:dyDescent="0.3">
      <c r="A39" s="2" t="s">
        <v>747</v>
      </c>
      <c r="B39" s="2" t="s">
        <v>769</v>
      </c>
      <c r="C39" s="2" t="s">
        <v>244</v>
      </c>
      <c r="D39" s="2" t="s">
        <v>765</v>
      </c>
      <c r="E39" s="2" t="s">
        <v>55</v>
      </c>
      <c r="F39" s="2" t="s">
        <v>214</v>
      </c>
      <c r="G39" s="2" t="s">
        <v>765</v>
      </c>
      <c r="H39" s="2" t="s">
        <v>56</v>
      </c>
    </row>
    <row r="40" spans="1:9" ht="18.75" x14ac:dyDescent="0.3">
      <c r="A40" s="2" t="s">
        <v>749</v>
      </c>
      <c r="B40" s="2" t="s">
        <v>770</v>
      </c>
      <c r="C40" s="2" t="s">
        <v>255</v>
      </c>
      <c r="D40" s="2" t="s">
        <v>765</v>
      </c>
      <c r="E40" s="2" t="s">
        <v>55</v>
      </c>
      <c r="F40" s="2" t="s">
        <v>214</v>
      </c>
      <c r="G40" s="2" t="s">
        <v>765</v>
      </c>
      <c r="H40" s="2" t="s">
        <v>56</v>
      </c>
    </row>
    <row r="41" spans="1:9" ht="18.75" x14ac:dyDescent="0.3">
      <c r="A41" s="2" t="s">
        <v>750</v>
      </c>
      <c r="B41" s="2" t="s">
        <v>769</v>
      </c>
      <c r="C41" s="2" t="s">
        <v>244</v>
      </c>
      <c r="D41" s="2" t="s">
        <v>765</v>
      </c>
      <c r="E41" s="2" t="s">
        <v>55</v>
      </c>
      <c r="F41" s="2" t="s">
        <v>214</v>
      </c>
      <c r="G41" s="2" t="s">
        <v>765</v>
      </c>
      <c r="H41" s="2" t="s">
        <v>56</v>
      </c>
    </row>
    <row r="42" spans="1:9" ht="18.75" x14ac:dyDescent="0.3">
      <c r="A42" s="2" t="s">
        <v>751</v>
      </c>
      <c r="B42" s="2" t="s">
        <v>771</v>
      </c>
      <c r="C42" s="2" t="s">
        <v>255</v>
      </c>
      <c r="D42" s="2" t="s">
        <v>765</v>
      </c>
      <c r="E42" s="2" t="s">
        <v>55</v>
      </c>
      <c r="F42" s="2" t="s">
        <v>214</v>
      </c>
      <c r="G42" s="2" t="s">
        <v>765</v>
      </c>
      <c r="H42" s="2" t="s">
        <v>56</v>
      </c>
    </row>
    <row r="43" spans="1:9" ht="18.75" x14ac:dyDescent="0.3">
      <c r="A43" s="2" t="s">
        <v>752</v>
      </c>
      <c r="B43" s="2" t="s">
        <v>772</v>
      </c>
      <c r="C43" s="2" t="s">
        <v>255</v>
      </c>
      <c r="D43" s="2" t="s">
        <v>765</v>
      </c>
      <c r="E43" s="2" t="s">
        <v>55</v>
      </c>
      <c r="F43" s="2" t="s">
        <v>214</v>
      </c>
      <c r="G43" s="2" t="s">
        <v>765</v>
      </c>
      <c r="H43" s="2" t="s">
        <v>56</v>
      </c>
    </row>
    <row r="44" spans="1:9" ht="18.75" x14ac:dyDescent="0.3">
      <c r="A44" s="2" t="s">
        <v>753</v>
      </c>
      <c r="B44" s="2" t="s">
        <v>768</v>
      </c>
      <c r="C44" s="2" t="s">
        <v>244</v>
      </c>
      <c r="D44" s="2" t="s">
        <v>765</v>
      </c>
      <c r="E44" s="2" t="s">
        <v>55</v>
      </c>
      <c r="F44" s="2" t="s">
        <v>214</v>
      </c>
      <c r="G44" s="2" t="s">
        <v>765</v>
      </c>
      <c r="H44" s="2" t="s">
        <v>766</v>
      </c>
    </row>
    <row r="45" spans="1:9" ht="18.75" x14ac:dyDescent="0.3">
      <c r="A45" s="2"/>
      <c r="B45" s="2"/>
      <c r="C45" s="2"/>
      <c r="D45" s="2"/>
      <c r="E45" s="2"/>
      <c r="F45" s="2"/>
      <c r="G45" s="2"/>
      <c r="H45" s="2"/>
    </row>
    <row r="47" spans="1:9" ht="18.75" x14ac:dyDescent="0.3">
      <c r="A47" s="1" t="s">
        <v>778</v>
      </c>
      <c r="B47" s="2"/>
      <c r="C47" s="2"/>
      <c r="D47" s="2" t="s">
        <v>774</v>
      </c>
      <c r="E47" s="2" t="s">
        <v>757</v>
      </c>
      <c r="F47" s="2" t="s">
        <v>774</v>
      </c>
      <c r="G47" s="2" t="s">
        <v>757</v>
      </c>
      <c r="H47" s="2" t="s">
        <v>79</v>
      </c>
      <c r="I47" s="2" t="s">
        <v>81</v>
      </c>
    </row>
    <row r="48" spans="1:9" ht="18.75" x14ac:dyDescent="0.3">
      <c r="A48" s="2"/>
      <c r="B48" s="2"/>
      <c r="C48" s="2"/>
      <c r="D48" s="2" t="s">
        <v>759</v>
      </c>
      <c r="E48" s="2" t="s">
        <v>759</v>
      </c>
      <c r="F48" s="2" t="s">
        <v>775</v>
      </c>
      <c r="G48" s="2" t="s">
        <v>775</v>
      </c>
      <c r="H48" s="2"/>
      <c r="I48" s="2"/>
    </row>
    <row r="49" spans="1:9" ht="18.75" x14ac:dyDescent="0.3">
      <c r="A49" s="2" t="s">
        <v>761</v>
      </c>
      <c r="B49" s="2" t="s">
        <v>762</v>
      </c>
      <c r="C49" s="2" t="s">
        <v>763</v>
      </c>
      <c r="D49" s="2"/>
      <c r="E49" s="2"/>
      <c r="F49" s="2"/>
      <c r="G49" s="2"/>
      <c r="H49" s="2"/>
      <c r="I49" s="2"/>
    </row>
    <row r="50" spans="1:9" ht="18.75" x14ac:dyDescent="0.3">
      <c r="A50" s="2" t="s">
        <v>743</v>
      </c>
      <c r="B50" s="2" t="s">
        <v>764</v>
      </c>
      <c r="C50" s="2" t="s">
        <v>254</v>
      </c>
      <c r="D50" s="2" t="s">
        <v>776</v>
      </c>
      <c r="E50" s="2" t="s">
        <v>55</v>
      </c>
      <c r="F50" s="2" t="s">
        <v>203</v>
      </c>
      <c r="G50" s="2" t="s">
        <v>214</v>
      </c>
      <c r="H50" s="2" t="s">
        <v>765</v>
      </c>
      <c r="I50" s="2" t="s">
        <v>766</v>
      </c>
    </row>
    <row r="51" spans="1:9" ht="18.75" x14ac:dyDescent="0.3">
      <c r="A51" s="2" t="s">
        <v>744</v>
      </c>
      <c r="B51" s="2" t="s">
        <v>764</v>
      </c>
      <c r="C51" s="2" t="s">
        <v>254</v>
      </c>
      <c r="D51" s="2" t="s">
        <v>776</v>
      </c>
      <c r="E51" s="2" t="s">
        <v>55</v>
      </c>
      <c r="F51" s="2" t="s">
        <v>203</v>
      </c>
      <c r="G51" s="2" t="s">
        <v>214</v>
      </c>
      <c r="H51" s="2" t="s">
        <v>765</v>
      </c>
      <c r="I51" s="2" t="s">
        <v>56</v>
      </c>
    </row>
    <row r="52" spans="1:9" ht="18.75" x14ac:dyDescent="0.3">
      <c r="A52" s="2" t="s">
        <v>745</v>
      </c>
      <c r="B52" s="2" t="s">
        <v>767</v>
      </c>
      <c r="C52" s="2" t="s">
        <v>255</v>
      </c>
      <c r="D52" s="2" t="s">
        <v>776</v>
      </c>
      <c r="E52" s="2" t="s">
        <v>55</v>
      </c>
      <c r="F52" s="2" t="s">
        <v>203</v>
      </c>
      <c r="G52" s="2" t="s">
        <v>214</v>
      </c>
      <c r="H52" s="2" t="s">
        <v>765</v>
      </c>
      <c r="I52" s="2" t="s">
        <v>56</v>
      </c>
    </row>
    <row r="53" spans="1:9" ht="18.75" x14ac:dyDescent="0.3">
      <c r="A53" s="2" t="s">
        <v>746</v>
      </c>
      <c r="B53" s="2" t="s">
        <v>768</v>
      </c>
      <c r="C53" s="2" t="s">
        <v>254</v>
      </c>
      <c r="D53" s="2" t="s">
        <v>776</v>
      </c>
      <c r="E53" s="2" t="s">
        <v>55</v>
      </c>
      <c r="F53" s="2" t="s">
        <v>203</v>
      </c>
      <c r="G53" s="2" t="s">
        <v>214</v>
      </c>
      <c r="H53" s="2" t="s">
        <v>765</v>
      </c>
      <c r="I53" s="2" t="s">
        <v>766</v>
      </c>
    </row>
    <row r="54" spans="1:9" ht="18.75" x14ac:dyDescent="0.3">
      <c r="A54" s="2" t="s">
        <v>747</v>
      </c>
      <c r="B54" s="2" t="s">
        <v>769</v>
      </c>
      <c r="C54" s="2" t="s">
        <v>244</v>
      </c>
      <c r="D54" s="2" t="s">
        <v>776</v>
      </c>
      <c r="E54" s="2" t="s">
        <v>55</v>
      </c>
      <c r="F54" s="2" t="s">
        <v>203</v>
      </c>
      <c r="G54" s="2" t="s">
        <v>214</v>
      </c>
      <c r="H54" s="2" t="s">
        <v>765</v>
      </c>
      <c r="I54" s="2" t="s">
        <v>56</v>
      </c>
    </row>
    <row r="55" spans="1:9" ht="18.75" x14ac:dyDescent="0.3">
      <c r="A55" s="2" t="s">
        <v>749</v>
      </c>
      <c r="B55" s="2" t="s">
        <v>770</v>
      </c>
      <c r="C55" s="2" t="s">
        <v>255</v>
      </c>
      <c r="D55" s="2" t="s">
        <v>776</v>
      </c>
      <c r="E55" s="2" t="s">
        <v>55</v>
      </c>
      <c r="F55" s="2" t="s">
        <v>203</v>
      </c>
      <c r="G55" s="2" t="s">
        <v>214</v>
      </c>
      <c r="H55" s="2" t="s">
        <v>765</v>
      </c>
      <c r="I55" s="2" t="s">
        <v>56</v>
      </c>
    </row>
    <row r="56" spans="1:9" ht="18.75" x14ac:dyDescent="0.3">
      <c r="A56" s="2" t="s">
        <v>750</v>
      </c>
      <c r="B56" s="2" t="s">
        <v>769</v>
      </c>
      <c r="C56" s="2" t="s">
        <v>244</v>
      </c>
      <c r="D56" s="2" t="s">
        <v>776</v>
      </c>
      <c r="E56" s="2" t="s">
        <v>55</v>
      </c>
      <c r="F56" s="2" t="s">
        <v>203</v>
      </c>
      <c r="G56" s="2" t="s">
        <v>214</v>
      </c>
      <c r="H56" s="2" t="s">
        <v>765</v>
      </c>
      <c r="I56" s="2" t="s">
        <v>56</v>
      </c>
    </row>
    <row r="57" spans="1:9" ht="18.75" x14ac:dyDescent="0.3">
      <c r="A57" s="2" t="s">
        <v>751</v>
      </c>
      <c r="B57" s="2" t="s">
        <v>771</v>
      </c>
      <c r="C57" s="2" t="s">
        <v>255</v>
      </c>
      <c r="D57" s="2" t="s">
        <v>776</v>
      </c>
      <c r="E57" s="2" t="s">
        <v>55</v>
      </c>
      <c r="F57" s="2" t="s">
        <v>203</v>
      </c>
      <c r="G57" s="2" t="s">
        <v>214</v>
      </c>
      <c r="H57" s="2" t="s">
        <v>765</v>
      </c>
      <c r="I57" s="2" t="s">
        <v>56</v>
      </c>
    </row>
    <row r="58" spans="1:9" ht="18.75" x14ac:dyDescent="0.3">
      <c r="A58" s="2" t="s">
        <v>752</v>
      </c>
      <c r="B58" s="2" t="s">
        <v>772</v>
      </c>
      <c r="C58" s="2" t="s">
        <v>255</v>
      </c>
      <c r="D58" s="2" t="s">
        <v>776</v>
      </c>
      <c r="E58" s="2" t="s">
        <v>55</v>
      </c>
      <c r="F58" s="2" t="s">
        <v>203</v>
      </c>
      <c r="G58" s="2" t="s">
        <v>214</v>
      </c>
      <c r="H58" s="2" t="s">
        <v>765</v>
      </c>
      <c r="I58" s="2" t="s">
        <v>56</v>
      </c>
    </row>
    <row r="59" spans="1:9" ht="18.75" x14ac:dyDescent="0.3">
      <c r="A59" s="2" t="s">
        <v>753</v>
      </c>
      <c r="B59" s="2" t="s">
        <v>768</v>
      </c>
      <c r="C59" s="2" t="s">
        <v>244</v>
      </c>
      <c r="D59" s="2" t="s">
        <v>776</v>
      </c>
      <c r="E59" s="2" t="s">
        <v>55</v>
      </c>
      <c r="F59" s="2" t="s">
        <v>203</v>
      </c>
      <c r="G59" s="2" t="s">
        <v>214</v>
      </c>
      <c r="H59" s="2" t="s">
        <v>765</v>
      </c>
      <c r="I59" s="2" t="s">
        <v>779</v>
      </c>
    </row>
    <row r="60" spans="1:9" ht="18.75" x14ac:dyDescent="0.3">
      <c r="A60" s="2"/>
      <c r="B60" s="2"/>
      <c r="C60" s="2"/>
      <c r="D60" s="2"/>
      <c r="E60" s="2"/>
      <c r="F60" s="2"/>
      <c r="G60" s="2"/>
      <c r="H60" s="2"/>
      <c r="I60" s="2"/>
    </row>
    <row r="61" spans="1:9" ht="18.75" x14ac:dyDescent="0.3">
      <c r="A61" s="2"/>
      <c r="B61" s="2"/>
      <c r="C61" s="2"/>
      <c r="D61" s="2"/>
      <c r="E61" s="2"/>
      <c r="F61" s="2"/>
      <c r="G61" s="2"/>
      <c r="H61" s="2"/>
      <c r="I61" s="2"/>
    </row>
    <row r="62" spans="1:9" ht="18.75" x14ac:dyDescent="0.3">
      <c r="A62" s="1" t="s">
        <v>780</v>
      </c>
      <c r="C62" s="1" t="s">
        <v>781</v>
      </c>
      <c r="F62" s="1" t="s">
        <v>782</v>
      </c>
      <c r="I62" s="1" t="s">
        <v>783</v>
      </c>
    </row>
    <row r="64" spans="1:9" ht="18.75" x14ac:dyDescent="0.3">
      <c r="A64" s="2" t="s">
        <v>174</v>
      </c>
      <c r="B64" s="2"/>
      <c r="C64" s="2" t="s">
        <v>174</v>
      </c>
      <c r="D64" s="2"/>
      <c r="E64" s="2"/>
      <c r="F64" s="2" t="s">
        <v>784</v>
      </c>
      <c r="G64" s="2"/>
      <c r="H64" s="2"/>
      <c r="I64" s="2" t="s">
        <v>785</v>
      </c>
    </row>
    <row r="65" spans="1:9" ht="18.75" x14ac:dyDescent="0.3">
      <c r="A65" s="2" t="s">
        <v>570</v>
      </c>
      <c r="B65" s="2"/>
      <c r="C65" s="2" t="s">
        <v>570</v>
      </c>
      <c r="D65" s="2"/>
      <c r="E65" s="2"/>
      <c r="F65" s="2" t="s">
        <v>726</v>
      </c>
      <c r="G65" s="2"/>
      <c r="H65" s="2"/>
      <c r="I65" s="2" t="s">
        <v>786</v>
      </c>
    </row>
    <row r="66" spans="1:9" ht="18.75" x14ac:dyDescent="0.3">
      <c r="A66" s="2"/>
      <c r="B66" s="2"/>
      <c r="C66" s="2" t="s">
        <v>726</v>
      </c>
      <c r="D66" s="2"/>
      <c r="E66" s="2"/>
      <c r="F66" s="2" t="s">
        <v>165</v>
      </c>
      <c r="G66" s="2"/>
      <c r="H66" s="2"/>
      <c r="I66" s="2"/>
    </row>
    <row r="67" spans="1:9" ht="18.75" x14ac:dyDescent="0.3">
      <c r="A67" s="2" t="s">
        <v>787</v>
      </c>
      <c r="B67" s="2"/>
      <c r="C67" s="2"/>
      <c r="E67" s="2"/>
      <c r="F67" s="2"/>
      <c r="G67" s="2"/>
      <c r="H67" s="2"/>
      <c r="I67" s="2"/>
    </row>
    <row r="68" spans="1:9" ht="18.75" x14ac:dyDescent="0.3">
      <c r="A68" s="2" t="s">
        <v>788</v>
      </c>
      <c r="B68" s="2"/>
      <c r="C68" s="2"/>
      <c r="E68" s="2"/>
      <c r="F68" s="2"/>
      <c r="G68" s="2"/>
      <c r="H68" s="2"/>
      <c r="I68" s="2"/>
    </row>
  </sheetData>
  <pageMargins left="0.7" right="0.7" top="0.75" bottom="0.75" header="0.3" footer="0.3"/>
  <pageSetup paperSize="9" scale="59" orientation="portrait" r:id="rId1"/>
  <headerFooter>
    <oddHeader>&amp;L&amp;"-,Bold"&amp;18Dual Shade Roller Spec</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7E234-BF29-41C4-9F42-708B7CFD90EF}">
  <dimension ref="A1:AA70"/>
  <sheetViews>
    <sheetView view="pageBreakPreview" topLeftCell="A43" zoomScaleNormal="180" zoomScaleSheetLayoutView="100" workbookViewId="0">
      <selection activeCell="AE11" sqref="AE11"/>
    </sheetView>
  </sheetViews>
  <sheetFormatPr defaultRowHeight="21" x14ac:dyDescent="0.35"/>
  <cols>
    <col min="1" max="1" width="8.7109375" style="206" customWidth="1"/>
    <col min="2" max="2" width="8.7109375" style="205" customWidth="1"/>
    <col min="3" max="26" width="8.7109375" style="215" customWidth="1"/>
    <col min="27" max="16384" width="9.140625" style="207"/>
  </cols>
  <sheetData>
    <row r="1" spans="1:27" ht="24.95" customHeight="1" thickBot="1" x14ac:dyDescent="0.4">
      <c r="A1" s="204" t="s">
        <v>0</v>
      </c>
    </row>
    <row r="2" spans="1:27" ht="24.95" customHeight="1" x14ac:dyDescent="0.35">
      <c r="A2" s="208" t="s">
        <v>1</v>
      </c>
      <c r="B2" s="209" t="s">
        <v>2</v>
      </c>
      <c r="C2" s="216">
        <v>400</v>
      </c>
      <c r="D2" s="216">
        <v>500</v>
      </c>
      <c r="E2" s="216">
        <v>600</v>
      </c>
      <c r="F2" s="216">
        <v>700</v>
      </c>
      <c r="G2" s="216">
        <v>800</v>
      </c>
      <c r="H2" s="216">
        <v>900</v>
      </c>
      <c r="I2" s="216">
        <v>1000</v>
      </c>
      <c r="J2" s="216">
        <v>1100</v>
      </c>
      <c r="K2" s="216">
        <v>1200</v>
      </c>
      <c r="L2" s="216">
        <v>1300</v>
      </c>
      <c r="M2" s="216">
        <v>1400</v>
      </c>
      <c r="N2" s="216">
        <v>1500</v>
      </c>
      <c r="O2" s="216">
        <v>1600</v>
      </c>
      <c r="P2" s="216">
        <v>1700</v>
      </c>
      <c r="Q2" s="216">
        <v>1800</v>
      </c>
      <c r="R2" s="216">
        <v>1900</v>
      </c>
      <c r="S2" s="216">
        <v>2000</v>
      </c>
      <c r="T2" s="216">
        <v>2100</v>
      </c>
      <c r="U2" s="216">
        <v>2200</v>
      </c>
      <c r="V2" s="216">
        <v>2300</v>
      </c>
      <c r="W2" s="217">
        <v>2400</v>
      </c>
      <c r="X2" s="218">
        <v>2500</v>
      </c>
      <c r="Y2" s="219">
        <v>2600</v>
      </c>
      <c r="Z2" s="220">
        <v>2700</v>
      </c>
    </row>
    <row r="3" spans="1:27" ht="24.95" customHeight="1" x14ac:dyDescent="0.35">
      <c r="A3" s="208" t="s">
        <v>3</v>
      </c>
      <c r="B3" s="209" t="s">
        <v>4</v>
      </c>
      <c r="C3" s="216" t="s">
        <v>5</v>
      </c>
      <c r="D3" s="216" t="s">
        <v>6</v>
      </c>
      <c r="E3" s="216" t="s">
        <v>7</v>
      </c>
      <c r="F3" s="216" t="s">
        <v>8</v>
      </c>
      <c r="G3" s="216" t="s">
        <v>9</v>
      </c>
      <c r="H3" s="216" t="s">
        <v>10</v>
      </c>
      <c r="I3" s="216" t="s">
        <v>11</v>
      </c>
      <c r="J3" s="216" t="s">
        <v>12</v>
      </c>
      <c r="K3" s="216" t="s">
        <v>13</v>
      </c>
      <c r="L3" s="216" t="s">
        <v>14</v>
      </c>
      <c r="M3" s="216" t="s">
        <v>15</v>
      </c>
      <c r="N3" s="216" t="s">
        <v>16</v>
      </c>
      <c r="O3" s="216" t="s">
        <v>17</v>
      </c>
      <c r="P3" s="216" t="s">
        <v>18</v>
      </c>
      <c r="Q3" s="216" t="s">
        <v>19</v>
      </c>
      <c r="R3" s="216" t="s">
        <v>20</v>
      </c>
      <c r="S3" s="216" t="s">
        <v>21</v>
      </c>
      <c r="T3" s="216" t="s">
        <v>22</v>
      </c>
      <c r="U3" s="216" t="s">
        <v>23</v>
      </c>
      <c r="V3" s="216" t="s">
        <v>24</v>
      </c>
      <c r="W3" s="217" t="s">
        <v>25</v>
      </c>
      <c r="X3" s="221" t="s">
        <v>27</v>
      </c>
      <c r="Y3" s="216" t="s">
        <v>60</v>
      </c>
      <c r="Z3" s="222" t="s">
        <v>498</v>
      </c>
    </row>
    <row r="4" spans="1:27" ht="24.95" customHeight="1" x14ac:dyDescent="0.35">
      <c r="A4" s="208">
        <v>1200</v>
      </c>
      <c r="B4" s="209" t="s">
        <v>13</v>
      </c>
      <c r="C4" s="223">
        <f>'[22]Wood &amp; Fuax HC Bev Cost'!C5+'[22]Wood &amp; Fuax HC Bev Cost'!C5*(EmbassyMarkUp)</f>
        <v>18.744803999999998</v>
      </c>
      <c r="D4" s="223">
        <f>'[22]Wood &amp; Fuax HC Bev Cost'!D5+'[22]Wood &amp; Fuax HC Bev Cost'!D5*(EmbassyMarkUp)</f>
        <v>20.241467999999998</v>
      </c>
      <c r="E4" s="223">
        <f>'[22]Wood &amp; Fuax HC Bev Cost'!E5+'[22]Wood &amp; Fuax HC Bev Cost'!E5*(EmbassyMarkUp)</f>
        <v>21.738132000000004</v>
      </c>
      <c r="F4" s="223">
        <f>'[22]Wood &amp; Fuax HC Bev Cost'!F5+'[22]Wood &amp; Fuax HC Bev Cost'!F5*(EmbassyMarkUp)</f>
        <v>24.676704000000001</v>
      </c>
      <c r="G4" s="223">
        <f>'[22]Wood &amp; Fuax HC Bev Cost'!G5+'[22]Wood &amp; Fuax HC Bev Cost'!G5*(EmbassyMarkUp)</f>
        <v>26.638794000000001</v>
      </c>
      <c r="H4" s="223">
        <f>'[22]Wood &amp; Fuax HC Bev Cost'!H5+'[22]Wood &amp; Fuax HC Bev Cost'!H5*(EmbassyMarkUp)</f>
        <v>30.334824000000001</v>
      </c>
      <c r="I4" s="223">
        <f>'[22]Wood &amp; Fuax HC Bev Cost'!I5+'[22]Wood &amp; Fuax HC Bev Cost'!I5*(EmbassyMarkUp)</f>
        <v>33.145631999999999</v>
      </c>
      <c r="J4" s="223">
        <f>'[22]Wood &amp; Fuax HC Bev Cost'!J5+'[22]Wood &amp; Fuax HC Bev Cost'!J5*(EmbassyMarkUp)</f>
        <v>35.436258000000002</v>
      </c>
      <c r="K4" s="223">
        <f>'[22]Wood &amp; Fuax HC Bev Cost'!K5+'[22]Wood &amp; Fuax HC Bev Cost'!K5*(EmbassyMarkUp)</f>
        <v>38.082798000000004</v>
      </c>
      <c r="L4" s="223">
        <f>'[22]Wood &amp; Fuax HC Bev Cost'!L5+'[22]Wood &amp; Fuax HC Bev Cost'!L5*(EmbassyMarkUp)</f>
        <v>41.322528000000005</v>
      </c>
      <c r="M4" s="223">
        <f>'[22]Wood &amp; Fuax HC Bev Cost'!M5+'[22]Wood &amp; Fuax HC Bev Cost'!M5*(EmbassyMarkUp)</f>
        <v>42.472404000000004</v>
      </c>
      <c r="N4" s="223">
        <f>'[22]Wood &amp; Fuax HC Bev Cost'!N5+'[22]Wood &amp; Fuax HC Bev Cost'!N5*(EmbassyMarkUp)</f>
        <v>46.177560000000007</v>
      </c>
      <c r="O4" s="223">
        <f>'[22]Wood &amp; Fuax HC Bev Cost'!O5+'[22]Wood &amp; Fuax HC Bev Cost'!O5*(EmbassyMarkUp)</f>
        <v>50.275134000000008</v>
      </c>
      <c r="P4" s="223">
        <f>'[22]Wood &amp; Fuax HC Bev Cost'!P5+'[22]Wood &amp; Fuax HC Bev Cost'!P5*(EmbassyMarkUp)</f>
        <v>51.479765999999998</v>
      </c>
      <c r="Q4" s="223">
        <f>'[22]Wood &amp; Fuax HC Bev Cost'!Q5+'[22]Wood &amp; Fuax HC Bev Cost'!Q5*(EmbassyMarkUp)</f>
        <v>54.482220000000005</v>
      </c>
      <c r="R4" s="223">
        <f>'[22]Wood &amp; Fuax HC Bev Cost'!R5+'[22]Wood &amp; Fuax HC Bev Cost'!R5*(EmbassyMarkUp)</f>
        <v>60.724404000000007</v>
      </c>
      <c r="S4" s="223">
        <f>'[22]Wood &amp; Fuax HC Bev Cost'!S5+'[22]Wood &amp; Fuax HC Bev Cost'!S5*(EmbassyMarkUp)</f>
        <v>64.812852000000007</v>
      </c>
      <c r="T4" s="223">
        <f>'[22]Wood &amp; Fuax HC Bev Cost'!T5+'[22]Wood &amp; Fuax HC Bev Cost'!T5*(EmbassyMarkUp)</f>
        <v>68.554512000000017</v>
      </c>
      <c r="U4" s="223">
        <f>'[22]Wood &amp; Fuax HC Bev Cost'!U5+'[22]Wood &amp; Fuax HC Bev Cost'!U5*(EmbassyMarkUp)</f>
        <v>72.095399999999998</v>
      </c>
      <c r="V4" s="223">
        <f>'[22]Wood &amp; Fuax HC Bev Cost'!V5+'[22]Wood &amp; Fuax HC Bev Cost'!V5*(EmbassyMarkUp)</f>
        <v>74.714562000000001</v>
      </c>
      <c r="W4" s="223">
        <f>'[22]Wood &amp; Fuax HC Bev Cost'!W5+'[22]Wood &amp; Fuax HC Bev Cost'!W5*(EmbassyMarkUp)</f>
        <v>78.054677999999996</v>
      </c>
      <c r="X4" s="223">
        <f>'[22]Wood &amp; Fuax HC Bev Cost'!X5+'[22]Wood &amp; Fuax HC Bev Cost'!X5*(EmbassyMarkUp)</f>
        <v>82.435158000000001</v>
      </c>
      <c r="Y4" s="223">
        <f>'[22]Wood &amp; Fuax HC Bev Cost'!Y5+'[22]Wood &amp; Fuax HC Bev Cost'!Y5*(EmbassyMarkUp)</f>
        <v>85.729643999999993</v>
      </c>
      <c r="Z4" s="223">
        <f>'[22]Wood &amp; Fuax HC Bev Cost'!Z5+'[22]Wood &amp; Fuax HC Bev Cost'!Z5*(EmbassyMarkUp)</f>
        <v>89.033256000000009</v>
      </c>
    </row>
    <row r="5" spans="1:27" ht="24.95" customHeight="1" x14ac:dyDescent="0.35">
      <c r="A5" s="208">
        <v>1800</v>
      </c>
      <c r="B5" s="209" t="s">
        <v>26</v>
      </c>
      <c r="C5" s="223">
        <f>'[22]Wood &amp; Fuax HC Bev Cost'!C6+'[22]Wood &amp; Fuax HC Bev Cost'!C6*(EmbassyMarkUp)</f>
        <v>22.212683999999999</v>
      </c>
      <c r="D5" s="223">
        <f>'[22]Wood &amp; Fuax HC Bev Cost'!D6+'[22]Wood &amp; Fuax HC Bev Cost'!D6*(EmbassyMarkUp)</f>
        <v>24.27516</v>
      </c>
      <c r="E5" s="223">
        <f>'[22]Wood &amp; Fuax HC Bev Cost'!E6+'[22]Wood &amp; Fuax HC Bev Cost'!E6*(EmbassyMarkUp)</f>
        <v>26.337636</v>
      </c>
      <c r="F5" s="223">
        <f>'[22]Wood &amp; Fuax HC Bev Cost'!F6+'[22]Wood &amp; Fuax HC Bev Cost'!F6*(EmbassyMarkUp)</f>
        <v>30.033666</v>
      </c>
      <c r="G5" s="223">
        <f>'[22]Wood &amp; Fuax HC Bev Cost'!G6+'[22]Wood &amp; Fuax HC Bev Cost'!G6*(EmbassyMarkUp)</f>
        <v>32.48856</v>
      </c>
      <c r="H5" s="223">
        <f>'[22]Wood &amp; Fuax HC Bev Cost'!H6+'[22]Wood &amp; Fuax HC Bev Cost'!H6*(EmbassyMarkUp)</f>
        <v>37.389222000000004</v>
      </c>
      <c r="I5" s="223">
        <f>'[22]Wood &amp; Fuax HC Bev Cost'!I6+'[22]Wood &amp; Fuax HC Bev Cost'!I6*(EmbassyMarkUp)</f>
        <v>41.222142000000005</v>
      </c>
      <c r="J5" s="223">
        <f>'[22]Wood &amp; Fuax HC Bev Cost'!J6+'[22]Wood &amp; Fuax HC Bev Cost'!J6*(EmbassyMarkUp)</f>
        <v>43.777422000000001</v>
      </c>
      <c r="K5" s="223">
        <f>'[22]Wood &amp; Fuax HC Bev Cost'!K6+'[22]Wood &amp; Fuax HC Bev Cost'!K6*(EmbassyMarkUp)</f>
        <v>48.887982000000001</v>
      </c>
      <c r="L5" s="223">
        <f>'[22]Wood &amp; Fuax HC Bev Cost'!L6+'[22]Wood &amp; Fuax HC Bev Cost'!L6*(EmbassyMarkUp)</f>
        <v>51.662286000000002</v>
      </c>
      <c r="M5" s="223">
        <f>'[22]Wood &amp; Fuax HC Bev Cost'!M6+'[22]Wood &amp; Fuax HC Bev Cost'!M6*(EmbassyMarkUp)</f>
        <v>53.523990000000005</v>
      </c>
      <c r="N5" s="223">
        <f>'[22]Wood &amp; Fuax HC Bev Cost'!N6+'[22]Wood &amp; Fuax HC Bev Cost'!N6*(EmbassyMarkUp)</f>
        <v>57.229146000000007</v>
      </c>
      <c r="O5" s="223">
        <f>'[22]Wood &amp; Fuax HC Bev Cost'!O6+'[22]Wood &amp; Fuax HC Bev Cost'!O6*(EmbassyMarkUp)</f>
        <v>60.970806000000003</v>
      </c>
      <c r="P5" s="223">
        <f>'[22]Wood &amp; Fuax HC Bev Cost'!P6+'[22]Wood &amp; Fuax HC Bev Cost'!P6*(EmbassyMarkUp)</f>
        <v>63.462204000000007</v>
      </c>
      <c r="Q5" s="223">
        <f>'[22]Wood &amp; Fuax HC Bev Cost'!Q6+'[22]Wood &amp; Fuax HC Bev Cost'!Q6*(EmbassyMarkUp)</f>
        <v>68.454126000000002</v>
      </c>
      <c r="R5" s="223">
        <f>'[22]Wood &amp; Fuax HC Bev Cost'!R6+'[22]Wood &amp; Fuax HC Bev Cost'!R6*(EmbassyMarkUp)</f>
        <v>73.847591999999992</v>
      </c>
      <c r="S5" s="223">
        <f>'[22]Wood &amp; Fuax HC Bev Cost'!S6+'[22]Wood &amp; Fuax HC Bev Cost'!S6*(EmbassyMarkUp)</f>
        <v>78.565734000000006</v>
      </c>
      <c r="T5" s="223">
        <f>'[22]Wood &amp; Fuax HC Bev Cost'!T6+'[22]Wood &amp; Fuax HC Bev Cost'!T6*(EmbassyMarkUp)</f>
        <v>84.652776000000017</v>
      </c>
      <c r="U5" s="223">
        <f>'[22]Wood &amp; Fuax HC Bev Cost'!U6+'[22]Wood &amp; Fuax HC Bev Cost'!U6*(EmbassyMarkUp)</f>
        <v>88.65909000000002</v>
      </c>
      <c r="V5" s="223">
        <f>'[22]Wood &amp; Fuax HC Bev Cost'!V6+'[22]Wood &amp; Fuax HC Bev Cost'!V6*(EmbassyMarkUp)</f>
        <v>93.550626000000008</v>
      </c>
      <c r="W5" s="223">
        <f>'[22]Wood &amp; Fuax HC Bev Cost'!W6+'[22]Wood &amp; Fuax HC Bev Cost'!W6*(EmbassyMarkUp)</f>
        <v>98.889336000000014</v>
      </c>
      <c r="X5" s="223">
        <f>'[22]Wood &amp; Fuax HC Bev Cost'!X6+'[22]Wood &amp; Fuax HC Bev Cost'!X6*(EmbassyMarkUp)</f>
        <v>123.65730000000002</v>
      </c>
      <c r="Y5" s="223">
        <f>'[22]Wood &amp; Fuax HC Bev Cost'!Y6+'[22]Wood &amp; Fuax HC Bev Cost'!Y6*(EmbassyMarkUp)</f>
        <v>128.59446600000001</v>
      </c>
      <c r="Z5" s="223">
        <f>'[22]Wood &amp; Fuax HC Bev Cost'!Z6+'[22]Wood &amp; Fuax HC Bev Cost'!Z6*(EmbassyMarkUp)</f>
        <v>133.54075800000004</v>
      </c>
    </row>
    <row r="6" spans="1:27" ht="24.95" customHeight="1" thickBot="1" x14ac:dyDescent="0.4">
      <c r="A6" s="208">
        <v>2400</v>
      </c>
      <c r="B6" s="209" t="s">
        <v>25</v>
      </c>
      <c r="C6" s="223">
        <f>'[22]Wood &amp; Fuax HC Bev Cost'!C7+'[22]Wood &amp; Fuax HC Bev Cost'!C7*(EmbassyMarkUp)</f>
        <v>24.986988</v>
      </c>
      <c r="D6" s="223">
        <f>'[22]Wood &amp; Fuax HC Bev Cost'!D7+'[22]Wood &amp; Fuax HC Bev Cost'!D7*(EmbassyMarkUp)</f>
        <v>27.962063999999998</v>
      </c>
      <c r="E6" s="223">
        <f>'[22]Wood &amp; Fuax HC Bev Cost'!E7+'[22]Wood &amp; Fuax HC Bev Cost'!E7*(EmbassyMarkUp)</f>
        <v>30.928014000000005</v>
      </c>
      <c r="F6" s="223">
        <f>'[22]Wood &amp; Fuax HC Bev Cost'!F7+'[22]Wood &amp; Fuax HC Bev Cost'!F7*(EmbassyMarkUp)</f>
        <v>34.715303999999996</v>
      </c>
      <c r="G6" s="223">
        <f>'[22]Wood &amp; Fuax HC Bev Cost'!G7+'[22]Wood &amp; Fuax HC Bev Cost'!G7*(EmbassyMarkUp)</f>
        <v>37.234079999999992</v>
      </c>
      <c r="H6" s="223">
        <f>'[22]Wood &amp; Fuax HC Bev Cost'!H7+'[22]Wood &amp; Fuax HC Bev Cost'!H7*(EmbassyMarkUp)</f>
        <v>42.271632000000004</v>
      </c>
      <c r="I6" s="223">
        <f>'[22]Wood &amp; Fuax HC Bev Cost'!I7+'[22]Wood &amp; Fuax HC Bev Cost'!I7*(EmbassyMarkUp)</f>
        <v>47.281806000000003</v>
      </c>
      <c r="J6" s="223">
        <f>'[22]Wood &amp; Fuax HC Bev Cost'!J7+'[22]Wood &amp; Fuax HC Bev Cost'!J7*(EmbassyMarkUp)</f>
        <v>51.735293999999996</v>
      </c>
      <c r="K6" s="223">
        <f>'[22]Wood &amp; Fuax HC Bev Cost'!K7+'[22]Wood &amp; Fuax HC Bev Cost'!K7*(EmbassyMarkUp)</f>
        <v>57.293028000000007</v>
      </c>
      <c r="L6" s="223">
        <f>'[22]Wood &amp; Fuax HC Bev Cost'!L7+'[22]Wood &amp; Fuax HC Bev Cost'!L7*(EmbassyMarkUp)</f>
        <v>61.427106000000009</v>
      </c>
      <c r="M6" s="223">
        <f>'[22]Wood &amp; Fuax HC Bev Cost'!M7+'[22]Wood &amp; Fuax HC Bev Cost'!M7*(EmbassyMarkUp)</f>
        <v>65.296530000000004</v>
      </c>
      <c r="N6" s="223">
        <f>'[22]Wood &amp; Fuax HC Bev Cost'!N7+'[22]Wood &amp; Fuax HC Bev Cost'!N7*(EmbassyMarkUp)</f>
        <v>69.686136000000005</v>
      </c>
      <c r="O6" s="223">
        <f>'[22]Wood &amp; Fuax HC Bev Cost'!O7+'[22]Wood &amp; Fuax HC Bev Cost'!O7*(EmbassyMarkUp)</f>
        <v>73.482551999999998</v>
      </c>
      <c r="P6" s="223">
        <f>'[22]Wood &amp; Fuax HC Bev Cost'!P7+'[22]Wood &amp; Fuax HC Bev Cost'!P7*(EmbassyMarkUp)</f>
        <v>76.01045400000001</v>
      </c>
      <c r="Q6" s="223">
        <f>'[22]Wood &amp; Fuax HC Bev Cost'!Q7+'[22]Wood &amp; Fuax HC Bev Cost'!Q7*(EmbassyMarkUp)</f>
        <v>81.057131999999996</v>
      </c>
      <c r="R6" s="223">
        <f>'[22]Wood &amp; Fuax HC Bev Cost'!R7+'[22]Wood &amp; Fuax HC Bev Cost'!R7*(EmbassyMarkUp)</f>
        <v>88.622585999999998</v>
      </c>
      <c r="S6" s="223">
        <f>'[22]Wood &amp; Fuax HC Bev Cost'!S7+'[22]Wood &amp; Fuax HC Bev Cost'!S7*(EmbassyMarkUp)</f>
        <v>97.000254000000012</v>
      </c>
      <c r="T6" s="223">
        <f>'[22]Wood &amp; Fuax HC Bev Cost'!T7+'[22]Wood &amp; Fuax HC Bev Cost'!T7*(EmbassyMarkUp)</f>
        <v>103.74436800000001</v>
      </c>
      <c r="U6" s="223">
        <f>'[22]Wood &amp; Fuax HC Bev Cost'!U7+'[22]Wood &amp; Fuax HC Bev Cost'!U7*(EmbassyMarkUp)</f>
        <v>108.28911600000001</v>
      </c>
      <c r="V6" s="223">
        <f>'[22]Wood &amp; Fuax HC Bev Cost'!V7+'[22]Wood &amp; Fuax HC Bev Cost'!V7*(EmbassyMarkUp)</f>
        <v>112.42319400000001</v>
      </c>
      <c r="W6" s="223">
        <f>'[22]Wood &amp; Fuax HC Bev Cost'!W7+'[22]Wood &amp; Fuax HC Bev Cost'!W7*(EmbassyMarkUp)</f>
        <v>120.70960200000003</v>
      </c>
      <c r="X6" s="223">
        <f>'[22]Wood &amp; Fuax HC Bev Cost'!X7+'[22]Wood &amp; Fuax HC Bev Cost'!X7*(EmbassyMarkUp)</f>
        <v>148.49827199999999</v>
      </c>
      <c r="Y6" s="223">
        <f>'[22]Wood &amp; Fuax HC Bev Cost'!Y7+'[22]Wood &amp; Fuax HC Bev Cost'!Y7*(EmbassyMarkUp)</f>
        <v>154.43820287999998</v>
      </c>
      <c r="Z6" s="223">
        <f>'[22]Wood &amp; Fuax HC Bev Cost'!Z7+'[22]Wood &amp; Fuax HC Bev Cost'!Z7*(EmbassyMarkUp)</f>
        <v>160.37813376</v>
      </c>
    </row>
    <row r="7" spans="1:27" ht="24.95" customHeight="1" x14ac:dyDescent="0.35">
      <c r="A7" s="208">
        <v>2500</v>
      </c>
      <c r="B7" s="209" t="s">
        <v>27</v>
      </c>
      <c r="C7" s="223">
        <f>'[22]Wood &amp; Fuax HC Bev Cost'!C8+'[22]Wood &amp; Fuax HC Bev Cost'!C8*(EmbassyMarkUp)</f>
        <v>30.9729251516004</v>
      </c>
      <c r="D7" s="223">
        <f>'[22]Wood &amp; Fuax HC Bev Cost'!D8+'[22]Wood &amp; Fuax HC Bev Cost'!D8*(EmbassyMarkUp)</f>
        <v>34.182499816762828</v>
      </c>
      <c r="E7" s="223">
        <f>'[22]Wood &amp; Fuax HC Bev Cost'!E8+'[22]Wood &amp; Fuax HC Bev Cost'!E8*(EmbassyMarkUp)</f>
        <v>37.392074481925249</v>
      </c>
      <c r="F7" s="223">
        <f>'[22]Wood &amp; Fuax HC Bev Cost'!F8+'[22]Wood &amp; Fuax HC Bev Cost'!F8*(EmbassyMarkUp)</f>
        <v>45.940347600031096</v>
      </c>
      <c r="G7" s="223">
        <f>'[22]Wood &amp; Fuax HC Bev Cost'!G8+'[22]Wood &amp; Fuax HC Bev Cost'!G8*(EmbassyMarkUp)</f>
        <v>50.76000592560505</v>
      </c>
      <c r="H7" s="223">
        <f>'[22]Wood &amp; Fuax HC Bev Cost'!H8+'[22]Wood &amp; Fuax HC Bev Cost'!H8*(EmbassyMarkUp)</f>
        <v>56.003370477603042</v>
      </c>
      <c r="I7" s="223">
        <f>'[22]Wood &amp; Fuax HC Bev Cost'!I8+'[22]Wood &amp; Fuax HC Bev Cost'!I8*(EmbassyMarkUp)</f>
        <v>59.509539501262338</v>
      </c>
      <c r="J7" s="223">
        <f>'[22]Wood &amp; Fuax HC Bev Cost'!J8+'[22]Wood &amp; Fuax HC Bev Cost'!J8*(EmbassyMarkUp)</f>
        <v>66.500692237259685</v>
      </c>
      <c r="K7" s="223">
        <f>'[22]Wood &amp; Fuax HC Bev Cost'!K8+'[22]Wood &amp; Fuax HC Bev Cost'!K8*(EmbassyMarkUp)</f>
        <v>70.875459025088333</v>
      </c>
      <c r="L7" s="223">
        <f>'[22]Wood &amp; Fuax HC Bev Cost'!L8+'[22]Wood &amp; Fuax HC Bev Cost'!L8*(EmbassyMarkUp)</f>
        <v>74.911260831777696</v>
      </c>
      <c r="M7" s="224">
        <f>'[22]Wood &amp; Fuax HC Bev Cost'!M8+'[22]Wood &amp; Fuax HC Bev Cost'!M8*(EmbassyMarkUp)</f>
        <v>80.267277310469893</v>
      </c>
      <c r="N7" s="225"/>
      <c r="O7" s="225"/>
      <c r="P7" s="225"/>
      <c r="Q7" s="225"/>
      <c r="R7" s="225"/>
      <c r="S7" s="225"/>
      <c r="T7" s="225"/>
      <c r="U7" s="225"/>
      <c r="V7" s="225"/>
      <c r="W7" s="225"/>
      <c r="X7" s="774" t="s">
        <v>499</v>
      </c>
      <c r="Y7" s="774"/>
      <c r="Z7" s="774"/>
      <c r="AA7" s="210"/>
    </row>
    <row r="8" spans="1:27" ht="24.95" customHeight="1" thickBot="1" x14ac:dyDescent="0.4">
      <c r="A8" s="204" t="s">
        <v>28</v>
      </c>
    </row>
    <row r="9" spans="1:27" ht="24.95" customHeight="1" x14ac:dyDescent="0.35">
      <c r="A9" s="208" t="s">
        <v>1</v>
      </c>
      <c r="B9" s="209" t="s">
        <v>2</v>
      </c>
      <c r="C9" s="216">
        <v>400</v>
      </c>
      <c r="D9" s="216">
        <v>500</v>
      </c>
      <c r="E9" s="216">
        <v>600</v>
      </c>
      <c r="F9" s="216">
        <v>700</v>
      </c>
      <c r="G9" s="216">
        <v>800</v>
      </c>
      <c r="H9" s="216">
        <v>900</v>
      </c>
      <c r="I9" s="216">
        <v>1000</v>
      </c>
      <c r="J9" s="216">
        <v>1100</v>
      </c>
      <c r="K9" s="216">
        <v>1200</v>
      </c>
      <c r="L9" s="216">
        <v>1300</v>
      </c>
      <c r="M9" s="216">
        <v>1400</v>
      </c>
      <c r="N9" s="216">
        <v>1500</v>
      </c>
      <c r="O9" s="216">
        <v>1600</v>
      </c>
      <c r="P9" s="216">
        <v>1700</v>
      </c>
      <c r="Q9" s="216">
        <v>1800</v>
      </c>
      <c r="R9" s="216">
        <v>1900</v>
      </c>
      <c r="S9" s="216">
        <v>2000</v>
      </c>
      <c r="T9" s="216">
        <v>2100</v>
      </c>
      <c r="U9" s="216">
        <v>2200</v>
      </c>
      <c r="V9" s="216">
        <v>2300</v>
      </c>
      <c r="W9" s="216">
        <v>2400</v>
      </c>
      <c r="X9" s="218">
        <v>2500</v>
      </c>
      <c r="Y9" s="219">
        <v>2600</v>
      </c>
      <c r="Z9" s="220">
        <v>2700</v>
      </c>
    </row>
    <row r="10" spans="1:27" ht="24.95" customHeight="1" x14ac:dyDescent="0.35">
      <c r="A10" s="208" t="s">
        <v>3</v>
      </c>
      <c r="B10" s="209" t="s">
        <v>4</v>
      </c>
      <c r="C10" s="216" t="s">
        <v>5</v>
      </c>
      <c r="D10" s="216" t="s">
        <v>6</v>
      </c>
      <c r="E10" s="216" t="s">
        <v>7</v>
      </c>
      <c r="F10" s="216" t="s">
        <v>8</v>
      </c>
      <c r="G10" s="216" t="s">
        <v>9</v>
      </c>
      <c r="H10" s="216" t="s">
        <v>10</v>
      </c>
      <c r="I10" s="216" t="s">
        <v>11</v>
      </c>
      <c r="J10" s="216" t="s">
        <v>12</v>
      </c>
      <c r="K10" s="216" t="s">
        <v>13</v>
      </c>
      <c r="L10" s="216" t="s">
        <v>14</v>
      </c>
      <c r="M10" s="216" t="s">
        <v>15</v>
      </c>
      <c r="N10" s="216" t="s">
        <v>16</v>
      </c>
      <c r="O10" s="216" t="s">
        <v>17</v>
      </c>
      <c r="P10" s="216" t="s">
        <v>18</v>
      </c>
      <c r="Q10" s="216" t="s">
        <v>19</v>
      </c>
      <c r="R10" s="216" t="s">
        <v>20</v>
      </c>
      <c r="S10" s="216" t="s">
        <v>21</v>
      </c>
      <c r="T10" s="216" t="s">
        <v>22</v>
      </c>
      <c r="U10" s="216" t="s">
        <v>23</v>
      </c>
      <c r="V10" s="216" t="s">
        <v>24</v>
      </c>
      <c r="W10" s="216" t="s">
        <v>25</v>
      </c>
      <c r="X10" s="221" t="s">
        <v>27</v>
      </c>
      <c r="Y10" s="216" t="s">
        <v>60</v>
      </c>
      <c r="Z10" s="222" t="s">
        <v>498</v>
      </c>
    </row>
    <row r="11" spans="1:27" ht="24.95" customHeight="1" x14ac:dyDescent="0.35">
      <c r="A11" s="208">
        <v>1200</v>
      </c>
      <c r="B11" s="209" t="s">
        <v>13</v>
      </c>
      <c r="C11" s="223">
        <f>'[22]Wood &amp; Fuax HC Bev Cost'!C14+'[22]Wood &amp; Fuax HC Bev Cost'!C14*(EmbassyMarkUp)</f>
        <v>23.900994000000001</v>
      </c>
      <c r="D11" s="223">
        <f>'[22]Wood &amp; Fuax HC Bev Cost'!D14+'[22]Wood &amp; Fuax HC Bev Cost'!D14*(EmbassyMarkUp)</f>
        <v>25.808328000000003</v>
      </c>
      <c r="E11" s="223">
        <f>'[22]Wood &amp; Fuax HC Bev Cost'!E14+'[22]Wood &amp; Fuax HC Bev Cost'!E14*(EmbassyMarkUp)</f>
        <v>27.715662000000002</v>
      </c>
      <c r="F11" s="223">
        <f>'[22]Wood &amp; Fuax HC Bev Cost'!F14+'[22]Wood &amp; Fuax HC Bev Cost'!F14*(EmbassyMarkUp)</f>
        <v>31.466448000000003</v>
      </c>
      <c r="G11" s="223">
        <f>'[22]Wood &amp; Fuax HC Bev Cost'!G14+'[22]Wood &amp; Fuax HC Bev Cost'!G14*(EmbassyMarkUp)</f>
        <v>33.966972000000005</v>
      </c>
      <c r="H11" s="223">
        <f>'[22]Wood &amp; Fuax HC Bev Cost'!H14+'[22]Wood &amp; Fuax HC Bev Cost'!H14*(EmbassyMarkUp)</f>
        <v>38.675988000000004</v>
      </c>
      <c r="I11" s="223">
        <f>'[22]Wood &amp; Fuax HC Bev Cost'!I14+'[22]Wood &amp; Fuax HC Bev Cost'!I14*(EmbassyMarkUp)</f>
        <v>42.262506000000002</v>
      </c>
      <c r="J11" s="223">
        <f>'[22]Wood &amp; Fuax HC Bev Cost'!J14+'[22]Wood &amp; Fuax HC Bev Cost'!J14*(EmbassyMarkUp)</f>
        <v>45.173700000000004</v>
      </c>
      <c r="K11" s="223">
        <f>'[22]Wood &amp; Fuax HC Bev Cost'!K14+'[22]Wood &amp; Fuax HC Bev Cost'!K14*(EmbassyMarkUp)</f>
        <v>48.550319999999999</v>
      </c>
      <c r="L11" s="223">
        <f>'[22]Wood &amp; Fuax HC Bev Cost'!L14+'[22]Wood &amp; Fuax HC Bev Cost'!L14*(EmbassyMarkUp)</f>
        <v>52.684398000000002</v>
      </c>
      <c r="M11" s="223">
        <f>'[22]Wood &amp; Fuax HC Bev Cost'!M14+'[22]Wood &amp; Fuax HC Bev Cost'!M14*(EmbassyMarkUp)</f>
        <v>54.153684000000005</v>
      </c>
      <c r="N11" s="223">
        <f>'[22]Wood &amp; Fuax HC Bev Cost'!N14+'[22]Wood &amp; Fuax HC Bev Cost'!N14*(EmbassyMarkUp)</f>
        <v>58.871826000000006</v>
      </c>
      <c r="O11" s="223">
        <f>'[22]Wood &amp; Fuax HC Bev Cost'!O14+'[22]Wood &amp; Fuax HC Bev Cost'!O14*(EmbassyMarkUp)</f>
        <v>64.101023999999995</v>
      </c>
      <c r="P11" s="223">
        <f>'[22]Wood &amp; Fuax HC Bev Cost'!P14+'[22]Wood &amp; Fuax HC Bev Cost'!P14*(EmbassyMarkUp)</f>
        <v>65.634192000000013</v>
      </c>
      <c r="Q11" s="223">
        <f>'[22]Wood &amp; Fuax HC Bev Cost'!Q14+'[22]Wood &amp; Fuax HC Bev Cost'!Q14*(EmbassyMarkUp)</f>
        <v>69.457985999999991</v>
      </c>
      <c r="R11" s="223">
        <f>'[22]Wood &amp; Fuax HC Bev Cost'!R14+'[22]Wood &amp; Fuax HC Bev Cost'!R14*(EmbassyMarkUp)</f>
        <v>77.424984000000009</v>
      </c>
      <c r="S11" s="223">
        <f>'[22]Wood &amp; Fuax HC Bev Cost'!S14+'[22]Wood &amp; Fuax HC Bev Cost'!S14*(EmbassyMarkUp)</f>
        <v>82.645056000000011</v>
      </c>
      <c r="T11" s="223">
        <f>'[22]Wood &amp; Fuax HC Bev Cost'!T14+'[22]Wood &amp; Fuax HC Bev Cost'!T14*(EmbassyMarkUp)</f>
        <v>87.408828</v>
      </c>
      <c r="U11" s="223">
        <f>'[22]Wood &amp; Fuax HC Bev Cost'!U14+'[22]Wood &amp; Fuax HC Bev Cost'!U14*(EmbassyMarkUp)</f>
        <v>91.91707199999999</v>
      </c>
      <c r="V11" s="223">
        <f>'[22]Wood &amp; Fuax HC Bev Cost'!V14+'[22]Wood &amp; Fuax HC Bev Cost'!V14*(EmbassyMarkUp)</f>
        <v>95.257187999999999</v>
      </c>
      <c r="W11" s="223">
        <f>'[22]Wood &amp; Fuax HC Bev Cost'!W14+'[22]Wood &amp; Fuax HC Bev Cost'!W14*(EmbassyMarkUp)</f>
        <v>99.519030000000015</v>
      </c>
      <c r="X11" s="223">
        <f>'[22]Wood &amp; Fuax HC Bev Cost'!X14+'[22]Wood &amp; Fuax HC Bev Cost'!X14*(EmbassyMarkUp)</f>
        <v>107.16661800000001</v>
      </c>
      <c r="Y11" s="223">
        <f>'[22]Wood &amp; Fuax HC Bev Cost'!Y14+'[22]Wood &amp; Fuax HC Bev Cost'!Y14*(EmbassyMarkUp)</f>
        <v>111.45583799999999</v>
      </c>
      <c r="Z11" s="223">
        <f>'[22]Wood &amp; Fuax HC Bev Cost'!Z14+'[22]Wood &amp; Fuax HC Bev Cost'!Z14*(EmbassyMarkUp)</f>
        <v>115.73593200000001</v>
      </c>
    </row>
    <row r="12" spans="1:27" ht="24.95" customHeight="1" x14ac:dyDescent="0.35">
      <c r="A12" s="208">
        <v>1800</v>
      </c>
      <c r="B12" s="209" t="s">
        <v>26</v>
      </c>
      <c r="C12" s="223">
        <f>'[22]Wood &amp; Fuax HC Bev Cost'!C15+'[22]Wood &amp; Fuax HC Bev Cost'!C15*(EmbassyMarkUp)</f>
        <v>28.317978000000004</v>
      </c>
      <c r="D12" s="223">
        <f>'[22]Wood &amp; Fuax HC Bev Cost'!D15+'[22]Wood &amp; Fuax HC Bev Cost'!D15*(EmbassyMarkUp)</f>
        <v>30.955392000000003</v>
      </c>
      <c r="E12" s="223">
        <f>'[22]Wood &amp; Fuax HC Bev Cost'!E15+'[22]Wood &amp; Fuax HC Bev Cost'!E15*(EmbassyMarkUp)</f>
        <v>33.574554000000006</v>
      </c>
      <c r="F12" s="223">
        <f>'[22]Wood &amp; Fuax HC Bev Cost'!F15+'[22]Wood &amp; Fuax HC Bev Cost'!F15*(EmbassyMarkUp)</f>
        <v>38.292696000000007</v>
      </c>
      <c r="G12" s="223">
        <f>'[22]Wood &amp; Fuax HC Bev Cost'!G15+'[22]Wood &amp; Fuax HC Bev Cost'!G15*(EmbassyMarkUp)</f>
        <v>41.422914000000006</v>
      </c>
      <c r="H12" s="223">
        <f>'[22]Wood &amp; Fuax HC Bev Cost'!H15+'[22]Wood &amp; Fuax HC Bev Cost'!H15*(EmbassyMarkUp)</f>
        <v>47.674224000000009</v>
      </c>
      <c r="I12" s="223">
        <f>'[22]Wood &amp; Fuax HC Bev Cost'!I15+'[22]Wood &amp; Fuax HC Bev Cost'!I15*(EmbassyMarkUp)</f>
        <v>52.565760000000004</v>
      </c>
      <c r="J12" s="223">
        <f>'[22]Wood &amp; Fuax HC Bev Cost'!J15+'[22]Wood &amp; Fuax HC Bev Cost'!J15*(EmbassyMarkUp)</f>
        <v>55.814616000000001</v>
      </c>
      <c r="K12" s="223">
        <f>'[22]Wood &amp; Fuax HC Bev Cost'!K15+'[22]Wood &amp; Fuax HC Bev Cost'!K15*(EmbassyMarkUp)</f>
        <v>62.330579999999998</v>
      </c>
      <c r="L12" s="223">
        <f>'[22]Wood &amp; Fuax HC Bev Cost'!L15+'[22]Wood &amp; Fuax HC Bev Cost'!L15*(EmbassyMarkUp)</f>
        <v>65.871468000000007</v>
      </c>
      <c r="M12" s="223">
        <f>'[22]Wood &amp; Fuax HC Bev Cost'!M15+'[22]Wood &amp; Fuax HC Bev Cost'!M15*(EmbassyMarkUp)</f>
        <v>68.244228000000007</v>
      </c>
      <c r="N12" s="223">
        <f>'[22]Wood &amp; Fuax HC Bev Cost'!N15+'[22]Wood &amp; Fuax HC Bev Cost'!N15*(EmbassyMarkUp)</f>
        <v>72.971496000000002</v>
      </c>
      <c r="O12" s="223">
        <f>'[22]Wood &amp; Fuax HC Bev Cost'!O15+'[22]Wood &amp; Fuax HC Bev Cost'!O15*(EmbassyMarkUp)</f>
        <v>77.735268000000005</v>
      </c>
      <c r="P12" s="223">
        <f>'[22]Wood &amp; Fuax HC Bev Cost'!P15+'[22]Wood &amp; Fuax HC Bev Cost'!P15*(EmbassyMarkUp)</f>
        <v>80.911116000000007</v>
      </c>
      <c r="Q12" s="223">
        <f>'[22]Wood &amp; Fuax HC Bev Cost'!Q15+'[22]Wood &amp; Fuax HC Bev Cost'!Q15*(EmbassyMarkUp)</f>
        <v>87.271938000000006</v>
      </c>
      <c r="R12" s="223">
        <f>'[22]Wood &amp; Fuax HC Bev Cost'!R15+'[22]Wood &amp; Fuax HC Bev Cost'!R15*(EmbassyMarkUp)</f>
        <v>94.162068000000019</v>
      </c>
      <c r="S12" s="223">
        <f>'[22]Wood &amp; Fuax HC Bev Cost'!S15+'[22]Wood &amp; Fuax HC Bev Cost'!S15*(EmbassyMarkUp)</f>
        <v>100.16697600000001</v>
      </c>
      <c r="T12" s="223">
        <f>'[22]Wood &amp; Fuax HC Bev Cost'!T15+'[22]Wood &amp; Fuax HC Bev Cost'!T15*(EmbassyMarkUp)</f>
        <v>107.93320199999999</v>
      </c>
      <c r="U12" s="223">
        <f>'[22]Wood &amp; Fuax HC Bev Cost'!U15+'[22]Wood &amp; Fuax HC Bev Cost'!U15*(EmbassyMarkUp)</f>
        <v>113.04376200000002</v>
      </c>
      <c r="V12" s="223">
        <f>'[22]Wood &amp; Fuax HC Bev Cost'!V15+'[22]Wood &amp; Fuax HC Bev Cost'!V15*(EmbassyMarkUp)</f>
        <v>119.285946</v>
      </c>
      <c r="W12" s="223">
        <f>'[22]Wood &amp; Fuax HC Bev Cost'!W15+'[22]Wood &amp; Fuax HC Bev Cost'!W15*(EmbassyMarkUp)</f>
        <v>126.08481599999999</v>
      </c>
      <c r="X12" s="223">
        <f>'[22]Wood &amp; Fuax HC Bev Cost'!X15+'[22]Wood &amp; Fuax HC Bev Cost'!X15*(EmbassyMarkUp)</f>
        <v>160.745364</v>
      </c>
      <c r="Y12" s="223">
        <f>'[22]Wood &amp; Fuax HC Bev Cost'!Y15+'[22]Wood &amp; Fuax HC Bev Cost'!Y15*(EmbassyMarkUp)</f>
        <v>167.179194</v>
      </c>
      <c r="Z12" s="223">
        <f>'[22]Wood &amp; Fuax HC Bev Cost'!Z15+'[22]Wood &amp; Fuax HC Bev Cost'!Z15*(EmbassyMarkUp)</f>
        <v>173.60389800000002</v>
      </c>
    </row>
    <row r="13" spans="1:27" ht="24.95" customHeight="1" thickBot="1" x14ac:dyDescent="0.4">
      <c r="A13" s="208">
        <v>2400</v>
      </c>
      <c r="B13" s="209" t="s">
        <v>25</v>
      </c>
      <c r="C13" s="223">
        <f>'[22]Wood &amp; Fuax HC Bev Cost'!C16+'[22]Wood &amp; Fuax HC Bev Cost'!C16*(EmbassyMarkUp)</f>
        <v>31.858865999999999</v>
      </c>
      <c r="D13" s="223">
        <f>'[22]Wood &amp; Fuax HC Bev Cost'!D16+'[22]Wood &amp; Fuax HC Bev Cost'!D16*(EmbassyMarkUp)</f>
        <v>35.655282</v>
      </c>
      <c r="E13" s="223">
        <f>'[22]Wood &amp; Fuax HC Bev Cost'!E16+'[22]Wood &amp; Fuax HC Bev Cost'!E16*(EmbassyMarkUp)</f>
        <v>39.433446000000004</v>
      </c>
      <c r="F13" s="223">
        <f>'[22]Wood &amp; Fuax HC Bev Cost'!F16+'[22]Wood &amp; Fuax HC Bev Cost'!F16*(EmbassyMarkUp)</f>
        <v>44.261099999999999</v>
      </c>
      <c r="G13" s="223">
        <f>'[22]Wood &amp; Fuax HC Bev Cost'!G16+'[22]Wood &amp; Fuax HC Bev Cost'!G16*(EmbassyMarkUp)</f>
        <v>47.473452000000009</v>
      </c>
      <c r="H13" s="223">
        <f>'[22]Wood &amp; Fuax HC Bev Cost'!H16+'[22]Wood &amp; Fuax HC Bev Cost'!H16*(EmbassyMarkUp)</f>
        <v>53.898156000000007</v>
      </c>
      <c r="I13" s="223">
        <f>'[22]Wood &amp; Fuax HC Bev Cost'!I16+'[22]Wood &amp; Fuax HC Bev Cost'!I16*(EmbassyMarkUp)</f>
        <v>60.286356000000005</v>
      </c>
      <c r="J13" s="223">
        <f>'[22]Wood &amp; Fuax HC Bev Cost'!J16+'[22]Wood &amp; Fuax HC Bev Cost'!J16*(EmbassyMarkUp)</f>
        <v>65.962727999999998</v>
      </c>
      <c r="K13" s="223">
        <f>'[22]Wood &amp; Fuax HC Bev Cost'!K16+'[22]Wood &amp; Fuax HC Bev Cost'!K16*(EmbassyMarkUp)</f>
        <v>73.053629999999998</v>
      </c>
      <c r="L13" s="223">
        <f>'[22]Wood &amp; Fuax HC Bev Cost'!L16+'[22]Wood &amp; Fuax HC Bev Cost'!L16*(EmbassyMarkUp)</f>
        <v>78.319332000000003</v>
      </c>
      <c r="M13" s="223">
        <f>'[22]Wood &amp; Fuax HC Bev Cost'!M16+'[22]Wood &amp; Fuax HC Bev Cost'!M16*(EmbassyMarkUp)</f>
        <v>83.247372000000013</v>
      </c>
      <c r="N13" s="223">
        <f>'[22]Wood &amp; Fuax HC Bev Cost'!N16+'[22]Wood &amp; Fuax HC Bev Cost'!N16*(EmbassyMarkUp)</f>
        <v>88.850735999999998</v>
      </c>
      <c r="O13" s="223">
        <f>'[22]Wood &amp; Fuax HC Bev Cost'!O16+'[22]Wood &amp; Fuax HC Bev Cost'!O16*(EmbassyMarkUp)</f>
        <v>93.687516000000002</v>
      </c>
      <c r="P13" s="223">
        <f>'[22]Wood &amp; Fuax HC Bev Cost'!P16+'[22]Wood &amp; Fuax HC Bev Cost'!P16*(EmbassyMarkUp)</f>
        <v>96.918120000000002</v>
      </c>
      <c r="Q13" s="223">
        <f>'[22]Wood &amp; Fuax HC Bev Cost'!Q16+'[22]Wood &amp; Fuax HC Bev Cost'!Q16*(EmbassyMarkUp)</f>
        <v>103.34282400000001</v>
      </c>
      <c r="R13" s="223">
        <f>'[22]Wood &amp; Fuax HC Bev Cost'!R16+'[22]Wood &amp; Fuax HC Bev Cost'!R16*(EmbassyMarkUp)</f>
        <v>112.98900600000002</v>
      </c>
      <c r="S13" s="223">
        <f>'[22]Wood &amp; Fuax HC Bev Cost'!S16+'[22]Wood &amp; Fuax HC Bev Cost'!S16*(EmbassyMarkUp)</f>
        <v>123.67555200000001</v>
      </c>
      <c r="T13" s="223">
        <f>'[22]Wood &amp; Fuax HC Bev Cost'!T16+'[22]Wood &amp; Fuax HC Bev Cost'!T16*(EmbassyMarkUp)</f>
        <v>132.272244</v>
      </c>
      <c r="U13" s="223">
        <f>'[22]Wood &amp; Fuax HC Bev Cost'!U16+'[22]Wood &amp; Fuax HC Bev Cost'!U16*(EmbassyMarkUp)</f>
        <v>138.06725399999999</v>
      </c>
      <c r="V13" s="223">
        <f>'[22]Wood &amp; Fuax HC Bev Cost'!V16+'[22]Wood &amp; Fuax HC Bev Cost'!V16*(EmbassyMarkUp)</f>
        <v>143.332956</v>
      </c>
      <c r="W13" s="223">
        <f>'[22]Wood &amp; Fuax HC Bev Cost'!W16+'[22]Wood &amp; Fuax HC Bev Cost'!W16*(EmbassyMarkUp)</f>
        <v>153.90999000000002</v>
      </c>
      <c r="X13" s="223">
        <f>'[22]Wood &amp; Fuax HC Bev Cost'!X16+'[22]Wood &amp; Fuax HC Bev Cost'!X16*(EmbassyMarkUp)</f>
        <v>214.33323600000003</v>
      </c>
      <c r="Y13" s="223">
        <f>'[22]Wood &amp; Fuax HC Bev Cost'!Y16+'[22]Wood &amp; Fuax HC Bev Cost'!Y16*(EmbassyMarkUp)</f>
        <v>222.90254999999999</v>
      </c>
      <c r="Z13" s="223">
        <f>'[22]Wood &amp; Fuax HC Bev Cost'!Z16+'[22]Wood &amp; Fuax HC Bev Cost'!Z16*(EmbassyMarkUp)</f>
        <v>231.48098999999999</v>
      </c>
    </row>
    <row r="14" spans="1:27" ht="24.95" customHeight="1" x14ac:dyDescent="0.35">
      <c r="A14" s="208">
        <v>2500</v>
      </c>
      <c r="B14" s="209" t="s">
        <v>27</v>
      </c>
      <c r="C14" s="223">
        <f>'[22]Wood &amp; Fuax HC Bev Cost'!C17+'[22]Wood &amp; Fuax HC Bev Cost'!C17*(EmbassyMarkUp)</f>
        <v>39.488202000000008</v>
      </c>
      <c r="D14" s="223">
        <f>'[22]Wood &amp; Fuax HC Bev Cost'!D17+'[22]Wood &amp; Fuax HC Bev Cost'!D17*(EmbassyMarkUp)</f>
        <v>43.585776000000003</v>
      </c>
      <c r="E14" s="223">
        <f>'[22]Wood &amp; Fuax HC Bev Cost'!E17+'[22]Wood &amp; Fuax HC Bev Cost'!E17*(EmbassyMarkUp)</f>
        <v>47.674224000000009</v>
      </c>
      <c r="F14" s="223">
        <f>'[22]Wood &amp; Fuax HC Bev Cost'!F17+'[22]Wood &amp; Fuax HC Bev Cost'!F17*(EmbassyMarkUp)</f>
        <v>58.570668000000012</v>
      </c>
      <c r="G14" s="223">
        <f>'[22]Wood &amp; Fuax HC Bev Cost'!G17+'[22]Wood &amp; Fuax HC Bev Cost'!G17*(EmbassyMarkUp)</f>
        <v>64.721592000000001</v>
      </c>
      <c r="H14" s="223">
        <f>'[22]Wood &amp; Fuax HC Bev Cost'!H17+'[22]Wood &amp; Fuax HC Bev Cost'!H17*(EmbassyMarkUp)</f>
        <v>71.401824000000005</v>
      </c>
      <c r="I14" s="223">
        <f>'[22]Wood &amp; Fuax HC Bev Cost'!I17+'[22]Wood &amp; Fuax HC Bev Cost'!I17*(EmbassyMarkUp)</f>
        <v>75.873564000000016</v>
      </c>
      <c r="J14" s="223">
        <f>'[22]Wood &amp; Fuax HC Bev Cost'!J17+'[22]Wood &amp; Fuax HC Bev Cost'!J17*(EmbassyMarkUp)</f>
        <v>84.789666000000011</v>
      </c>
      <c r="K14" s="223">
        <f>'[22]Wood &amp; Fuax HC Bev Cost'!K17+'[22]Wood &amp; Fuax HC Bev Cost'!K17*(EmbassyMarkUp)</f>
        <v>90.365652000000011</v>
      </c>
      <c r="L14" s="223">
        <f>'[22]Wood &amp; Fuax HC Bev Cost'!L17+'[22]Wood &amp; Fuax HC Bev Cost'!L17*(EmbassyMarkUp)</f>
        <v>95.512716000000012</v>
      </c>
      <c r="M14" s="223">
        <f>'[22]Wood &amp; Fuax HC Bev Cost'!M17+'[22]Wood &amp; Fuax HC Bev Cost'!M17*(EmbassyMarkUp)</f>
        <v>102.338964</v>
      </c>
      <c r="N14" s="225"/>
      <c r="O14" s="225"/>
      <c r="P14" s="225"/>
      <c r="Q14" s="225"/>
      <c r="R14" s="225"/>
      <c r="S14" s="225"/>
      <c r="T14" s="225"/>
      <c r="U14" s="225"/>
      <c r="V14" s="225"/>
      <c r="W14" s="225"/>
      <c r="X14" s="774" t="s">
        <v>499</v>
      </c>
      <c r="Y14" s="774"/>
      <c r="Z14" s="774"/>
    </row>
    <row r="15" spans="1:27" ht="24.95" customHeight="1" x14ac:dyDescent="0.35">
      <c r="A15" s="204" t="s">
        <v>500</v>
      </c>
    </row>
    <row r="16" spans="1:27" ht="24.95" customHeight="1" x14ac:dyDescent="0.35">
      <c r="A16" s="208" t="s">
        <v>1</v>
      </c>
      <c r="B16" s="209" t="s">
        <v>2</v>
      </c>
      <c r="C16" s="216">
        <v>400</v>
      </c>
      <c r="D16" s="216">
        <v>500</v>
      </c>
      <c r="E16" s="216">
        <v>600</v>
      </c>
      <c r="F16" s="216">
        <v>700</v>
      </c>
      <c r="G16" s="216">
        <v>800</v>
      </c>
      <c r="H16" s="216">
        <v>900</v>
      </c>
      <c r="I16" s="216">
        <v>1000</v>
      </c>
      <c r="J16" s="216">
        <v>1100</v>
      </c>
      <c r="K16" s="216">
        <v>1200</v>
      </c>
      <c r="L16" s="216">
        <v>1300</v>
      </c>
      <c r="M16" s="216">
        <v>1400</v>
      </c>
      <c r="N16" s="216">
        <v>1500</v>
      </c>
      <c r="O16" s="216">
        <v>1600</v>
      </c>
      <c r="P16" s="216">
        <v>1700</v>
      </c>
      <c r="Q16" s="216">
        <v>1800</v>
      </c>
      <c r="R16" s="216">
        <v>1900</v>
      </c>
      <c r="S16" s="216">
        <v>2000</v>
      </c>
      <c r="T16" s="216">
        <v>2100</v>
      </c>
      <c r="U16" s="216">
        <v>2200</v>
      </c>
      <c r="V16" s="216">
        <v>2300</v>
      </c>
      <c r="W16" s="216">
        <v>2400</v>
      </c>
    </row>
    <row r="17" spans="1:26" ht="24.95" customHeight="1" x14ac:dyDescent="0.35">
      <c r="A17" s="208" t="s">
        <v>3</v>
      </c>
      <c r="B17" s="209" t="s">
        <v>4</v>
      </c>
      <c r="C17" s="216" t="s">
        <v>5</v>
      </c>
      <c r="D17" s="216" t="s">
        <v>6</v>
      </c>
      <c r="E17" s="216" t="s">
        <v>7</v>
      </c>
      <c r="F17" s="216" t="s">
        <v>8</v>
      </c>
      <c r="G17" s="216" t="s">
        <v>9</v>
      </c>
      <c r="H17" s="216" t="s">
        <v>10</v>
      </c>
      <c r="I17" s="216" t="s">
        <v>11</v>
      </c>
      <c r="J17" s="216" t="s">
        <v>12</v>
      </c>
      <c r="K17" s="216" t="s">
        <v>13</v>
      </c>
      <c r="L17" s="216" t="s">
        <v>14</v>
      </c>
      <c r="M17" s="216" t="s">
        <v>15</v>
      </c>
      <c r="N17" s="216" t="s">
        <v>16</v>
      </c>
      <c r="O17" s="216" t="s">
        <v>17</v>
      </c>
      <c r="P17" s="216" t="s">
        <v>18</v>
      </c>
      <c r="Q17" s="216" t="s">
        <v>19</v>
      </c>
      <c r="R17" s="216" t="s">
        <v>20</v>
      </c>
      <c r="S17" s="216" t="s">
        <v>21</v>
      </c>
      <c r="T17" s="216" t="s">
        <v>22</v>
      </c>
      <c r="U17" s="216" t="s">
        <v>23</v>
      </c>
      <c r="V17" s="216" t="s">
        <v>24</v>
      </c>
      <c r="W17" s="216" t="s">
        <v>25</v>
      </c>
    </row>
    <row r="18" spans="1:26" ht="24.95" customHeight="1" x14ac:dyDescent="0.35">
      <c r="A18" s="208">
        <v>1200</v>
      </c>
      <c r="B18" s="209" t="s">
        <v>13</v>
      </c>
      <c r="C18" s="223">
        <f>'[22]Wood &amp; Fuax HC Bev Cost'!C23+'[22]Wood &amp; Fuax HC Bev Cost'!C23*(EmbassyMarkUp)</f>
        <v>20.615634</v>
      </c>
      <c r="D18" s="223">
        <f>'[22]Wood &amp; Fuax HC Bev Cost'!D23+'[22]Wood &amp; Fuax HC Bev Cost'!D23*(EmbassyMarkUp)</f>
        <v>22.267439999999997</v>
      </c>
      <c r="E18" s="223">
        <f>'[22]Wood &amp; Fuax HC Bev Cost'!E23+'[22]Wood &amp; Fuax HC Bev Cost'!E23*(EmbassyMarkUp)</f>
        <v>23.910120000000003</v>
      </c>
      <c r="F18" s="223">
        <f>'[22]Wood &amp; Fuax HC Bev Cost'!F23+'[22]Wood &amp; Fuax HC Bev Cost'!F23*(EmbassyMarkUp)</f>
        <v>27.140723999999999</v>
      </c>
      <c r="G18" s="223">
        <f>'[22]Wood &amp; Fuax HC Bev Cost'!G23+'[22]Wood &amp; Fuax HC Bev Cost'!G23*(EmbassyMarkUp)</f>
        <v>29.303585999999999</v>
      </c>
      <c r="H18" s="223">
        <f>'[22]Wood &amp; Fuax HC Bev Cost'!H23+'[22]Wood &amp; Fuax HC Bev Cost'!H23*(EmbassyMarkUp)</f>
        <v>33.364656000000004</v>
      </c>
      <c r="I18" s="223">
        <f>'[22]Wood &amp; Fuax HC Bev Cost'!I23+'[22]Wood &amp; Fuax HC Bev Cost'!I23*(EmbassyMarkUp)</f>
        <v>36.458370000000002</v>
      </c>
      <c r="J18" s="223">
        <f>'[22]Wood &amp; Fuax HC Bev Cost'!J23+'[22]Wood &amp; Fuax HC Bev Cost'!J23*(EmbassyMarkUp)</f>
        <v>38.977146000000005</v>
      </c>
      <c r="K18" s="223">
        <f>'[22]Wood &amp; Fuax HC Bev Cost'!K23+'[22]Wood &amp; Fuax HC Bev Cost'!K23*(EmbassyMarkUp)</f>
        <v>41.888339999999999</v>
      </c>
      <c r="L18" s="223">
        <f>'[22]Wood &amp; Fuax HC Bev Cost'!L23+'[22]Wood &amp; Fuax HC Bev Cost'!L23*(EmbassyMarkUp)</f>
        <v>45.456606000000008</v>
      </c>
      <c r="M18" s="223">
        <f>'[22]Wood &amp; Fuax HC Bev Cost'!M23+'[22]Wood &amp; Fuax HC Bev Cost'!M23*(EmbassyMarkUp)</f>
        <v>46.715994000000002</v>
      </c>
      <c r="N18" s="223">
        <f>'[22]Wood &amp; Fuax HC Bev Cost'!N23+'[22]Wood &amp; Fuax HC Bev Cost'!N23*(EmbassyMarkUp)</f>
        <v>50.795316000000007</v>
      </c>
      <c r="O18" s="223">
        <f>'[22]Wood &amp; Fuax HC Bev Cost'!O23+'[22]Wood &amp; Fuax HC Bev Cost'!O23*(EmbassyMarkUp)</f>
        <v>55.303560000000004</v>
      </c>
      <c r="P18" s="223">
        <f>'[22]Wood &amp; Fuax HC Bev Cost'!P23+'[22]Wood &amp; Fuax HC Bev Cost'!P23*(EmbassyMarkUp)</f>
        <v>56.626829999999998</v>
      </c>
      <c r="Q18" s="223">
        <f>'[22]Wood &amp; Fuax HC Bev Cost'!Q23+'[22]Wood &amp; Fuax HC Bev Cost'!Q23*(EmbassyMarkUp)</f>
        <v>59.930442000000006</v>
      </c>
      <c r="R18" s="223">
        <f>'[22]Wood &amp; Fuax HC Bev Cost'!R23+'[22]Wood &amp; Fuax HC Bev Cost'!R23*(EmbassyMarkUp)</f>
        <v>66.793194</v>
      </c>
      <c r="S18" s="223">
        <f>'[22]Wood &amp; Fuax HC Bev Cost'!S23+'[22]Wood &amp; Fuax HC Bev Cost'!S23*(EmbassyMarkUp)</f>
        <v>71.29231200000001</v>
      </c>
      <c r="T18" s="223">
        <f>'[22]Wood &amp; Fuax HC Bev Cost'!T23+'[22]Wood &amp; Fuax HC Bev Cost'!T23*(EmbassyMarkUp)</f>
        <v>75.408138000000008</v>
      </c>
      <c r="U18" s="223">
        <f>'[22]Wood &amp; Fuax HC Bev Cost'!U23+'[22]Wood &amp; Fuax HC Bev Cost'!U23*(EmbassyMarkUp)</f>
        <v>79.304940000000002</v>
      </c>
      <c r="V18" s="223">
        <f>'[22]Wood &amp; Fuax HC Bev Cost'!V23+'[22]Wood &amp; Fuax HC Bev Cost'!V23*(EmbassyMarkUp)</f>
        <v>82.188755999999998</v>
      </c>
      <c r="W18" s="223">
        <f>'[22]Wood &amp; Fuax HC Bev Cost'!W23+'[22]Wood &amp; Fuax HC Bev Cost'!W23*(EmbassyMarkUp)</f>
        <v>85.857408000000007</v>
      </c>
    </row>
    <row r="19" spans="1:26" ht="24.95" customHeight="1" x14ac:dyDescent="0.35">
      <c r="A19" s="208">
        <v>1800</v>
      </c>
      <c r="B19" s="209" t="s">
        <v>26</v>
      </c>
      <c r="C19" s="223">
        <f>'[22]Wood &amp; Fuax HC Bev Cost'!C24+'[22]Wood &amp; Fuax HC Bev Cost'!C24*(EmbassyMarkUp)</f>
        <v>24.430302000000001</v>
      </c>
      <c r="D19" s="223">
        <f>'[22]Wood &amp; Fuax HC Bev Cost'!D24+'[22]Wood &amp; Fuax HC Bev Cost'!D24*(EmbassyMarkUp)</f>
        <v>26.702676000000004</v>
      </c>
      <c r="E19" s="223">
        <f>'[22]Wood &amp; Fuax HC Bev Cost'!E24+'[22]Wood &amp; Fuax HC Bev Cost'!E24*(EmbassyMarkUp)</f>
        <v>28.975050000000007</v>
      </c>
      <c r="F19" s="223">
        <f>'[22]Wood &amp; Fuax HC Bev Cost'!F24+'[22]Wood &amp; Fuax HC Bev Cost'!F24*(EmbassyMarkUp)</f>
        <v>33.036120000000004</v>
      </c>
      <c r="G19" s="223">
        <f>'[22]Wood &amp; Fuax HC Bev Cost'!G24+'[22]Wood &amp; Fuax HC Bev Cost'!G24*(EmbassyMarkUp)</f>
        <v>35.737415999999996</v>
      </c>
      <c r="H19" s="223">
        <f>'[22]Wood &amp; Fuax HC Bev Cost'!H24+'[22]Wood &amp; Fuax HC Bev Cost'!H24*(EmbassyMarkUp)</f>
        <v>41.130882000000007</v>
      </c>
      <c r="I19" s="223">
        <f>'[22]Wood &amp; Fuax HC Bev Cost'!I24+'[22]Wood &amp; Fuax HC Bev Cost'!I24*(EmbassyMarkUp)</f>
        <v>45.347093999999998</v>
      </c>
      <c r="J19" s="223">
        <f>'[22]Wood &amp; Fuax HC Bev Cost'!J24+'[22]Wood &amp; Fuax HC Bev Cost'!J24*(EmbassyMarkUp)</f>
        <v>48.157902000000007</v>
      </c>
      <c r="K19" s="223">
        <f>'[22]Wood &amp; Fuax HC Bev Cost'!K24+'[22]Wood &amp; Fuax HC Bev Cost'!K24*(EmbassyMarkUp)</f>
        <v>53.779518000000003</v>
      </c>
      <c r="L19" s="223">
        <f>'[22]Wood &amp; Fuax HC Bev Cost'!L24+'[22]Wood &amp; Fuax HC Bev Cost'!L24*(EmbassyMarkUp)</f>
        <v>56.827601999999999</v>
      </c>
      <c r="M19" s="223">
        <f>'[22]Wood &amp; Fuax HC Bev Cost'!M24+'[22]Wood &amp; Fuax HC Bev Cost'!M24*(EmbassyMarkUp)</f>
        <v>58.880951999999994</v>
      </c>
      <c r="N19" s="223">
        <f>'[22]Wood &amp; Fuax HC Bev Cost'!N24+'[22]Wood &amp; Fuax HC Bev Cost'!N24*(EmbassyMarkUp)</f>
        <v>62.951148000000003</v>
      </c>
      <c r="O19" s="223">
        <f>'[22]Wood &amp; Fuax HC Bev Cost'!O24+'[22]Wood &amp; Fuax HC Bev Cost'!O24*(EmbassyMarkUp)</f>
        <v>67.066974000000002</v>
      </c>
      <c r="P19" s="223">
        <f>'[22]Wood &amp; Fuax HC Bev Cost'!P24+'[22]Wood &amp; Fuax HC Bev Cost'!P24*(EmbassyMarkUp)</f>
        <v>69.804773999999995</v>
      </c>
      <c r="Q19" s="223">
        <f>'[22]Wood &amp; Fuax HC Bev Cost'!Q24+'[22]Wood &amp; Fuax HC Bev Cost'!Q24*(EmbassyMarkUp)</f>
        <v>75.298625999999999</v>
      </c>
      <c r="R19" s="223">
        <f>'[22]Wood &amp; Fuax HC Bev Cost'!R24+'[22]Wood &amp; Fuax HC Bev Cost'!R24*(EmbassyMarkUp)</f>
        <v>81.230526000000012</v>
      </c>
      <c r="S19" s="223">
        <f>'[22]Wood &amp; Fuax HC Bev Cost'!S24+'[22]Wood &amp; Fuax HC Bev Cost'!S24*(EmbassyMarkUp)</f>
        <v>86.423220000000001</v>
      </c>
      <c r="T19" s="223">
        <f>'[22]Wood &amp; Fuax HC Bev Cost'!T24+'[22]Wood &amp; Fuax HC Bev Cost'!T24*(EmbassyMarkUp)</f>
        <v>93.121704000000022</v>
      </c>
      <c r="U19" s="223">
        <f>'[22]Wood &amp; Fuax HC Bev Cost'!U24+'[22]Wood &amp; Fuax HC Bev Cost'!U24*(EmbassyMarkUp)</f>
        <v>97.529562000000013</v>
      </c>
      <c r="V19" s="223">
        <f>'[22]Wood &amp; Fuax HC Bev Cost'!V24+'[22]Wood &amp; Fuax HC Bev Cost'!V24*(EmbassyMarkUp)</f>
        <v>102.90477600000001</v>
      </c>
      <c r="W19" s="223">
        <f>'[22]Wood &amp; Fuax HC Bev Cost'!W24+'[22]Wood &amp; Fuax HC Bev Cost'!W24*(EmbassyMarkUp)</f>
        <v>108.78192</v>
      </c>
    </row>
    <row r="20" spans="1:26" ht="24.95" customHeight="1" x14ac:dyDescent="0.35">
      <c r="A20" s="208">
        <v>2400</v>
      </c>
      <c r="B20" s="209" t="s">
        <v>25</v>
      </c>
      <c r="C20" s="223">
        <f>'[22]Wood &amp; Fuax HC Bev Cost'!C25+'[22]Wood &amp; Fuax HC Bev Cost'!C25*(EmbassyMarkUp)</f>
        <v>27.487512000000002</v>
      </c>
      <c r="D20" s="223">
        <f>'[22]Wood &amp; Fuax HC Bev Cost'!D25+'[22]Wood &amp; Fuax HC Bev Cost'!D25*(EmbassyMarkUp)</f>
        <v>30.754620000000003</v>
      </c>
      <c r="E20" s="223">
        <f>'[22]Wood &amp; Fuax HC Bev Cost'!E25+'[22]Wood &amp; Fuax HC Bev Cost'!E25*(EmbassyMarkUp)</f>
        <v>34.021727999999996</v>
      </c>
      <c r="F20" s="223">
        <f>'[22]Wood &amp; Fuax HC Bev Cost'!F25+'[22]Wood &amp; Fuax HC Bev Cost'!F25*(EmbassyMarkUp)</f>
        <v>38.183184000000004</v>
      </c>
      <c r="G20" s="223">
        <f>'[22]Wood &amp; Fuax HC Bev Cost'!G25+'[22]Wood &amp; Fuax HC Bev Cost'!G25*(EmbassyMarkUp)</f>
        <v>40.957488000000005</v>
      </c>
      <c r="H20" s="223">
        <f>'[22]Wood &amp; Fuax HC Bev Cost'!H25+'[22]Wood &amp; Fuax HC Bev Cost'!H25*(EmbassyMarkUp)</f>
        <v>46.496970000000005</v>
      </c>
      <c r="I20" s="223">
        <f>'[22]Wood &amp; Fuax HC Bev Cost'!I25+'[22]Wood &amp; Fuax HC Bev Cost'!I25*(EmbassyMarkUp)</f>
        <v>52.009074000000005</v>
      </c>
      <c r="J20" s="223">
        <f>'[22]Wood &amp; Fuax HC Bev Cost'!J25+'[22]Wood &amp; Fuax HC Bev Cost'!J25*(EmbassyMarkUp)</f>
        <v>56.909736000000002</v>
      </c>
      <c r="K20" s="223">
        <f>'[22]Wood &amp; Fuax HC Bev Cost'!K25+'[22]Wood &amp; Fuax HC Bev Cost'!K25*(EmbassyMarkUp)</f>
        <v>63.024156000000005</v>
      </c>
      <c r="L20" s="223">
        <f>'[22]Wood &amp; Fuax HC Bev Cost'!L25+'[22]Wood &amp; Fuax HC Bev Cost'!L25*(EmbassyMarkUp)</f>
        <v>67.568904000000003</v>
      </c>
      <c r="M20" s="223">
        <f>'[22]Wood &amp; Fuax HC Bev Cost'!M25+'[22]Wood &amp; Fuax HC Bev Cost'!M25*(EmbassyMarkUp)</f>
        <v>71.830746000000005</v>
      </c>
      <c r="N20" s="223">
        <f>'[22]Wood &amp; Fuax HC Bev Cost'!N25+'[22]Wood &amp; Fuax HC Bev Cost'!N25*(EmbassyMarkUp)</f>
        <v>76.6584</v>
      </c>
      <c r="O20" s="223">
        <f>'[22]Wood &amp; Fuax HC Bev Cost'!O25+'[22]Wood &amp; Fuax HC Bev Cost'!O25*(EmbassyMarkUp)</f>
        <v>80.828981999999996</v>
      </c>
      <c r="P20" s="223">
        <f>'[22]Wood &amp; Fuax HC Bev Cost'!P25+'[22]Wood &amp; Fuax HC Bev Cost'!P25*(EmbassyMarkUp)</f>
        <v>83.612412000000006</v>
      </c>
      <c r="Q20" s="223">
        <f>'[22]Wood &amp; Fuax HC Bev Cost'!Q25+'[22]Wood &amp; Fuax HC Bev Cost'!Q25*(EmbassyMarkUp)</f>
        <v>89.161020000000008</v>
      </c>
      <c r="R20" s="223">
        <f>'[22]Wood &amp; Fuax HC Bev Cost'!R25+'[22]Wood &amp; Fuax HC Bev Cost'!R25*(EmbassyMarkUp)</f>
        <v>97.483931999999996</v>
      </c>
      <c r="S20" s="223">
        <f>'[22]Wood &amp; Fuax HC Bev Cost'!S25+'[22]Wood &amp; Fuax HC Bev Cost'!S25*(EmbassyMarkUp)</f>
        <v>106.70119199999999</v>
      </c>
      <c r="T20" s="223">
        <f>'[22]Wood &amp; Fuax HC Bev Cost'!T25+'[22]Wood &amp; Fuax HC Bev Cost'!T25*(EmbassyMarkUp)</f>
        <v>114.12063000000001</v>
      </c>
      <c r="U20" s="223">
        <f>'[22]Wood &amp; Fuax HC Bev Cost'!U25+'[22]Wood &amp; Fuax HC Bev Cost'!U25*(EmbassyMarkUp)</f>
        <v>119.12167800000002</v>
      </c>
      <c r="V20" s="223">
        <f>'[22]Wood &amp; Fuax HC Bev Cost'!V25+'[22]Wood &amp; Fuax HC Bev Cost'!V25*(EmbassyMarkUp)</f>
        <v>123.666426</v>
      </c>
      <c r="W20" s="223">
        <f>'[22]Wood &amp; Fuax HC Bev Cost'!W25+'[22]Wood &amp; Fuax HC Bev Cost'!W25*(EmbassyMarkUp)</f>
        <v>132.7833</v>
      </c>
    </row>
    <row r="21" spans="1:26" ht="24.95" customHeight="1" x14ac:dyDescent="0.35">
      <c r="A21" s="208">
        <v>2500</v>
      </c>
      <c r="B21" s="209" t="s">
        <v>27</v>
      </c>
      <c r="C21" s="223">
        <f>'[22]Wood &amp; Fuax HC Bev Cost'!C26+'[22]Wood &amp; Fuax HC Bev Cost'!C26*(EmbassyMarkUp)</f>
        <v>34.067357999999999</v>
      </c>
      <c r="D21" s="223">
        <f>'[22]Wood &amp; Fuax HC Bev Cost'!D26+'[22]Wood &amp; Fuax HC Bev Cost'!D26*(EmbassyMarkUp)</f>
        <v>37.599120000000006</v>
      </c>
      <c r="E21" s="223">
        <f>'[22]Wood &amp; Fuax HC Bev Cost'!E26+'[22]Wood &amp; Fuax HC Bev Cost'!E26*(EmbassyMarkUp)</f>
        <v>41.130882000000007</v>
      </c>
      <c r="F21" s="223">
        <f>'[22]Wood &amp; Fuax HC Bev Cost'!F26+'[22]Wood &amp; Fuax HC Bev Cost'!F26*(EmbassyMarkUp)</f>
        <v>50.530662000000007</v>
      </c>
      <c r="G21" s="223">
        <f>'[22]Wood &amp; Fuax HC Bev Cost'!G26+'[22]Wood &amp; Fuax HC Bev Cost'!G26*(EmbassyMarkUp)</f>
        <v>55.832868000000005</v>
      </c>
      <c r="H21" s="223">
        <f>'[22]Wood &amp; Fuax HC Bev Cost'!H26+'[22]Wood &amp; Fuax HC Bev Cost'!H26*(EmbassyMarkUp)</f>
        <v>61.600500000000004</v>
      </c>
      <c r="I21" s="223">
        <f>'[22]Wood &amp; Fuax HC Bev Cost'!I26+'[22]Wood &amp; Fuax HC Bev Cost'!I26*(EmbassyMarkUp)</f>
        <v>65.460798000000011</v>
      </c>
      <c r="J21" s="223">
        <f>'[22]Wood &amp; Fuax HC Bev Cost'!J26+'[22]Wood &amp; Fuax HC Bev Cost'!J26*(EmbassyMarkUp)</f>
        <v>73.154015999999999</v>
      </c>
      <c r="K21" s="223">
        <f>'[22]Wood &amp; Fuax HC Bev Cost'!K26+'[22]Wood &amp; Fuax HC Bev Cost'!K26*(EmbassyMarkUp)</f>
        <v>77.963418000000019</v>
      </c>
      <c r="L21" s="223">
        <f>'[22]Wood &amp; Fuax HC Bev Cost'!L26+'[22]Wood &amp; Fuax HC Bev Cost'!L26*(EmbassyMarkUp)</f>
        <v>82.398654000000022</v>
      </c>
      <c r="M21" s="224">
        <f>'[22]Wood &amp; Fuax HC Bev Cost'!M26+'[22]Wood &amp; Fuax HC Bev Cost'!M26*(EmbassyMarkUp)</f>
        <v>88.294049999999999</v>
      </c>
      <c r="N21" s="225"/>
      <c r="O21" s="225"/>
      <c r="P21" s="225"/>
      <c r="Q21" s="225"/>
      <c r="R21" s="225"/>
      <c r="S21" s="225"/>
      <c r="T21" s="225"/>
      <c r="U21" s="225"/>
      <c r="V21" s="225"/>
      <c r="W21" s="225"/>
    </row>
    <row r="22" spans="1:26" ht="24.95" customHeight="1" x14ac:dyDescent="0.35">
      <c r="A22" s="204" t="s">
        <v>501</v>
      </c>
    </row>
    <row r="23" spans="1:26" ht="24.95" customHeight="1" x14ac:dyDescent="0.35">
      <c r="A23" s="208" t="s">
        <v>1</v>
      </c>
      <c r="B23" s="209" t="s">
        <v>2</v>
      </c>
      <c r="C23" s="216">
        <v>400</v>
      </c>
      <c r="D23" s="216">
        <v>500</v>
      </c>
      <c r="E23" s="216">
        <v>600</v>
      </c>
      <c r="F23" s="216">
        <v>700</v>
      </c>
      <c r="G23" s="216">
        <v>800</v>
      </c>
      <c r="H23" s="216">
        <v>900</v>
      </c>
      <c r="I23" s="216">
        <v>1000</v>
      </c>
      <c r="J23" s="216">
        <v>1100</v>
      </c>
      <c r="K23" s="216">
        <v>1200</v>
      </c>
      <c r="L23" s="216">
        <v>1300</v>
      </c>
      <c r="M23" s="216">
        <v>1400</v>
      </c>
      <c r="N23" s="216">
        <v>1500</v>
      </c>
      <c r="O23" s="216">
        <v>1600</v>
      </c>
      <c r="P23" s="216">
        <v>1700</v>
      </c>
      <c r="Q23" s="216">
        <v>1800</v>
      </c>
      <c r="R23" s="216">
        <v>1900</v>
      </c>
      <c r="S23" s="216">
        <v>2000</v>
      </c>
      <c r="T23" s="216">
        <v>2100</v>
      </c>
      <c r="U23" s="216">
        <v>2200</v>
      </c>
      <c r="V23" s="216">
        <v>2300</v>
      </c>
      <c r="W23" s="216">
        <v>2400</v>
      </c>
    </row>
    <row r="24" spans="1:26" ht="24.95" customHeight="1" x14ac:dyDescent="0.35">
      <c r="A24" s="208" t="s">
        <v>3</v>
      </c>
      <c r="B24" s="209" t="s">
        <v>4</v>
      </c>
      <c r="C24" s="216" t="s">
        <v>5</v>
      </c>
      <c r="D24" s="216" t="s">
        <v>6</v>
      </c>
      <c r="E24" s="216" t="s">
        <v>7</v>
      </c>
      <c r="F24" s="216" t="s">
        <v>8</v>
      </c>
      <c r="G24" s="216" t="s">
        <v>9</v>
      </c>
      <c r="H24" s="216" t="s">
        <v>10</v>
      </c>
      <c r="I24" s="216" t="s">
        <v>11</v>
      </c>
      <c r="J24" s="216" t="s">
        <v>12</v>
      </c>
      <c r="K24" s="216" t="s">
        <v>13</v>
      </c>
      <c r="L24" s="216" t="s">
        <v>14</v>
      </c>
      <c r="M24" s="216" t="s">
        <v>15</v>
      </c>
      <c r="N24" s="216" t="s">
        <v>16</v>
      </c>
      <c r="O24" s="216" t="s">
        <v>17</v>
      </c>
      <c r="P24" s="216" t="s">
        <v>18</v>
      </c>
      <c r="Q24" s="216" t="s">
        <v>19</v>
      </c>
      <c r="R24" s="216" t="s">
        <v>20</v>
      </c>
      <c r="S24" s="216" t="s">
        <v>21</v>
      </c>
      <c r="T24" s="216" t="s">
        <v>22</v>
      </c>
      <c r="U24" s="216" t="s">
        <v>23</v>
      </c>
      <c r="V24" s="216" t="s">
        <v>24</v>
      </c>
      <c r="W24" s="216" t="s">
        <v>25</v>
      </c>
    </row>
    <row r="25" spans="1:26" ht="24.95" customHeight="1" x14ac:dyDescent="0.35">
      <c r="A25" s="208">
        <v>1200</v>
      </c>
      <c r="B25" s="209" t="s">
        <v>13</v>
      </c>
      <c r="C25" s="223">
        <f>'[22]Wood &amp; Fuax HC Bev Cost'!C32+'[22]Wood &amp; Fuax HC Bev Cost'!C32*(EmbassyMarkUp)</f>
        <v>26.292006000000001</v>
      </c>
      <c r="D25" s="223">
        <f>'[22]Wood &amp; Fuax HC Bev Cost'!D32+'[22]Wood &amp; Fuax HC Bev Cost'!D32*(EmbassyMarkUp)</f>
        <v>28.390985999999998</v>
      </c>
      <c r="E25" s="223">
        <f>'[22]Wood &amp; Fuax HC Bev Cost'!E32+'[22]Wood &amp; Fuax HC Bev Cost'!E32*(EmbassyMarkUp)</f>
        <v>30.489965999999995</v>
      </c>
      <c r="F25" s="223">
        <f>'[22]Wood &amp; Fuax HC Bev Cost'!F32+'[22]Wood &amp; Fuax HC Bev Cost'!F32*(EmbassyMarkUp)</f>
        <v>34.614918000000003</v>
      </c>
      <c r="G25" s="223">
        <f>'[22]Wood &amp; Fuax HC Bev Cost'!G32+'[22]Wood &amp; Fuax HC Bev Cost'!G32*(EmbassyMarkUp)</f>
        <v>37.361843999999998</v>
      </c>
      <c r="H25" s="223">
        <f>'[22]Wood &amp; Fuax HC Bev Cost'!H32+'[22]Wood &amp; Fuax HC Bev Cost'!H32*(EmbassyMarkUp)</f>
        <v>42.545411999999999</v>
      </c>
      <c r="I25" s="223">
        <f>'[22]Wood &amp; Fuax HC Bev Cost'!I32+'[22]Wood &amp; Fuax HC Bev Cost'!I32*(EmbassyMarkUp)</f>
        <v>46.487843999999996</v>
      </c>
      <c r="J25" s="223">
        <f>'[22]Wood &amp; Fuax HC Bev Cost'!J32+'[22]Wood &amp; Fuax HC Bev Cost'!J32*(EmbassyMarkUp)</f>
        <v>49.691070000000011</v>
      </c>
      <c r="K25" s="223">
        <f>'[22]Wood &amp; Fuax HC Bev Cost'!K32+'[22]Wood &amp; Fuax HC Bev Cost'!K32*(EmbassyMarkUp)</f>
        <v>53.405352000000008</v>
      </c>
      <c r="L25" s="223">
        <f>'[22]Wood &amp; Fuax HC Bev Cost'!L32+'[22]Wood &amp; Fuax HC Bev Cost'!L32*(EmbassyMarkUp)</f>
        <v>57.950100000000013</v>
      </c>
      <c r="M25" s="223">
        <f>'[22]Wood &amp; Fuax HC Bev Cost'!M32+'[22]Wood &amp; Fuax HC Bev Cost'!M32*(EmbassyMarkUp)</f>
        <v>59.565401999999992</v>
      </c>
      <c r="N25" s="223">
        <f>'[22]Wood &amp; Fuax HC Bev Cost'!N32+'[22]Wood &amp; Fuax HC Bev Cost'!N32*(EmbassyMarkUp)</f>
        <v>64.758095999999995</v>
      </c>
      <c r="O25" s="223">
        <f>'[22]Wood &amp; Fuax HC Bev Cost'!O32+'[22]Wood &amp; Fuax HC Bev Cost'!O32*(EmbassyMarkUp)</f>
        <v>70.507475999999997</v>
      </c>
      <c r="P25" s="223">
        <f>'[22]Wood &amp; Fuax HC Bev Cost'!P32+'[22]Wood &amp; Fuax HC Bev Cost'!P32*(EmbassyMarkUp)</f>
        <v>72.195785999999998</v>
      </c>
      <c r="Q25" s="223">
        <f>'[22]Wood &amp; Fuax HC Bev Cost'!Q32+'[22]Wood &amp; Fuax HC Bev Cost'!Q32*(EmbassyMarkUp)</f>
        <v>76.402872000000002</v>
      </c>
      <c r="R25" s="223">
        <f>'[22]Wood &amp; Fuax HC Bev Cost'!R32+'[22]Wood &amp; Fuax HC Bev Cost'!R32*(EmbassyMarkUp)</f>
        <v>85.163831999999999</v>
      </c>
      <c r="S25" s="223">
        <f>'[22]Wood &amp; Fuax HC Bev Cost'!S32+'[22]Wood &amp; Fuax HC Bev Cost'!S32*(EmbassyMarkUp)</f>
        <v>90.913212000000016</v>
      </c>
      <c r="T25" s="223">
        <f>'[22]Wood &amp; Fuax HC Bev Cost'!T32+'[22]Wood &amp; Fuax HC Bev Cost'!T32*(EmbassyMarkUp)</f>
        <v>96.151535999999993</v>
      </c>
      <c r="U25" s="223">
        <f>'[22]Wood &amp; Fuax HC Bev Cost'!U32+'[22]Wood &amp; Fuax HC Bev Cost'!U32*(EmbassyMarkUp)</f>
        <v>101.106954</v>
      </c>
      <c r="V25" s="223">
        <f>'[22]Wood &amp; Fuax HC Bev Cost'!V32+'[22]Wood &amp; Fuax HC Bev Cost'!V32*(EmbassyMarkUp)</f>
        <v>104.78473199999999</v>
      </c>
      <c r="W25" s="223">
        <f>'[22]Wood &amp; Fuax HC Bev Cost'!W32+'[22]Wood &amp; Fuax HC Bev Cost'!W32*(EmbassyMarkUp)</f>
        <v>109.47549600000001</v>
      </c>
    </row>
    <row r="26" spans="1:26" s="206" customFormat="1" ht="24.95" customHeight="1" x14ac:dyDescent="0.35">
      <c r="A26" s="208">
        <v>1800</v>
      </c>
      <c r="B26" s="209" t="s">
        <v>26</v>
      </c>
      <c r="C26" s="223">
        <f>'[22]Wood &amp; Fuax HC Bev Cost'!C33+'[22]Wood &amp; Fuax HC Bev Cost'!C33*(EmbassyMarkUp)</f>
        <v>31.147038000000002</v>
      </c>
      <c r="D26" s="223">
        <f>'[22]Wood &amp; Fuax HC Bev Cost'!D33+'[22]Wood &amp; Fuax HC Bev Cost'!D33*(EmbassyMarkUp)</f>
        <v>34.049106000000002</v>
      </c>
      <c r="E26" s="223">
        <f>'[22]Wood &amp; Fuax HC Bev Cost'!E33+'[22]Wood &amp; Fuax HC Bev Cost'!E33*(EmbassyMarkUp)</f>
        <v>36.932921999999998</v>
      </c>
      <c r="F26" s="223">
        <f>'[22]Wood &amp; Fuax HC Bev Cost'!F33+'[22]Wood &amp; Fuax HC Bev Cost'!F33*(EmbassyMarkUp)</f>
        <v>42.125616000000001</v>
      </c>
      <c r="G26" s="223">
        <f>'[22]Wood &amp; Fuax HC Bev Cost'!G33+'[22]Wood &amp; Fuax HC Bev Cost'!G33*(EmbassyMarkUp)</f>
        <v>45.566117999999996</v>
      </c>
      <c r="H26" s="223">
        <f>'[22]Wood &amp; Fuax HC Bev Cost'!H33+'[22]Wood &amp; Fuax HC Bev Cost'!H33*(EmbassyMarkUp)</f>
        <v>52.437996000000005</v>
      </c>
      <c r="I26" s="223">
        <f>'[22]Wood &amp; Fuax HC Bev Cost'!I33+'[22]Wood &amp; Fuax HC Bev Cost'!I33*(EmbassyMarkUp)</f>
        <v>57.822336000000007</v>
      </c>
      <c r="J26" s="223">
        <f>'[22]Wood &amp; Fuax HC Bev Cost'!J33+'[22]Wood &amp; Fuax HC Bev Cost'!J33*(EmbassyMarkUp)</f>
        <v>61.39972800000001</v>
      </c>
      <c r="K26" s="223">
        <f>'[22]Wood &amp; Fuax HC Bev Cost'!K33+'[22]Wood &amp; Fuax HC Bev Cost'!K33*(EmbassyMarkUp)</f>
        <v>68.563637999999997</v>
      </c>
      <c r="L26" s="223">
        <f>'[22]Wood &amp; Fuax HC Bev Cost'!L33+'[22]Wood &amp; Fuax HC Bev Cost'!L33*(EmbassyMarkUp)</f>
        <v>72.460440000000006</v>
      </c>
      <c r="M26" s="223">
        <f>'[22]Wood &amp; Fuax HC Bev Cost'!M33+'[22]Wood &amp; Fuax HC Bev Cost'!M33*(EmbassyMarkUp)</f>
        <v>75.070476000000014</v>
      </c>
      <c r="N26" s="223">
        <f>'[22]Wood &amp; Fuax HC Bev Cost'!N33+'[22]Wood &amp; Fuax HC Bev Cost'!N33*(EmbassyMarkUp)</f>
        <v>80.272295999999997</v>
      </c>
      <c r="O26" s="223">
        <f>'[22]Wood &amp; Fuax HC Bev Cost'!O33+'[22]Wood &amp; Fuax HC Bev Cost'!O33*(EmbassyMarkUp)</f>
        <v>85.510620000000017</v>
      </c>
      <c r="P26" s="223">
        <f>'[22]Wood &amp; Fuax HC Bev Cost'!P33+'[22]Wood &amp; Fuax HC Bev Cost'!P33*(EmbassyMarkUp)</f>
        <v>89.00587800000001</v>
      </c>
      <c r="Q26" s="223">
        <f>'[22]Wood &amp; Fuax HC Bev Cost'!Q33+'[22]Wood &amp; Fuax HC Bev Cost'!Q33*(EmbassyMarkUp)</f>
        <v>95.996394000000009</v>
      </c>
      <c r="R26" s="223">
        <f>'[22]Wood &amp; Fuax HC Bev Cost'!R33+'[22]Wood &amp; Fuax HC Bev Cost'!R33*(EmbassyMarkUp)</f>
        <v>103.58010000000002</v>
      </c>
      <c r="S26" s="223">
        <f>'[22]Wood &amp; Fuax HC Bev Cost'!S33+'[22]Wood &amp; Fuax HC Bev Cost'!S33*(EmbassyMarkUp)</f>
        <v>110.18732399999999</v>
      </c>
      <c r="T26" s="223">
        <f>'[22]Wood &amp; Fuax HC Bev Cost'!T33+'[22]Wood &amp; Fuax HC Bev Cost'!T33*(EmbassyMarkUp)</f>
        <v>118.72926000000001</v>
      </c>
      <c r="U26" s="223">
        <f>'[22]Wood &amp; Fuax HC Bev Cost'!U33+'[22]Wood &amp; Fuax HC Bev Cost'!U33*(EmbassyMarkUp)</f>
        <v>124.350876</v>
      </c>
      <c r="V26" s="223">
        <f>'[22]Wood &amp; Fuax HC Bev Cost'!V33+'[22]Wood &amp; Fuax HC Bev Cost'!V33*(EmbassyMarkUp)</f>
        <v>131.21362800000003</v>
      </c>
      <c r="W26" s="223">
        <f>'[22]Wood &amp; Fuax HC Bev Cost'!W33+'[22]Wood &amp; Fuax HC Bev Cost'!W33*(EmbassyMarkUp)</f>
        <v>138.69694800000002</v>
      </c>
      <c r="X26" s="215"/>
      <c r="Y26" s="215"/>
      <c r="Z26" s="215"/>
    </row>
    <row r="27" spans="1:26" s="206" customFormat="1" ht="24.95" customHeight="1" x14ac:dyDescent="0.35">
      <c r="A27" s="208">
        <v>2400</v>
      </c>
      <c r="B27" s="209" t="s">
        <v>25</v>
      </c>
      <c r="C27" s="223">
        <f>'[22]Wood &amp; Fuax HC Bev Cost'!C34+'[22]Wood &amp; Fuax HC Bev Cost'!C34*(EmbassyMarkUp)</f>
        <v>35.043840000000003</v>
      </c>
      <c r="D27" s="223">
        <f>'[22]Wood &amp; Fuax HC Bev Cost'!D34+'[22]Wood &amp; Fuax HC Bev Cost'!D34*(EmbassyMarkUp)</f>
        <v>39.223547999999994</v>
      </c>
      <c r="E27" s="223">
        <f>'[22]Wood &amp; Fuax HC Bev Cost'!E34+'[22]Wood &amp; Fuax HC Bev Cost'!E34*(EmbassyMarkUp)</f>
        <v>43.375878000000007</v>
      </c>
      <c r="F27" s="223">
        <f>'[22]Wood &amp; Fuax HC Bev Cost'!F34+'[22]Wood &amp; Fuax HC Bev Cost'!F34*(EmbassyMarkUp)</f>
        <v>48.687210000000007</v>
      </c>
      <c r="G27" s="223">
        <f>'[22]Wood &amp; Fuax HC Bev Cost'!G34+'[22]Wood &amp; Fuax HC Bev Cost'!G34*(EmbassyMarkUp)</f>
        <v>52.218972000000001</v>
      </c>
      <c r="H27" s="223">
        <f>'[22]Wood &amp; Fuax HC Bev Cost'!H34+'[22]Wood &amp; Fuax HC Bev Cost'!H34*(EmbassyMarkUp)</f>
        <v>59.291621999999997</v>
      </c>
      <c r="I27" s="223">
        <f>'[22]Wood &amp; Fuax HC Bev Cost'!I34+'[22]Wood &amp; Fuax HC Bev Cost'!I34*(EmbassyMarkUp)</f>
        <v>66.318642000000011</v>
      </c>
      <c r="J27" s="223">
        <f>'[22]Wood &amp; Fuax HC Bev Cost'!J34+'[22]Wood &amp; Fuax HC Bev Cost'!J34*(EmbassyMarkUp)</f>
        <v>72.56082600000002</v>
      </c>
      <c r="K27" s="223">
        <f>'[22]Wood &amp; Fuax HC Bev Cost'!K34+'[22]Wood &amp; Fuax HC Bev Cost'!K34*(EmbassyMarkUp)</f>
        <v>80.363556000000003</v>
      </c>
      <c r="L27" s="223">
        <f>'[22]Wood &amp; Fuax HC Bev Cost'!L34+'[22]Wood &amp; Fuax HC Bev Cost'!L34*(EmbassyMarkUp)</f>
        <v>86.149440000000013</v>
      </c>
      <c r="M27" s="223">
        <f>'[22]Wood &amp; Fuax HC Bev Cost'!M34+'[22]Wood &amp; Fuax HC Bev Cost'!M34*(EmbassyMarkUp)</f>
        <v>91.570284000000001</v>
      </c>
      <c r="N27" s="223">
        <f>'[22]Wood &amp; Fuax HC Bev Cost'!N34+'[22]Wood &amp; Fuax HC Bev Cost'!N34*(EmbassyMarkUp)</f>
        <v>97.739460000000008</v>
      </c>
      <c r="O27" s="223">
        <f>'[22]Wood &amp; Fuax HC Bev Cost'!O34+'[22]Wood &amp; Fuax HC Bev Cost'!O34*(EmbassyMarkUp)</f>
        <v>103.05991800000001</v>
      </c>
      <c r="P27" s="223">
        <f>'[22]Wood &amp; Fuax HC Bev Cost'!P34+'[22]Wood &amp; Fuax HC Bev Cost'!P34*(EmbassyMarkUp)</f>
        <v>106.609932</v>
      </c>
      <c r="Q27" s="223">
        <f>'[22]Wood &amp; Fuax HC Bev Cost'!Q34+'[22]Wood &amp; Fuax HC Bev Cost'!Q34*(EmbassyMarkUp)</f>
        <v>113.67345600000002</v>
      </c>
      <c r="R27" s="223">
        <f>'[22]Wood &amp; Fuax HC Bev Cost'!R34+'[22]Wood &amp; Fuax HC Bev Cost'!R34*(EmbassyMarkUp)</f>
        <v>124.28699400000001</v>
      </c>
      <c r="S27" s="223">
        <f>'[22]Wood &amp; Fuax HC Bev Cost'!S34+'[22]Wood &amp; Fuax HC Bev Cost'!S34*(EmbassyMarkUp)</f>
        <v>136.041282</v>
      </c>
      <c r="T27" s="223">
        <f>'[22]Wood &amp; Fuax HC Bev Cost'!T34+'[22]Wood &amp; Fuax HC Bev Cost'!T34*(EmbassyMarkUp)</f>
        <v>145.49581800000001</v>
      </c>
      <c r="U27" s="223">
        <f>'[22]Wood &amp; Fuax HC Bev Cost'!U34+'[22]Wood &amp; Fuax HC Bev Cost'!U34*(EmbassyMarkUp)</f>
        <v>151.87489199999999</v>
      </c>
      <c r="V27" s="223">
        <f>'[22]Wood &amp; Fuax HC Bev Cost'!V34+'[22]Wood &amp; Fuax HC Bev Cost'!V34*(EmbassyMarkUp)</f>
        <v>157.66990200000001</v>
      </c>
      <c r="W27" s="223">
        <f>'[22]Wood &amp; Fuax HC Bev Cost'!W34+'[22]Wood &amp; Fuax HC Bev Cost'!W34*(EmbassyMarkUp)</f>
        <v>169.30555200000003</v>
      </c>
      <c r="X27" s="215"/>
      <c r="Y27" s="215"/>
      <c r="Z27" s="215"/>
    </row>
    <row r="28" spans="1:26" s="206" customFormat="1" ht="24.95" customHeight="1" x14ac:dyDescent="0.35">
      <c r="A28" s="208">
        <v>2500</v>
      </c>
      <c r="B28" s="209" t="s">
        <v>27</v>
      </c>
      <c r="C28" s="223">
        <f>'[22]Wood &amp; Fuax HC Bev Cost'!C35+'[22]Wood &amp; Fuax HC Bev Cost'!C35*(EmbassyMarkUp)</f>
        <v>43.439760000000007</v>
      </c>
      <c r="D28" s="223">
        <f>'[22]Wood &amp; Fuax HC Bev Cost'!D35+'[22]Wood &amp; Fuax HC Bev Cost'!D35*(EmbassyMarkUp)</f>
        <v>47.948003999999997</v>
      </c>
      <c r="E28" s="223">
        <f>'[22]Wood &amp; Fuax HC Bev Cost'!E35+'[22]Wood &amp; Fuax HC Bev Cost'!E35*(EmbassyMarkUp)</f>
        <v>52.437996000000005</v>
      </c>
      <c r="F28" s="223">
        <f>'[22]Wood &amp; Fuax HC Bev Cost'!F35+'[22]Wood &amp; Fuax HC Bev Cost'!F35*(EmbassyMarkUp)</f>
        <v>64.429559999999995</v>
      </c>
      <c r="G28" s="223">
        <f>'[22]Wood &amp; Fuax HC Bev Cost'!G35+'[22]Wood &amp; Fuax HC Bev Cost'!G35*(EmbassyMarkUp)</f>
        <v>71.191926000000009</v>
      </c>
      <c r="H28" s="223">
        <f>'[22]Wood &amp; Fuax HC Bev Cost'!H35+'[22]Wood &amp; Fuax HC Bev Cost'!H35*(EmbassyMarkUp)</f>
        <v>78.538356000000007</v>
      </c>
      <c r="I28" s="223">
        <f>'[22]Wood &amp; Fuax HC Bev Cost'!I35+'[22]Wood &amp; Fuax HC Bev Cost'!I35*(EmbassyMarkUp)</f>
        <v>83.457270000000008</v>
      </c>
      <c r="J28" s="223">
        <f>'[22]Wood &amp; Fuax HC Bev Cost'!J35+'[22]Wood &amp; Fuax HC Bev Cost'!J35*(EmbassyMarkUp)</f>
        <v>93.267720000000011</v>
      </c>
      <c r="K28" s="223">
        <f>'[22]Wood &amp; Fuax HC Bev Cost'!K35+'[22]Wood &amp; Fuax HC Bev Cost'!K35*(EmbassyMarkUp)</f>
        <v>99.400392000000011</v>
      </c>
      <c r="L28" s="223">
        <f>'[22]Wood &amp; Fuax HC Bev Cost'!L35+'[22]Wood &amp; Fuax HC Bev Cost'!L35*(EmbassyMarkUp)</f>
        <v>105.06763800000002</v>
      </c>
      <c r="M28" s="228">
        <f>'[22]Wood &amp; Fuax HC Bev Cost'!M35+'[22]Wood &amp; Fuax HC Bev Cost'!M35*(EmbassyMarkUp)</f>
        <v>112.56920999999998</v>
      </c>
      <c r="N28" s="225"/>
      <c r="O28" s="225"/>
      <c r="P28" s="225"/>
      <c r="Q28" s="225"/>
      <c r="R28" s="225"/>
      <c r="S28" s="225"/>
      <c r="T28" s="225"/>
      <c r="U28" s="225"/>
      <c r="V28" s="225"/>
      <c r="W28" s="225"/>
      <c r="X28" s="215"/>
      <c r="Y28" s="215"/>
      <c r="Z28" s="215"/>
    </row>
    <row r="29" spans="1:26" s="206" customFormat="1" ht="24.95" customHeight="1" x14ac:dyDescent="0.35">
      <c r="A29" s="206" t="s">
        <v>502</v>
      </c>
      <c r="B29" s="20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s="206" customFormat="1" ht="24.95" customHeight="1" x14ac:dyDescent="0.35">
      <c r="B30" s="20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s="206" customFormat="1" ht="24.95" customHeight="1" x14ac:dyDescent="0.35">
      <c r="A31" s="211" t="s">
        <v>29</v>
      </c>
      <c r="B31" s="20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s="206" customFormat="1" ht="24.95" customHeight="1" x14ac:dyDescent="0.35">
      <c r="A32" s="208" t="s">
        <v>1</v>
      </c>
      <c r="B32" s="209" t="s">
        <v>2</v>
      </c>
      <c r="C32" s="216">
        <v>400</v>
      </c>
      <c r="D32" s="216">
        <v>600</v>
      </c>
      <c r="E32" s="216">
        <v>750</v>
      </c>
      <c r="F32" s="216">
        <v>900</v>
      </c>
      <c r="G32" s="216">
        <v>1050</v>
      </c>
      <c r="H32" s="216">
        <v>1200</v>
      </c>
      <c r="I32" s="216">
        <v>1350</v>
      </c>
      <c r="J32" s="216">
        <v>1500</v>
      </c>
      <c r="K32" s="216">
        <v>1650</v>
      </c>
      <c r="L32" s="216">
        <v>1800</v>
      </c>
      <c r="M32" s="216">
        <v>1950</v>
      </c>
      <c r="N32" s="216">
        <v>2100</v>
      </c>
      <c r="O32" s="216">
        <v>2250</v>
      </c>
      <c r="P32" s="216">
        <v>2400</v>
      </c>
      <c r="Q32" s="215"/>
      <c r="R32" s="215"/>
      <c r="S32" s="215"/>
      <c r="T32" s="215"/>
      <c r="U32" s="215"/>
      <c r="V32" s="215"/>
      <c r="W32" s="215"/>
      <c r="X32" s="215"/>
      <c r="Y32" s="215"/>
      <c r="Z32" s="215"/>
    </row>
    <row r="33" spans="1:26" s="206" customFormat="1" ht="24.95" customHeight="1" x14ac:dyDescent="0.35">
      <c r="A33" s="208" t="s">
        <v>3</v>
      </c>
      <c r="B33" s="209" t="s">
        <v>4</v>
      </c>
      <c r="C33" s="216" t="s">
        <v>5</v>
      </c>
      <c r="D33" s="216">
        <v>23</v>
      </c>
      <c r="E33" s="216" t="s">
        <v>30</v>
      </c>
      <c r="F33" s="216" t="s">
        <v>10</v>
      </c>
      <c r="G33" s="216" t="s">
        <v>31</v>
      </c>
      <c r="H33" s="216" t="s">
        <v>13</v>
      </c>
      <c r="I33" s="216" t="s">
        <v>32</v>
      </c>
      <c r="J33" s="216" t="s">
        <v>16</v>
      </c>
      <c r="K33" s="216" t="s">
        <v>33</v>
      </c>
      <c r="L33" s="216" t="s">
        <v>26</v>
      </c>
      <c r="M33" s="216" t="s">
        <v>34</v>
      </c>
      <c r="N33" s="216" t="s">
        <v>22</v>
      </c>
      <c r="O33" s="216" t="s">
        <v>35</v>
      </c>
      <c r="P33" s="216" t="s">
        <v>25</v>
      </c>
      <c r="Q33" s="215"/>
      <c r="R33" s="215"/>
      <c r="S33" s="215"/>
      <c r="T33" s="215"/>
      <c r="U33" s="215"/>
      <c r="V33" s="215"/>
      <c r="W33" s="215"/>
      <c r="X33" s="215"/>
      <c r="Y33" s="215"/>
      <c r="Z33" s="215"/>
    </row>
    <row r="34" spans="1:26" s="206" customFormat="1" ht="24.95" customHeight="1" x14ac:dyDescent="0.35">
      <c r="A34" s="208">
        <v>1200</v>
      </c>
      <c r="B34" s="209" t="s">
        <v>13</v>
      </c>
      <c r="C34" s="223">
        <f>'[22]Wood &amp; Fuax HC Bev Cost'!C41+'[22]Wood &amp; Fuax HC Bev Cost'!C41*(ForestWoodMarkUp)</f>
        <v>22.854311999999997</v>
      </c>
      <c r="D34" s="223">
        <f>'[22]Wood &amp; Fuax HC Bev Cost'!D41+'[22]Wood &amp; Fuax HC Bev Cost'!D41*(ForestWoodMarkUp)</f>
        <v>25.583688000000002</v>
      </c>
      <c r="E34" s="223">
        <f>'[22]Wood &amp; Fuax HC Bev Cost'!E41+'[22]Wood &amp; Fuax HC Bev Cost'!E41*(ForestWoodMarkUp)</f>
        <v>31.985927999999994</v>
      </c>
      <c r="F34" s="223">
        <f>'[22]Wood &amp; Fuax HC Bev Cost'!F41+'[22]Wood &amp; Fuax HC Bev Cost'!F41*(ForestWoodMarkUp)</f>
        <v>38.379744000000002</v>
      </c>
      <c r="G34" s="223">
        <f>'[22]Wood &amp; Fuax HC Bev Cost'!G41+'[22]Wood &amp; Fuax HC Bev Cost'!G41*(ForestWoodMarkUp)</f>
        <v>44.781983999999994</v>
      </c>
      <c r="H34" s="223">
        <f>'[22]Wood &amp; Fuax HC Bev Cost'!H41+'[22]Wood &amp; Fuax HC Bev Cost'!H41*(ForestWoodMarkUp)</f>
        <v>51.175800000000002</v>
      </c>
      <c r="I34" s="223">
        <f>'[22]Wood &amp; Fuax HC Bev Cost'!I41+'[22]Wood &amp; Fuax HC Bev Cost'!I41*(ForestWoodMarkUp)</f>
        <v>57.569615999999996</v>
      </c>
      <c r="J34" s="223">
        <f>'[22]Wood &amp; Fuax HC Bev Cost'!J41+'[22]Wood &amp; Fuax HC Bev Cost'!J41*(ForestWoodMarkUp)</f>
        <v>63.971855999999988</v>
      </c>
      <c r="K34" s="223">
        <f>'[22]Wood &amp; Fuax HC Bev Cost'!K41+'[22]Wood &amp; Fuax HC Bev Cost'!K41*(ForestWoodMarkUp)</f>
        <v>70.365672000000004</v>
      </c>
      <c r="L34" s="223">
        <f>'[22]Wood &amp; Fuax HC Bev Cost'!L41+'[22]Wood &amp; Fuax HC Bev Cost'!L41*(ForestWoodMarkUp)</f>
        <v>76.751064</v>
      </c>
      <c r="M34" s="223">
        <f>'[22]Wood &amp; Fuax HC Bev Cost'!M41+'[22]Wood &amp; Fuax HC Bev Cost'!M41*(ForestWoodMarkUp)</f>
        <v>86.666111999999998</v>
      </c>
      <c r="N34" s="223">
        <f>'[22]Wood &amp; Fuax HC Bev Cost'!N41+'[22]Wood &amp; Fuax HC Bev Cost'!N41*(ForestWoodMarkUp)</f>
        <v>93.413736000000014</v>
      </c>
      <c r="O34" s="223">
        <f>'[22]Wood &amp; Fuax HC Bev Cost'!O41+'[22]Wood &amp; Fuax HC Bev Cost'!O41*(ForestWoodMarkUp)</f>
        <v>100.16136</v>
      </c>
      <c r="P34" s="223">
        <f>'[22]Wood &amp; Fuax HC Bev Cost'!P41+'[22]Wood &amp; Fuax HC Bev Cost'!P41*(ForestWoodMarkUp)</f>
        <v>106.908984</v>
      </c>
      <c r="Q34" s="215"/>
      <c r="R34" s="215"/>
      <c r="S34" s="215"/>
      <c r="T34" s="215"/>
      <c r="U34" s="215"/>
      <c r="V34" s="215"/>
      <c r="W34" s="215"/>
      <c r="X34" s="215"/>
      <c r="Y34" s="215"/>
      <c r="Z34" s="215"/>
    </row>
    <row r="35" spans="1:26" s="206" customFormat="1" ht="24.95" customHeight="1" x14ac:dyDescent="0.35">
      <c r="A35" s="208">
        <v>1800</v>
      </c>
      <c r="B35" s="209" t="s">
        <v>26</v>
      </c>
      <c r="C35" s="223">
        <f>'[22]Wood &amp; Fuax HC Bev Cost'!C42+'[22]Wood &amp; Fuax HC Bev Cost'!C42*(ForestWoodMarkUp)</f>
        <v>28.321487999999995</v>
      </c>
      <c r="D35" s="223">
        <f>'[22]Wood &amp; Fuax HC Bev Cost'!D42+'[22]Wood &amp; Fuax HC Bev Cost'!D42*(ForestWoodMarkUp)</f>
        <v>31.699511999999999</v>
      </c>
      <c r="E35" s="223">
        <f>'[22]Wood &amp; Fuax HC Bev Cost'!E42+'[22]Wood &amp; Fuax HC Bev Cost'!E42*(ForestWoodMarkUp)</f>
        <v>39.626495999999996</v>
      </c>
      <c r="F35" s="223">
        <f>'[22]Wood &amp; Fuax HC Bev Cost'!F42+'[22]Wood &amp; Fuax HC Bev Cost'!F42*(ForestWoodMarkUp)</f>
        <v>47.55348</v>
      </c>
      <c r="G35" s="223">
        <f>'[22]Wood &amp; Fuax HC Bev Cost'!G42+'[22]Wood &amp; Fuax HC Bev Cost'!G42*(ForestWoodMarkUp)</f>
        <v>55.488887999999996</v>
      </c>
      <c r="H35" s="223">
        <f>'[22]Wood &amp; Fuax HC Bev Cost'!H42+'[22]Wood &amp; Fuax HC Bev Cost'!H42*(ForestWoodMarkUp)</f>
        <v>63.407448000000002</v>
      </c>
      <c r="I35" s="223">
        <f>'[22]Wood &amp; Fuax HC Bev Cost'!I42+'[22]Wood &amp; Fuax HC Bev Cost'!I42*(ForestWoodMarkUp)</f>
        <v>71.334432000000007</v>
      </c>
      <c r="J35" s="223">
        <f>'[22]Wood &amp; Fuax HC Bev Cost'!J42+'[22]Wood &amp; Fuax HC Bev Cost'!J42*(ForestWoodMarkUp)</f>
        <v>79.269840000000002</v>
      </c>
      <c r="K35" s="223">
        <f>'[22]Wood &amp; Fuax HC Bev Cost'!K42+'[22]Wood &amp; Fuax HC Bev Cost'!K42*(ForestWoodMarkUp)</f>
        <v>87.196823999999992</v>
      </c>
      <c r="L35" s="223">
        <f>'[22]Wood &amp; Fuax HC Bev Cost'!L42+'[22]Wood &amp; Fuax HC Bev Cost'!L42*(ForestWoodMarkUp)</f>
        <v>95.106960000000001</v>
      </c>
      <c r="M35" s="223">
        <f>'[22]Wood &amp; Fuax HC Bev Cost'!M42+'[22]Wood &amp; Fuax HC Bev Cost'!M42*(ForestWoodMarkUp)</f>
        <v>107.39757599999999</v>
      </c>
      <c r="N35" s="223">
        <f>'[22]Wood &amp; Fuax HC Bev Cost'!N42+'[22]Wood &amp; Fuax HC Bev Cost'!N42*(ForestWoodMarkUp)</f>
        <v>115.75418399999998</v>
      </c>
      <c r="O35" s="223">
        <f>'[22]Wood &amp; Fuax HC Bev Cost'!O42+'[22]Wood &amp; Fuax HC Bev Cost'!O42*(ForestWoodMarkUp)</f>
        <v>124.11079200000002</v>
      </c>
      <c r="P35" s="223">
        <f>'[22]Wood &amp; Fuax HC Bev Cost'!P42+'[22]Wood &amp; Fuax HC Bev Cost'!P42*(ForestWoodMarkUp)</f>
        <v>132.47582399999999</v>
      </c>
      <c r="Q35" s="215"/>
      <c r="R35" s="215"/>
      <c r="S35" s="215"/>
      <c r="T35" s="215"/>
      <c r="U35" s="215"/>
      <c r="V35" s="215"/>
      <c r="W35" s="215"/>
      <c r="X35" s="215"/>
      <c r="Y35" s="215"/>
      <c r="Z35" s="215"/>
    </row>
    <row r="36" spans="1:26" s="206" customFormat="1" ht="24.95" customHeight="1" x14ac:dyDescent="0.35">
      <c r="A36" s="208">
        <v>2400</v>
      </c>
      <c r="B36" s="209" t="s">
        <v>25</v>
      </c>
      <c r="C36" s="223">
        <f>'[22]Wood &amp; Fuax HC Bev Cost'!C43+'[22]Wood &amp; Fuax HC Bev Cost'!C43*(ForestWoodMarkUp)</f>
        <v>33.788663999999997</v>
      </c>
      <c r="D36" s="223">
        <f>'[22]Wood &amp; Fuax HC Bev Cost'!D43+'[22]Wood &amp; Fuax HC Bev Cost'!D43*(ForestWoodMarkUp)</f>
        <v>37.815336000000002</v>
      </c>
      <c r="E36" s="223">
        <f>'[22]Wood &amp; Fuax HC Bev Cost'!E43+'[22]Wood &amp; Fuax HC Bev Cost'!E43*(ForestWoodMarkUp)</f>
        <v>47.275488000000003</v>
      </c>
      <c r="F36" s="223">
        <f>'[22]Wood &amp; Fuax HC Bev Cost'!F43+'[22]Wood &amp; Fuax HC Bev Cost'!F43*(ForestWoodMarkUp)</f>
        <v>56.735639999999989</v>
      </c>
      <c r="G36" s="223">
        <f>'[22]Wood &amp; Fuax HC Bev Cost'!G43+'[22]Wood &amp; Fuax HC Bev Cost'!G43*(ForestWoodMarkUp)</f>
        <v>66.195791999999997</v>
      </c>
      <c r="H36" s="223">
        <f>'[22]Wood &amp; Fuax HC Bev Cost'!H43+'[22]Wood &amp; Fuax HC Bev Cost'!H43*(ForestWoodMarkUp)</f>
        <v>75.647519999999986</v>
      </c>
      <c r="I36" s="223">
        <f>'[22]Wood &amp; Fuax HC Bev Cost'!I43+'[22]Wood &amp; Fuax HC Bev Cost'!I43*(ForestWoodMarkUp)</f>
        <v>85.099247999999989</v>
      </c>
      <c r="J36" s="223">
        <f>'[22]Wood &amp; Fuax HC Bev Cost'!J43+'[22]Wood &amp; Fuax HC Bev Cost'!J43*(ForestWoodMarkUp)</f>
        <v>94.567824000000002</v>
      </c>
      <c r="K36" s="223">
        <f>'[22]Wood &amp; Fuax HC Bev Cost'!K43+'[22]Wood &amp; Fuax HC Bev Cost'!K43*(ForestWoodMarkUp)</f>
        <v>104.019552</v>
      </c>
      <c r="L36" s="223">
        <f>'[22]Wood &amp; Fuax HC Bev Cost'!L43+'[22]Wood &amp; Fuax HC Bev Cost'!L43*(ForestWoodMarkUp)</f>
        <v>113.46285599999997</v>
      </c>
      <c r="M36" s="223">
        <f>'[22]Wood &amp; Fuax HC Bev Cost'!M43+'[22]Wood &amp; Fuax HC Bev Cost'!M43*(ForestWoodMarkUp)</f>
        <v>128.12061600000001</v>
      </c>
      <c r="N36" s="223">
        <f>'[22]Wood &amp; Fuax HC Bev Cost'!N43+'[22]Wood &amp; Fuax HC Bev Cost'!N43*(ForestWoodMarkUp)</f>
        <v>138.09463199999999</v>
      </c>
      <c r="O36" s="223">
        <f>'[22]Wood &amp; Fuax HC Bev Cost'!O43+'[22]Wood &amp; Fuax HC Bev Cost'!O43*(ForestWoodMarkUp)</f>
        <v>148.068648</v>
      </c>
      <c r="P36" s="223">
        <f>'[22]Wood &amp; Fuax HC Bev Cost'!P43+'[22]Wood &amp; Fuax HC Bev Cost'!P43*(ForestWoodMarkUp)</f>
        <v>158.042664</v>
      </c>
      <c r="Q36" s="215"/>
      <c r="R36" s="215"/>
      <c r="S36" s="215"/>
      <c r="T36" s="215"/>
      <c r="U36" s="215"/>
      <c r="V36" s="215"/>
      <c r="W36" s="215"/>
      <c r="X36" s="215"/>
      <c r="Y36" s="215"/>
      <c r="Z36" s="215"/>
    </row>
    <row r="37" spans="1:26" s="206" customFormat="1" ht="24.95" customHeight="1" x14ac:dyDescent="0.35">
      <c r="A37" s="211" t="s">
        <v>36</v>
      </c>
      <c r="B37" s="20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s="206" customFormat="1" ht="24.95" customHeight="1" x14ac:dyDescent="0.35">
      <c r="A38" s="208" t="s">
        <v>1</v>
      </c>
      <c r="B38" s="209" t="s">
        <v>2</v>
      </c>
      <c r="C38" s="216">
        <v>400</v>
      </c>
      <c r="D38" s="216">
        <v>600</v>
      </c>
      <c r="E38" s="216">
        <v>750</v>
      </c>
      <c r="F38" s="216">
        <v>900</v>
      </c>
      <c r="G38" s="216">
        <v>1050</v>
      </c>
      <c r="H38" s="216">
        <v>1200</v>
      </c>
      <c r="I38" s="216">
        <v>1350</v>
      </c>
      <c r="J38" s="216">
        <v>1500</v>
      </c>
      <c r="K38" s="216">
        <v>1650</v>
      </c>
      <c r="L38" s="216">
        <v>1800</v>
      </c>
      <c r="M38" s="216">
        <v>1950</v>
      </c>
      <c r="N38" s="216">
        <v>2100</v>
      </c>
      <c r="O38" s="216">
        <v>2250</v>
      </c>
      <c r="P38" s="216">
        <v>2400</v>
      </c>
      <c r="Q38" s="215"/>
      <c r="R38" s="215"/>
      <c r="S38" s="215"/>
      <c r="T38" s="215"/>
      <c r="U38" s="215"/>
      <c r="V38" s="215"/>
      <c r="W38" s="215"/>
      <c r="X38" s="215"/>
      <c r="Y38" s="215"/>
      <c r="Z38" s="215"/>
    </row>
    <row r="39" spans="1:26" s="206" customFormat="1" ht="24.95" customHeight="1" x14ac:dyDescent="0.35">
      <c r="A39" s="208" t="s">
        <v>3</v>
      </c>
      <c r="B39" s="209" t="s">
        <v>4</v>
      </c>
      <c r="C39" s="216" t="s">
        <v>5</v>
      </c>
      <c r="D39" s="216">
        <v>23</v>
      </c>
      <c r="E39" s="216" t="s">
        <v>30</v>
      </c>
      <c r="F39" s="216" t="s">
        <v>10</v>
      </c>
      <c r="G39" s="216" t="s">
        <v>31</v>
      </c>
      <c r="H39" s="216" t="s">
        <v>13</v>
      </c>
      <c r="I39" s="216" t="s">
        <v>32</v>
      </c>
      <c r="J39" s="216" t="s">
        <v>16</v>
      </c>
      <c r="K39" s="216" t="s">
        <v>33</v>
      </c>
      <c r="L39" s="216" t="s">
        <v>26</v>
      </c>
      <c r="M39" s="216" t="s">
        <v>34</v>
      </c>
      <c r="N39" s="216" t="s">
        <v>22</v>
      </c>
      <c r="O39" s="216" t="s">
        <v>35</v>
      </c>
      <c r="P39" s="216" t="s">
        <v>25</v>
      </c>
      <c r="Q39" s="215"/>
      <c r="R39" s="215"/>
      <c r="S39" s="215"/>
      <c r="T39" s="215"/>
      <c r="U39" s="215"/>
      <c r="V39" s="215"/>
      <c r="W39" s="215"/>
      <c r="X39" s="215"/>
      <c r="Y39" s="215"/>
      <c r="Z39" s="215"/>
    </row>
    <row r="40" spans="1:26" s="206" customFormat="1" ht="24.95" customHeight="1" x14ac:dyDescent="0.35">
      <c r="A40" s="208">
        <v>1200</v>
      </c>
      <c r="B40" s="209" t="s">
        <v>13</v>
      </c>
      <c r="C40" s="223">
        <f>'[22]Wood &amp; Fuax HC Bev Cost'!C49+'[22]Wood &amp; Fuax HC Bev Cost'!C49*(ForestWoodMarkUp)</f>
        <v>27.428544000000002</v>
      </c>
      <c r="D40" s="223">
        <f>'[22]Wood &amp; Fuax HC Bev Cost'!D49+'[22]Wood &amp; Fuax HC Bev Cost'!D49*(ForestWoodMarkUp)</f>
        <v>30.705480000000001</v>
      </c>
      <c r="E40" s="223">
        <f>'[22]Wood &amp; Fuax HC Bev Cost'!E49+'[22]Wood &amp; Fuax HC Bev Cost'!E49*(ForestWoodMarkUp)</f>
        <v>38.379744000000002</v>
      </c>
      <c r="F40" s="223">
        <f>'[22]Wood &amp; Fuax HC Bev Cost'!F49+'[22]Wood &amp; Fuax HC Bev Cost'!F49*(ForestWoodMarkUp)</f>
        <v>46.054008000000003</v>
      </c>
      <c r="G40" s="223">
        <f>'[22]Wood &amp; Fuax HC Bev Cost'!G49+'[22]Wood &amp; Fuax HC Bev Cost'!G49*(ForestWoodMarkUp)</f>
        <v>53.736696000000002</v>
      </c>
      <c r="H40" s="223">
        <f>'[22]Wood &amp; Fuax HC Bev Cost'!H49+'[22]Wood &amp; Fuax HC Bev Cost'!H49*(ForestWoodMarkUp)</f>
        <v>61.410960000000003</v>
      </c>
      <c r="I40" s="223">
        <f>'[22]Wood &amp; Fuax HC Bev Cost'!I49+'[22]Wood &amp; Fuax HC Bev Cost'!I49*(ForestWoodMarkUp)</f>
        <v>69.085224000000011</v>
      </c>
      <c r="J40" s="223">
        <f>'[22]Wood &amp; Fuax HC Bev Cost'!J49+'[22]Wood &amp; Fuax HC Bev Cost'!J49*(ForestWoodMarkUp)</f>
        <v>76.759488000000005</v>
      </c>
      <c r="K40" s="223">
        <f>'[22]Wood &amp; Fuax HC Bev Cost'!K49+'[22]Wood &amp; Fuax HC Bev Cost'!K49*(ForestWoodMarkUp)</f>
        <v>84.442175999999989</v>
      </c>
      <c r="L40" s="223">
        <f>'[22]Wood &amp; Fuax HC Bev Cost'!L49+'[22]Wood &amp; Fuax HC Bev Cost'!L49*(ForestWoodMarkUp)</f>
        <v>92.099592000000001</v>
      </c>
      <c r="M40" s="223">
        <f>'[22]Wood &amp; Fuax HC Bev Cost'!M49+'[22]Wood &amp; Fuax HC Bev Cost'!M49*(ForestWoodMarkUp)</f>
        <v>104.00270399999999</v>
      </c>
      <c r="N40" s="223">
        <f>'[22]Wood &amp; Fuax HC Bev Cost'!N49+'[22]Wood &amp; Fuax HC Bev Cost'!N49*(ForestWoodMarkUp)</f>
        <v>112.098168</v>
      </c>
      <c r="O40" s="223">
        <f>'[22]Wood &amp; Fuax HC Bev Cost'!O49+'[22]Wood &amp; Fuax HC Bev Cost'!O49*(ForestWoodMarkUp)</f>
        <v>120.19363199999999</v>
      </c>
      <c r="P40" s="223">
        <f>'[22]Wood &amp; Fuax HC Bev Cost'!P49+'[22]Wood &amp; Fuax HC Bev Cost'!P49*(ForestWoodMarkUp)</f>
        <v>128.289096</v>
      </c>
      <c r="Q40" s="215"/>
      <c r="R40" s="215"/>
      <c r="S40" s="215"/>
      <c r="T40" s="215"/>
      <c r="U40" s="215"/>
      <c r="V40" s="215"/>
      <c r="W40" s="215"/>
      <c r="X40" s="215"/>
      <c r="Y40" s="215"/>
      <c r="Z40" s="215"/>
    </row>
    <row r="41" spans="1:26" s="206" customFormat="1" ht="24.95" customHeight="1" x14ac:dyDescent="0.35">
      <c r="A41" s="208">
        <v>1800</v>
      </c>
      <c r="B41" s="209" t="s">
        <v>26</v>
      </c>
      <c r="C41" s="223">
        <f>'[22]Wood &amp; Fuax HC Bev Cost'!C50+'[22]Wood &amp; Fuax HC Bev Cost'!C50*(ForestWoodMarkUp)</f>
        <v>33.982416000000001</v>
      </c>
      <c r="D41" s="223">
        <f>'[22]Wood &amp; Fuax HC Bev Cost'!D50+'[22]Wood &amp; Fuax HC Bev Cost'!D50*(ForestWoodMarkUp)</f>
        <v>38.042783999999997</v>
      </c>
      <c r="E41" s="223">
        <f>'[22]Wood &amp; Fuax HC Bev Cost'!E50+'[22]Wood &amp; Fuax HC Bev Cost'!E50*(ForestWoodMarkUp)</f>
        <v>47.545055999999995</v>
      </c>
      <c r="F41" s="223">
        <f>'[22]Wood &amp; Fuax HC Bev Cost'!F50+'[22]Wood &amp; Fuax HC Bev Cost'!F50*(ForestWoodMarkUp)</f>
        <v>57.064175999999996</v>
      </c>
      <c r="G41" s="223">
        <f>'[22]Wood &amp; Fuax HC Bev Cost'!G50+'[22]Wood &amp; Fuax HC Bev Cost'!G50*(ForestWoodMarkUp)</f>
        <v>66.583296000000004</v>
      </c>
      <c r="H41" s="223">
        <f>'[22]Wood &amp; Fuax HC Bev Cost'!H50+'[22]Wood &amp; Fuax HC Bev Cost'!H50*(ForestWoodMarkUp)</f>
        <v>76.085567999999995</v>
      </c>
      <c r="I41" s="223">
        <f>'[22]Wood &amp; Fuax HC Bev Cost'!I50+'[22]Wood &amp; Fuax HC Bev Cost'!I50*(ForestWoodMarkUp)</f>
        <v>85.60468800000001</v>
      </c>
      <c r="J41" s="223">
        <f>'[22]Wood &amp; Fuax HC Bev Cost'!J50+'[22]Wood &amp; Fuax HC Bev Cost'!J50*(ForestWoodMarkUp)</f>
        <v>95.123807999999997</v>
      </c>
      <c r="K41" s="223">
        <f>'[22]Wood &amp; Fuax HC Bev Cost'!K50+'[22]Wood &amp; Fuax HC Bev Cost'!K50*(ForestWoodMarkUp)</f>
        <v>104.64292800000001</v>
      </c>
      <c r="L41" s="223">
        <f>'[22]Wood &amp; Fuax HC Bev Cost'!L50+'[22]Wood &amp; Fuax HC Bev Cost'!L50*(ForestWoodMarkUp)</f>
        <v>114.12835199999999</v>
      </c>
      <c r="M41" s="223">
        <f>'[22]Wood &amp; Fuax HC Bev Cost'!M50+'[22]Wood &amp; Fuax HC Bev Cost'!M50*(ForestWoodMarkUp)</f>
        <v>128.870352</v>
      </c>
      <c r="N41" s="223">
        <f>'[22]Wood &amp; Fuax HC Bev Cost'!N50+'[22]Wood &amp; Fuax HC Bev Cost'!N50*(ForestWoodMarkUp)</f>
        <v>138.903336</v>
      </c>
      <c r="O41" s="223">
        <f>'[22]Wood &amp; Fuax HC Bev Cost'!O50+'[22]Wood &amp; Fuax HC Bev Cost'!O50*(ForestWoodMarkUp)</f>
        <v>148.93631999999999</v>
      </c>
      <c r="P41" s="223">
        <f>'[22]Wood &amp; Fuax HC Bev Cost'!P50+'[22]Wood &amp; Fuax HC Bev Cost'!P50*(ForestWoodMarkUp)</f>
        <v>158.96930400000002</v>
      </c>
      <c r="Q41" s="215"/>
      <c r="R41" s="215"/>
      <c r="S41" s="215"/>
      <c r="T41" s="215"/>
      <c r="U41" s="215"/>
      <c r="V41" s="215"/>
      <c r="W41" s="215"/>
      <c r="X41" s="215"/>
      <c r="Y41" s="215"/>
      <c r="Z41" s="215"/>
    </row>
    <row r="42" spans="1:26" s="206" customFormat="1" ht="24.95" customHeight="1" x14ac:dyDescent="0.35">
      <c r="A42" s="208">
        <v>2400</v>
      </c>
      <c r="B42" s="209" t="s">
        <v>25</v>
      </c>
      <c r="C42" s="223">
        <f>'[22]Wood &amp; Fuax HC Bev Cost'!C51+'[22]Wood &amp; Fuax HC Bev Cost'!C51*(ForestWoodMarkUp)</f>
        <v>40.544712000000004</v>
      </c>
      <c r="D42" s="223">
        <f>'[22]Wood &amp; Fuax HC Bev Cost'!D51+'[22]Wood &amp; Fuax HC Bev Cost'!D51*(ForestWoodMarkUp)</f>
        <v>45.380088000000001</v>
      </c>
      <c r="E42" s="223">
        <f>'[22]Wood &amp; Fuax HC Bev Cost'!E51+'[22]Wood &amp; Fuax HC Bev Cost'!E51*(ForestWoodMarkUp)</f>
        <v>56.727216000000006</v>
      </c>
      <c r="F42" s="223">
        <f>'[22]Wood &amp; Fuax HC Bev Cost'!F51+'[22]Wood &amp; Fuax HC Bev Cost'!F51*(ForestWoodMarkUp)</f>
        <v>68.082767999999987</v>
      </c>
      <c r="G42" s="223">
        <f>'[22]Wood &amp; Fuax HC Bev Cost'!G51+'[22]Wood &amp; Fuax HC Bev Cost'!G51*(ForestWoodMarkUp)</f>
        <v>79.429896000000014</v>
      </c>
      <c r="H42" s="223">
        <f>'[22]Wood &amp; Fuax HC Bev Cost'!H51+'[22]Wood &amp; Fuax HC Bev Cost'!H51*(ForestWoodMarkUp)</f>
        <v>90.777023999999997</v>
      </c>
      <c r="I42" s="223">
        <f>'[22]Wood &amp; Fuax HC Bev Cost'!I51+'[22]Wood &amp; Fuax HC Bev Cost'!I51*(ForestWoodMarkUp)</f>
        <v>102.124152</v>
      </c>
      <c r="J42" s="223">
        <f>'[22]Wood &amp; Fuax HC Bev Cost'!J51+'[22]Wood &amp; Fuax HC Bev Cost'!J51*(ForestWoodMarkUp)</f>
        <v>113.47970400000001</v>
      </c>
      <c r="K42" s="223">
        <f>'[22]Wood &amp; Fuax HC Bev Cost'!K51+'[22]Wood &amp; Fuax HC Bev Cost'!K51*(ForestWoodMarkUp)</f>
        <v>124.826832</v>
      </c>
      <c r="L42" s="223">
        <f>'[22]Wood &amp; Fuax HC Bev Cost'!L51+'[22]Wood &amp; Fuax HC Bev Cost'!L51*(ForestWoodMarkUp)</f>
        <v>136.15711199999998</v>
      </c>
      <c r="M42" s="223">
        <f>'[22]Wood &amp; Fuax HC Bev Cost'!M51+'[22]Wood &amp; Fuax HC Bev Cost'!M51*(ForestWoodMarkUp)</f>
        <v>153.74642399999999</v>
      </c>
      <c r="N42" s="223">
        <f>'[22]Wood &amp; Fuax HC Bev Cost'!N51+'[22]Wood &amp; Fuax HC Bev Cost'!N51*(ForestWoodMarkUp)</f>
        <v>165.708504</v>
      </c>
      <c r="O42" s="223">
        <f>'[22]Wood &amp; Fuax HC Bev Cost'!O51+'[22]Wood &amp; Fuax HC Bev Cost'!O51*(ForestWoodMarkUp)</f>
        <v>177.67900800000001</v>
      </c>
      <c r="P42" s="223">
        <f>'[22]Wood &amp; Fuax HC Bev Cost'!P51+'[22]Wood &amp; Fuax HC Bev Cost'!P51*(ForestWoodMarkUp)</f>
        <v>189.64951200000002</v>
      </c>
      <c r="Q42" s="215"/>
      <c r="R42" s="215"/>
      <c r="S42" s="215"/>
      <c r="T42" s="215"/>
      <c r="U42" s="215"/>
      <c r="V42" s="215"/>
      <c r="W42" s="215"/>
      <c r="X42" s="215"/>
      <c r="Y42" s="215"/>
      <c r="Z42" s="215"/>
    </row>
    <row r="43" spans="1:26" s="206" customFormat="1" ht="24.95" customHeight="1" x14ac:dyDescent="0.35">
      <c r="A43" s="211" t="s">
        <v>37</v>
      </c>
      <c r="B43" s="20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s="206" customFormat="1" ht="24.95" customHeight="1" x14ac:dyDescent="0.35">
      <c r="A44" s="208" t="s">
        <v>1</v>
      </c>
      <c r="B44" s="209" t="s">
        <v>2</v>
      </c>
      <c r="C44" s="216">
        <v>400</v>
      </c>
      <c r="D44" s="216">
        <v>600</v>
      </c>
      <c r="E44" s="216">
        <v>750</v>
      </c>
      <c r="F44" s="216">
        <v>900</v>
      </c>
      <c r="G44" s="216">
        <v>1050</v>
      </c>
      <c r="H44" s="216">
        <v>1200</v>
      </c>
      <c r="I44" s="216">
        <v>1350</v>
      </c>
      <c r="J44" s="216">
        <v>1500</v>
      </c>
      <c r="K44" s="216">
        <v>1650</v>
      </c>
      <c r="L44" s="216">
        <v>1800</v>
      </c>
      <c r="M44" s="216">
        <v>1950</v>
      </c>
      <c r="N44" s="216">
        <v>2100</v>
      </c>
      <c r="O44" s="216">
        <v>2250</v>
      </c>
      <c r="P44" s="216">
        <v>2400</v>
      </c>
      <c r="Q44" s="215"/>
      <c r="R44" s="215"/>
      <c r="S44" s="215"/>
      <c r="T44" s="215"/>
      <c r="U44" s="215"/>
      <c r="V44" s="215"/>
      <c r="W44" s="215"/>
      <c r="X44" s="215"/>
      <c r="Y44" s="215"/>
      <c r="Z44" s="215"/>
    </row>
    <row r="45" spans="1:26" s="206" customFormat="1" ht="24.95" customHeight="1" x14ac:dyDescent="0.35">
      <c r="A45" s="208" t="s">
        <v>3</v>
      </c>
      <c r="B45" s="209" t="s">
        <v>4</v>
      </c>
      <c r="C45" s="216" t="s">
        <v>5</v>
      </c>
      <c r="D45" s="216">
        <v>23</v>
      </c>
      <c r="E45" s="216" t="s">
        <v>30</v>
      </c>
      <c r="F45" s="216" t="s">
        <v>10</v>
      </c>
      <c r="G45" s="216" t="s">
        <v>31</v>
      </c>
      <c r="H45" s="216" t="s">
        <v>13</v>
      </c>
      <c r="I45" s="216" t="s">
        <v>32</v>
      </c>
      <c r="J45" s="216" t="s">
        <v>16</v>
      </c>
      <c r="K45" s="216" t="s">
        <v>33</v>
      </c>
      <c r="L45" s="216" t="s">
        <v>26</v>
      </c>
      <c r="M45" s="216" t="s">
        <v>34</v>
      </c>
      <c r="N45" s="216" t="s">
        <v>22</v>
      </c>
      <c r="O45" s="216" t="s">
        <v>35</v>
      </c>
      <c r="P45" s="216" t="s">
        <v>25</v>
      </c>
      <c r="Q45" s="215"/>
      <c r="R45" s="215"/>
      <c r="S45" s="215"/>
      <c r="T45" s="215"/>
      <c r="U45" s="215"/>
      <c r="V45" s="215"/>
      <c r="W45" s="215"/>
      <c r="X45" s="215"/>
      <c r="Y45" s="215"/>
      <c r="Z45" s="215"/>
    </row>
    <row r="46" spans="1:26" s="206" customFormat="1" ht="24.95" customHeight="1" x14ac:dyDescent="0.35">
      <c r="A46" s="212">
        <v>1200</v>
      </c>
      <c r="B46" s="213" t="s">
        <v>13</v>
      </c>
      <c r="C46" s="223">
        <f>'[22]Wood &amp; Fuax HC Bev Cost'!C56+'[22]Wood &amp; Fuax HC Bev Cost'!C56*(ForestWoodMarkUp)</f>
        <v>25.634232000000001</v>
      </c>
      <c r="D46" s="223">
        <f>'[22]Wood &amp; Fuax HC Bev Cost'!D56+'[22]Wood &amp; Fuax HC Bev Cost'!D56*(ForestWoodMarkUp)</f>
        <v>28.692143999999999</v>
      </c>
      <c r="E46" s="223">
        <f>'[22]Wood &amp; Fuax HC Bev Cost'!E56+'[22]Wood &amp; Fuax HC Bev Cost'!E56*(ForestWoodMarkUp)</f>
        <v>35.869391999999998</v>
      </c>
      <c r="F46" s="223">
        <f>'[22]Wood &amp; Fuax HC Bev Cost'!F56+'[22]Wood &amp; Fuax HC Bev Cost'!F56*(ForestWoodMarkUp)</f>
        <v>43.038216000000006</v>
      </c>
      <c r="G46" s="223">
        <f>'[22]Wood &amp; Fuax HC Bev Cost'!G56+'[22]Wood &amp; Fuax HC Bev Cost'!G56*(ForestWoodMarkUp)</f>
        <v>50.21546399999999</v>
      </c>
      <c r="H46" s="223">
        <f>'[22]Wood &amp; Fuax HC Bev Cost'!H56+'[22]Wood &amp; Fuax HC Bev Cost'!H56*(ForestWoodMarkUp)</f>
        <v>57.384287999999998</v>
      </c>
      <c r="I46" s="223">
        <f>'[22]Wood &amp; Fuax HC Bev Cost'!I56+'[22]Wood &amp; Fuax HC Bev Cost'!I56*(ForestWoodMarkUp)</f>
        <v>64.561536000000004</v>
      </c>
      <c r="J46" s="223">
        <f>'[22]Wood &amp; Fuax HC Bev Cost'!J56+'[22]Wood &amp; Fuax HC Bev Cost'!J56*(ForestWoodMarkUp)</f>
        <v>71.738783999999995</v>
      </c>
      <c r="K46" s="223">
        <f>'[22]Wood &amp; Fuax HC Bev Cost'!K56+'[22]Wood &amp; Fuax HC Bev Cost'!K56*(ForestWoodMarkUp)</f>
        <v>78.907607999999996</v>
      </c>
      <c r="L46" s="223">
        <f>'[22]Wood &amp; Fuax HC Bev Cost'!L56+'[22]Wood &amp; Fuax HC Bev Cost'!L56*(ForestWoodMarkUp)</f>
        <v>86.068007999999992</v>
      </c>
      <c r="M46" s="223">
        <f>'[22]Wood &amp; Fuax HC Bev Cost'!M56+'[22]Wood &amp; Fuax HC Bev Cost'!M56*(ForestWoodMarkUp)</f>
        <v>97.187688000000009</v>
      </c>
      <c r="N46" s="223">
        <f>'[22]Wood &amp; Fuax HC Bev Cost'!N56+'[22]Wood &amp; Fuax HC Bev Cost'!N56*(ForestWoodMarkUp)</f>
        <v>104.75244000000001</v>
      </c>
      <c r="O46" s="223">
        <f>'[22]Wood &amp; Fuax HC Bev Cost'!O56+'[22]Wood &amp; Fuax HC Bev Cost'!O56*(ForestWoodMarkUp)</f>
        <v>112.32561600000002</v>
      </c>
      <c r="P46" s="223">
        <f>'[22]Wood &amp; Fuax HC Bev Cost'!P56+'[22]Wood &amp; Fuax HC Bev Cost'!P56*(ForestWoodMarkUp)</f>
        <v>119.89036799999998</v>
      </c>
      <c r="Q46" s="215"/>
      <c r="R46" s="215"/>
      <c r="S46" s="215"/>
      <c r="T46" s="215"/>
      <c r="U46" s="215"/>
      <c r="V46" s="215"/>
      <c r="W46" s="215"/>
      <c r="X46" s="215"/>
      <c r="Y46" s="215"/>
      <c r="Z46" s="215"/>
    </row>
    <row r="47" spans="1:26" s="206" customFormat="1" ht="24.95" customHeight="1" x14ac:dyDescent="0.35">
      <c r="A47" s="212">
        <v>1800</v>
      </c>
      <c r="B47" s="213" t="s">
        <v>26</v>
      </c>
      <c r="C47" s="223">
        <f>'[22]Wood &amp; Fuax HC Bev Cost'!C57+'[22]Wood &amp; Fuax HC Bev Cost'!C57*(ForestWoodMarkUp)</f>
        <v>31.758480000000002</v>
      </c>
      <c r="D47" s="223">
        <f>'[22]Wood &amp; Fuax HC Bev Cost'!D57+'[22]Wood &amp; Fuax HC Bev Cost'!D57*(ForestWoodMarkUp)</f>
        <v>35.549280000000003</v>
      </c>
      <c r="E47" s="223">
        <f>'[22]Wood &amp; Fuax HC Bev Cost'!E57+'[22]Wood &amp; Fuax HC Bev Cost'!E57*(ForestWoodMarkUp)</f>
        <v>44.436599999999999</v>
      </c>
      <c r="F47" s="223">
        <f>'[22]Wood &amp; Fuax HC Bev Cost'!F57+'[22]Wood &amp; Fuax HC Bev Cost'!F57*(ForestWoodMarkUp)</f>
        <v>53.323919999999994</v>
      </c>
      <c r="G47" s="223">
        <f>'[22]Wood &amp; Fuax HC Bev Cost'!G57+'[22]Wood &amp; Fuax HC Bev Cost'!G57*(ForestWoodMarkUp)</f>
        <v>62.219664000000009</v>
      </c>
      <c r="H47" s="223">
        <f>'[22]Wood &amp; Fuax HC Bev Cost'!H57+'[22]Wood &amp; Fuax HC Bev Cost'!H57*(ForestWoodMarkUp)</f>
        <v>71.106983999999997</v>
      </c>
      <c r="I47" s="223">
        <f>'[22]Wood &amp; Fuax HC Bev Cost'!I57+'[22]Wood &amp; Fuax HC Bev Cost'!I57*(ForestWoodMarkUp)</f>
        <v>79.994303999999985</v>
      </c>
      <c r="J47" s="223">
        <f>'[22]Wood &amp; Fuax HC Bev Cost'!J57+'[22]Wood &amp; Fuax HC Bev Cost'!J57*(ForestWoodMarkUp)</f>
        <v>88.890047999999979</v>
      </c>
      <c r="K47" s="223">
        <f>'[22]Wood &amp; Fuax HC Bev Cost'!K57+'[22]Wood &amp; Fuax HC Bev Cost'!K57*(ForestWoodMarkUp)</f>
        <v>97.785792000000001</v>
      </c>
      <c r="L47" s="223">
        <f>'[22]Wood &amp; Fuax HC Bev Cost'!L57+'[22]Wood &amp; Fuax HC Bev Cost'!L57*(ForestWoodMarkUp)</f>
        <v>106.65626399999999</v>
      </c>
      <c r="M47" s="223">
        <f>'[22]Wood &amp; Fuax HC Bev Cost'!M57+'[22]Wood &amp; Fuax HC Bev Cost'!M57*(ForestWoodMarkUp)</f>
        <v>120.42950400000001</v>
      </c>
      <c r="N47" s="223">
        <f>'[22]Wood &amp; Fuax HC Bev Cost'!N57+'[22]Wood &amp; Fuax HC Bev Cost'!N57*(ForestWoodMarkUp)</f>
        <v>129.80541599999998</v>
      </c>
      <c r="O47" s="223">
        <f>'[22]Wood &amp; Fuax HC Bev Cost'!O57+'[22]Wood &amp; Fuax HC Bev Cost'!O57*(ForestWoodMarkUp)</f>
        <v>139.18132800000001</v>
      </c>
      <c r="P47" s="223">
        <f>'[22]Wood &amp; Fuax HC Bev Cost'!P57+'[22]Wood &amp; Fuax HC Bev Cost'!P57*(ForestWoodMarkUp)</f>
        <v>148.55724000000001</v>
      </c>
      <c r="Q47" s="215"/>
      <c r="R47" s="215"/>
      <c r="S47" s="215"/>
      <c r="T47" s="215"/>
      <c r="U47" s="215"/>
      <c r="V47" s="215"/>
      <c r="W47" s="215"/>
      <c r="X47" s="215"/>
      <c r="Y47" s="215"/>
      <c r="Z47" s="215"/>
    </row>
    <row r="48" spans="1:26" s="206" customFormat="1" ht="24.95" customHeight="1" x14ac:dyDescent="0.35">
      <c r="A48" s="212">
        <v>2400</v>
      </c>
      <c r="B48" s="213" t="s">
        <v>25</v>
      </c>
      <c r="C48" s="223">
        <f>'[22]Wood &amp; Fuax HC Bev Cost'!C58+'[22]Wood &amp; Fuax HC Bev Cost'!C58*(ForestWoodMarkUp)</f>
        <v>37.891151999999998</v>
      </c>
      <c r="D48" s="223">
        <f>'[22]Wood &amp; Fuax HC Bev Cost'!D58+'[22]Wood &amp; Fuax HC Bev Cost'!D58*(ForestWoodMarkUp)</f>
        <v>42.406416000000007</v>
      </c>
      <c r="E48" s="223">
        <f>'[22]Wood &amp; Fuax HC Bev Cost'!E58+'[22]Wood &amp; Fuax HC Bev Cost'!E58*(ForestWoodMarkUp)</f>
        <v>53.012231999999997</v>
      </c>
      <c r="F48" s="223">
        <f>'[22]Wood &amp; Fuax HC Bev Cost'!F58+'[22]Wood &amp; Fuax HC Bev Cost'!F58*(ForestWoodMarkUp)</f>
        <v>63.626472000000007</v>
      </c>
      <c r="G48" s="223">
        <f>'[22]Wood &amp; Fuax HC Bev Cost'!G58+'[22]Wood &amp; Fuax HC Bev Cost'!G58*(ForestWoodMarkUp)</f>
        <v>74.223863999999992</v>
      </c>
      <c r="H48" s="223">
        <f>'[22]Wood &amp; Fuax HC Bev Cost'!H58+'[22]Wood &amp; Fuax HC Bev Cost'!H58*(ForestWoodMarkUp)</f>
        <v>84.829679999999996</v>
      </c>
      <c r="I48" s="223">
        <f>'[22]Wood &amp; Fuax HC Bev Cost'!I58+'[22]Wood &amp; Fuax HC Bev Cost'!I58*(ForestWoodMarkUp)</f>
        <v>95.435496000000001</v>
      </c>
      <c r="J48" s="223">
        <f>'[22]Wood &amp; Fuax HC Bev Cost'!J58+'[22]Wood &amp; Fuax HC Bev Cost'!J58*(ForestWoodMarkUp)</f>
        <v>106.049736</v>
      </c>
      <c r="K48" s="223">
        <f>'[22]Wood &amp; Fuax HC Bev Cost'!K58+'[22]Wood &amp; Fuax HC Bev Cost'!K58*(ForestWoodMarkUp)</f>
        <v>116.64712800000001</v>
      </c>
      <c r="L48" s="223">
        <f>'[22]Wood &amp; Fuax HC Bev Cost'!L58+'[22]Wood &amp; Fuax HC Bev Cost'!L58*(ForestWoodMarkUp)</f>
        <v>127.236096</v>
      </c>
      <c r="M48" s="223">
        <f>'[22]Wood &amp; Fuax HC Bev Cost'!M58+'[22]Wood &amp; Fuax HC Bev Cost'!M58*(ForestWoodMarkUp)</f>
        <v>143.67132000000001</v>
      </c>
      <c r="N48" s="223">
        <f>'[22]Wood &amp; Fuax HC Bev Cost'!N58+'[22]Wood &amp; Fuax HC Bev Cost'!N58*(ForestWoodMarkUp)</f>
        <v>154.85839200000001</v>
      </c>
      <c r="O48" s="223">
        <f>'[22]Wood &amp; Fuax HC Bev Cost'!O58+'[22]Wood &amp; Fuax HC Bev Cost'!O58*(ForestWoodMarkUp)</f>
        <v>166.04546399999998</v>
      </c>
      <c r="P48" s="223">
        <f>'[22]Wood &amp; Fuax HC Bev Cost'!P58+'[22]Wood &amp; Fuax HC Bev Cost'!P58*(ForestWoodMarkUp)</f>
        <v>177.22411199999999</v>
      </c>
      <c r="Q48" s="215"/>
      <c r="R48" s="215"/>
      <c r="S48" s="215"/>
      <c r="T48" s="215"/>
      <c r="U48" s="215"/>
      <c r="V48" s="215"/>
      <c r="W48" s="215"/>
      <c r="X48" s="215"/>
      <c r="Y48" s="215"/>
      <c r="Z48" s="215"/>
    </row>
    <row r="49" spans="1:26" s="206" customFormat="1" ht="24.95" customHeight="1" x14ac:dyDescent="0.35">
      <c r="A49" s="211" t="s">
        <v>38</v>
      </c>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s="206" customFormat="1" ht="24.95" customHeight="1" x14ac:dyDescent="0.35">
      <c r="A50" s="208" t="s">
        <v>1</v>
      </c>
      <c r="B50" s="209" t="s">
        <v>2</v>
      </c>
      <c r="C50" s="216">
        <v>400</v>
      </c>
      <c r="D50" s="216">
        <v>600</v>
      </c>
      <c r="E50" s="216">
        <v>750</v>
      </c>
      <c r="F50" s="216">
        <v>900</v>
      </c>
      <c r="G50" s="216">
        <v>1050</v>
      </c>
      <c r="H50" s="216">
        <v>1200</v>
      </c>
      <c r="I50" s="216">
        <v>1350</v>
      </c>
      <c r="J50" s="216">
        <v>1500</v>
      </c>
      <c r="K50" s="216">
        <v>1650</v>
      </c>
      <c r="L50" s="216">
        <v>1800</v>
      </c>
      <c r="M50" s="216">
        <v>1950</v>
      </c>
      <c r="N50" s="216">
        <v>2100</v>
      </c>
      <c r="O50" s="216">
        <v>2250</v>
      </c>
      <c r="P50" s="216">
        <v>2400</v>
      </c>
      <c r="Q50" s="215"/>
      <c r="R50" s="215"/>
      <c r="S50" s="215"/>
      <c r="T50" s="215"/>
      <c r="U50" s="215"/>
      <c r="V50" s="215"/>
      <c r="W50" s="215"/>
      <c r="X50" s="215"/>
      <c r="Y50" s="215"/>
      <c r="Z50" s="215"/>
    </row>
    <row r="51" spans="1:26" s="206" customFormat="1" ht="24.95" customHeight="1" x14ac:dyDescent="0.35">
      <c r="A51" s="208" t="s">
        <v>3</v>
      </c>
      <c r="B51" s="209" t="s">
        <v>4</v>
      </c>
      <c r="C51" s="216" t="s">
        <v>5</v>
      </c>
      <c r="D51" s="216">
        <v>23</v>
      </c>
      <c r="E51" s="216" t="s">
        <v>30</v>
      </c>
      <c r="F51" s="216" t="s">
        <v>10</v>
      </c>
      <c r="G51" s="216" t="s">
        <v>31</v>
      </c>
      <c r="H51" s="216" t="s">
        <v>13</v>
      </c>
      <c r="I51" s="216" t="s">
        <v>32</v>
      </c>
      <c r="J51" s="216" t="s">
        <v>16</v>
      </c>
      <c r="K51" s="216" t="s">
        <v>33</v>
      </c>
      <c r="L51" s="216" t="s">
        <v>26</v>
      </c>
      <c r="M51" s="216" t="s">
        <v>34</v>
      </c>
      <c r="N51" s="216" t="s">
        <v>22</v>
      </c>
      <c r="O51" s="216" t="s">
        <v>35</v>
      </c>
      <c r="P51" s="216" t="s">
        <v>25</v>
      </c>
      <c r="Q51" s="215"/>
      <c r="R51" s="215"/>
      <c r="S51" s="215"/>
      <c r="T51" s="215"/>
      <c r="U51" s="215"/>
      <c r="V51" s="215"/>
      <c r="W51" s="215"/>
      <c r="X51" s="215"/>
      <c r="Y51" s="215"/>
      <c r="Z51" s="215"/>
    </row>
    <row r="52" spans="1:26" s="206" customFormat="1" ht="24.95" customHeight="1" x14ac:dyDescent="0.35">
      <c r="A52" s="208">
        <v>1200</v>
      </c>
      <c r="B52" s="209" t="s">
        <v>13</v>
      </c>
      <c r="C52" s="223">
        <f>'[22]Wood &amp; Fuax HC Bev Cost'!C64+'[22]Wood &amp; Fuax HC Bev Cost'!C64*(ForestWoodMarkUp)</f>
        <v>30.756023999999996</v>
      </c>
      <c r="D52" s="223">
        <f>'[22]Wood &amp; Fuax HC Bev Cost'!D64+'[22]Wood &amp; Fuax HC Bev Cost'!D64*(ForestWoodMarkUp)</f>
        <v>34.428887999999993</v>
      </c>
      <c r="E52" s="223">
        <f>'[22]Wood &amp; Fuax HC Bev Cost'!E64+'[22]Wood &amp; Fuax HC Bev Cost'!E64*(ForestWoodMarkUp)</f>
        <v>43.038216000000006</v>
      </c>
      <c r="F52" s="223">
        <f>'[22]Wood &amp; Fuax HC Bev Cost'!F64+'[22]Wood &amp; Fuax HC Bev Cost'!F64*(ForestWoodMarkUp)</f>
        <v>51.647544000000003</v>
      </c>
      <c r="G52" s="223">
        <f>'[22]Wood &amp; Fuax HC Bev Cost'!G64+'[22]Wood &amp; Fuax HC Bev Cost'!G64*(ForestWoodMarkUp)</f>
        <v>60.256871999999987</v>
      </c>
      <c r="H52" s="223">
        <f>'[22]Wood &amp; Fuax HC Bev Cost'!H64+'[22]Wood &amp; Fuax HC Bev Cost'!H64*(ForestWoodMarkUp)</f>
        <v>68.866199999999992</v>
      </c>
      <c r="I52" s="223">
        <f>'[22]Wood &amp; Fuax HC Bev Cost'!I64+'[22]Wood &amp; Fuax HC Bev Cost'!I64*(ForestWoodMarkUp)</f>
        <v>77.475528000000011</v>
      </c>
      <c r="J52" s="223">
        <f>'[22]Wood &amp; Fuax HC Bev Cost'!J64+'[22]Wood &amp; Fuax HC Bev Cost'!J64*(ForestWoodMarkUp)</f>
        <v>86.084856000000002</v>
      </c>
      <c r="K52" s="223">
        <f>'[22]Wood &amp; Fuax HC Bev Cost'!K64+'[22]Wood &amp; Fuax HC Bev Cost'!K64*(ForestWoodMarkUp)</f>
        <v>94.694183999999993</v>
      </c>
      <c r="L52" s="223">
        <f>'[22]Wood &amp; Fuax HC Bev Cost'!L64+'[22]Wood &amp; Fuax HC Bev Cost'!L64*(ForestWoodMarkUp)</f>
        <v>103.286664</v>
      </c>
      <c r="M52" s="223">
        <f>'[22]Wood &amp; Fuax HC Bev Cost'!M64+'[22]Wood &amp; Fuax HC Bev Cost'!M64*(ForestWoodMarkUp)</f>
        <v>116.63027999999998</v>
      </c>
      <c r="N52" s="223">
        <f>'[22]Wood &amp; Fuax HC Bev Cost'!N64+'[22]Wood &amp; Fuax HC Bev Cost'!N64*(ForestWoodMarkUp)</f>
        <v>125.71135199999999</v>
      </c>
      <c r="O52" s="223">
        <f>'[22]Wood &amp; Fuax HC Bev Cost'!O64+'[22]Wood &amp; Fuax HC Bev Cost'!O64*(ForestWoodMarkUp)</f>
        <v>134.78399999999999</v>
      </c>
      <c r="P52" s="223">
        <f>'[22]Wood &amp; Fuax HC Bev Cost'!P64+'[22]Wood &amp; Fuax HC Bev Cost'!P64*(ForestWoodMarkUp)</f>
        <v>143.865072</v>
      </c>
      <c r="Q52" s="215"/>
      <c r="R52" s="215"/>
      <c r="S52" s="215"/>
      <c r="T52" s="215"/>
      <c r="U52" s="215"/>
      <c r="V52" s="215"/>
      <c r="W52" s="215"/>
      <c r="X52" s="215"/>
      <c r="Y52" s="215"/>
      <c r="Z52" s="215"/>
    </row>
    <row r="53" spans="1:26" s="206" customFormat="1" ht="24.95" customHeight="1" x14ac:dyDescent="0.35">
      <c r="A53" s="208">
        <v>1800</v>
      </c>
      <c r="B53" s="209" t="s">
        <v>26</v>
      </c>
      <c r="C53" s="223">
        <f>'[22]Wood &amp; Fuax HC Bev Cost'!C65+'[22]Wood &amp; Fuax HC Bev Cost'!C65*(ForestWoodMarkUp)</f>
        <v>38.110176000000003</v>
      </c>
      <c r="D53" s="223">
        <f>'[22]Wood &amp; Fuax HC Bev Cost'!D65+'[22]Wood &amp; Fuax HC Bev Cost'!D65*(ForestWoodMarkUp)</f>
        <v>42.659136000000004</v>
      </c>
      <c r="E53" s="223">
        <f>'[22]Wood &amp; Fuax HC Bev Cost'!E65+'[22]Wood &amp; Fuax HC Bev Cost'!E65*(ForestWoodMarkUp)</f>
        <v>53.315496000000003</v>
      </c>
      <c r="F53" s="223">
        <f>'[22]Wood &amp; Fuax HC Bev Cost'!F65+'[22]Wood &amp; Fuax HC Bev Cost'!F65*(ForestWoodMarkUp)</f>
        <v>63.988703999999984</v>
      </c>
      <c r="G53" s="223">
        <f>'[22]Wood &amp; Fuax HC Bev Cost'!G65+'[22]Wood &amp; Fuax HC Bev Cost'!G65*(ForestWoodMarkUp)</f>
        <v>74.661912000000001</v>
      </c>
      <c r="H53" s="223">
        <f>'[22]Wood &amp; Fuax HC Bev Cost'!H65+'[22]Wood &amp; Fuax HC Bev Cost'!H65*(ForestWoodMarkUp)</f>
        <v>85.326696000000013</v>
      </c>
      <c r="I53" s="223">
        <f>'[22]Wood &amp; Fuax HC Bev Cost'!I65+'[22]Wood &amp; Fuax HC Bev Cost'!I65*(ForestWoodMarkUp)</f>
        <v>95.999904000000001</v>
      </c>
      <c r="J53" s="223">
        <f>'[22]Wood &amp; Fuax HC Bev Cost'!J65+'[22]Wood &amp; Fuax HC Bev Cost'!J65*(ForestWoodMarkUp)</f>
        <v>106.67311199999999</v>
      </c>
      <c r="K53" s="223">
        <f>'[22]Wood &amp; Fuax HC Bev Cost'!K65+'[22]Wood &amp; Fuax HC Bev Cost'!K65*(ForestWoodMarkUp)</f>
        <v>117.34632000000001</v>
      </c>
      <c r="L53" s="223">
        <f>'[22]Wood &amp; Fuax HC Bev Cost'!L65+'[22]Wood &amp; Fuax HC Bev Cost'!L65*(ForestWoodMarkUp)</f>
        <v>127.985832</v>
      </c>
      <c r="M53" s="223">
        <f>'[22]Wood &amp; Fuax HC Bev Cost'!M65+'[22]Wood &amp; Fuax HC Bev Cost'!M65*(ForestWoodMarkUp)</f>
        <v>144.52214400000003</v>
      </c>
      <c r="N53" s="223">
        <f>'[22]Wood &amp; Fuax HC Bev Cost'!N65+'[22]Wood &amp; Fuax HC Bev Cost'!N65*(ForestWoodMarkUp)</f>
        <v>155.76818399999999</v>
      </c>
      <c r="O53" s="223">
        <f>'[22]Wood &amp; Fuax HC Bev Cost'!O65+'[22]Wood &amp; Fuax HC Bev Cost'!O65*(ForestWoodMarkUp)</f>
        <v>167.022648</v>
      </c>
      <c r="P53" s="223">
        <f>'[22]Wood &amp; Fuax HC Bev Cost'!P65+'[22]Wood &amp; Fuax HC Bev Cost'!P65*(ForestWoodMarkUp)</f>
        <v>178.268688</v>
      </c>
      <c r="Q53" s="215"/>
      <c r="R53" s="215"/>
      <c r="S53" s="215"/>
      <c r="T53" s="215"/>
      <c r="U53" s="215"/>
      <c r="V53" s="215"/>
      <c r="W53" s="215"/>
      <c r="X53" s="215"/>
      <c r="Y53" s="215"/>
      <c r="Z53" s="215"/>
    </row>
    <row r="54" spans="1:26" s="206" customFormat="1" ht="24.95" customHeight="1" x14ac:dyDescent="0.35">
      <c r="A54" s="208">
        <v>2400</v>
      </c>
      <c r="B54" s="209" t="s">
        <v>25</v>
      </c>
      <c r="C54" s="223">
        <f>'[22]Wood &amp; Fuax HC Bev Cost'!C66+'[22]Wood &amp; Fuax HC Bev Cost'!C66*(ForestWoodMarkUp)</f>
        <v>45.472751999999993</v>
      </c>
      <c r="D54" s="223">
        <f>'[22]Wood &amp; Fuax HC Bev Cost'!D66+'[22]Wood &amp; Fuax HC Bev Cost'!D66*(ForestWoodMarkUp)</f>
        <v>50.889383999999993</v>
      </c>
      <c r="E54" s="223">
        <f>'[22]Wood &amp; Fuax HC Bev Cost'!E66+'[22]Wood &amp; Fuax HC Bev Cost'!E66*(ForestWoodMarkUp)</f>
        <v>63.609624000000011</v>
      </c>
      <c r="F54" s="223">
        <f>'[22]Wood &amp; Fuax HC Bev Cost'!F66+'[22]Wood &amp; Fuax HC Bev Cost'!F66*(ForestWoodMarkUp)</f>
        <v>76.346711999999997</v>
      </c>
      <c r="G54" s="223">
        <f>'[22]Wood &amp; Fuax HC Bev Cost'!G66+'[22]Wood &amp; Fuax HC Bev Cost'!G66*(ForestWoodMarkUp)</f>
        <v>89.075375999999991</v>
      </c>
      <c r="H54" s="223">
        <f>'[22]Wood &amp; Fuax HC Bev Cost'!H66+'[22]Wood &amp; Fuax HC Bev Cost'!H66*(ForestWoodMarkUp)</f>
        <v>101.79561600000001</v>
      </c>
      <c r="I54" s="223">
        <f>'[22]Wood &amp; Fuax HC Bev Cost'!I66+'[22]Wood &amp; Fuax HC Bev Cost'!I66*(ForestWoodMarkUp)</f>
        <v>114.515856</v>
      </c>
      <c r="J54" s="223">
        <f>'[22]Wood &amp; Fuax HC Bev Cost'!J66+'[22]Wood &amp; Fuax HC Bev Cost'!J66*(ForestWoodMarkUp)</f>
        <v>127.25294400000001</v>
      </c>
      <c r="K54" s="223">
        <f>'[22]Wood &amp; Fuax HC Bev Cost'!K66+'[22]Wood &amp; Fuax HC Bev Cost'!K66*(ForestWoodMarkUp)</f>
        <v>139.98160799999999</v>
      </c>
      <c r="L54" s="223">
        <f>'[22]Wood &amp; Fuax HC Bev Cost'!L66+'[22]Wood &amp; Fuax HC Bev Cost'!L66*(ForestWoodMarkUp)</f>
        <v>152.685</v>
      </c>
      <c r="M54" s="223">
        <f>'[22]Wood &amp; Fuax HC Bev Cost'!M66+'[22]Wood &amp; Fuax HC Bev Cost'!M66*(ForestWoodMarkUp)</f>
        <v>172.405584</v>
      </c>
      <c r="N54" s="223">
        <f>'[22]Wood &amp; Fuax HC Bev Cost'!N66+'[22]Wood &amp; Fuax HC Bev Cost'!N66*(ForestWoodMarkUp)</f>
        <v>185.82501599999998</v>
      </c>
      <c r="O54" s="223">
        <f>'[22]Wood &amp; Fuax HC Bev Cost'!O66+'[22]Wood &amp; Fuax HC Bev Cost'!O66*(ForestWoodMarkUp)</f>
        <v>199.252872</v>
      </c>
      <c r="P54" s="223">
        <f>'[22]Wood &amp; Fuax HC Bev Cost'!P66+'[22]Wood &amp; Fuax HC Bev Cost'!P66*(ForestWoodMarkUp)</f>
        <v>212.672304</v>
      </c>
      <c r="Q54" s="215"/>
      <c r="R54" s="215"/>
      <c r="S54" s="215"/>
      <c r="T54" s="215"/>
      <c r="U54" s="215"/>
      <c r="V54" s="215"/>
      <c r="W54" s="215"/>
      <c r="X54" s="215"/>
      <c r="Y54" s="215"/>
      <c r="Z54" s="215"/>
    </row>
    <row r="55" spans="1:26" s="206" customFormat="1" ht="24.95" customHeight="1" x14ac:dyDescent="0.35">
      <c r="A55" s="206" t="s">
        <v>503</v>
      </c>
      <c r="B55" s="20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s="206" customFormat="1" ht="24.95" customHeight="1" x14ac:dyDescent="0.35">
      <c r="A56" s="206" t="s">
        <v>504</v>
      </c>
      <c r="B56" s="20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s="206" customFormat="1" ht="24.95" customHeight="1" x14ac:dyDescent="0.35">
      <c r="A57" s="206" t="s">
        <v>505</v>
      </c>
      <c r="B57" s="20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s="206" customFormat="1" ht="24.95" customHeight="1" x14ac:dyDescent="0.35">
      <c r="B58" s="20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s="206" customFormat="1" ht="24.95" customHeight="1" x14ac:dyDescent="0.35">
      <c r="B59" s="20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s="206" customFormat="1" ht="24.95" customHeight="1" x14ac:dyDescent="0.35">
      <c r="A60" s="206" t="s">
        <v>39</v>
      </c>
      <c r="B60" s="201"/>
      <c r="C60" s="3"/>
      <c r="D60" s="3"/>
      <c r="E60" s="3"/>
      <c r="F60" s="225">
        <f>'[22]Wood &amp; Fuax HC Bev Cost'!F72+'[22]Wood &amp; Fuax HC Bev Cost'!F72*(HcExtrasMarkUp)</f>
        <v>8.32</v>
      </c>
      <c r="G60" s="3"/>
      <c r="H60" s="226"/>
      <c r="I60" s="215"/>
      <c r="J60" s="215" t="s">
        <v>40</v>
      </c>
      <c r="K60" s="215"/>
      <c r="L60" s="215"/>
      <c r="M60" s="215" t="s">
        <v>41</v>
      </c>
      <c r="N60" s="215"/>
      <c r="O60" s="225">
        <f>'[22]Wood &amp; Fuax HC Bev Cost'!O72+'[22]Wood &amp; Fuax HC Bev Cost'!O72*(HcExtrasMarkUp)</f>
        <v>2.6</v>
      </c>
      <c r="P60" s="215"/>
      <c r="Q60" s="215"/>
      <c r="R60" s="215"/>
      <c r="S60" s="215"/>
      <c r="T60" s="215"/>
      <c r="U60" s="215"/>
      <c r="V60" s="215"/>
      <c r="W60" s="215"/>
      <c r="X60" s="215"/>
      <c r="Y60" s="215"/>
      <c r="Z60" s="215"/>
    </row>
    <row r="61" spans="1:26" s="206" customFormat="1" ht="24.95" customHeight="1" x14ac:dyDescent="0.35">
      <c r="A61" s="206" t="s">
        <v>42</v>
      </c>
      <c r="B61" s="202"/>
      <c r="C61" s="4"/>
      <c r="D61" s="4"/>
      <c r="E61" s="4"/>
      <c r="F61" s="225">
        <f>'[22]Wood &amp; Fuax HC Bev Cost'!F73+'[22]Wood &amp; Fuax HC Bev Cost'!F73*(HcExtrasMarkUp)</f>
        <v>0.48099999999999998</v>
      </c>
      <c r="G61" s="4"/>
      <c r="H61" s="4"/>
      <c r="I61" s="215"/>
      <c r="J61" s="215"/>
      <c r="K61" s="215"/>
      <c r="L61" s="215"/>
      <c r="M61" s="215" t="s">
        <v>43</v>
      </c>
      <c r="N61" s="215"/>
      <c r="O61" s="225">
        <f>'[22]Wood &amp; Fuax HC Bev Cost'!O73+'[22]Wood &amp; Fuax HC Bev Cost'!O73*(HcExtrasMarkUp)</f>
        <v>2.6</v>
      </c>
      <c r="P61" s="215"/>
      <c r="Q61" s="215"/>
      <c r="R61" s="215"/>
      <c r="S61" s="215"/>
      <c r="T61" s="215"/>
      <c r="U61" s="215"/>
      <c r="V61" s="215"/>
      <c r="W61" s="215"/>
      <c r="X61" s="215"/>
      <c r="Y61" s="215"/>
      <c r="Z61" s="215"/>
    </row>
    <row r="62" spans="1:26" s="206" customFormat="1" ht="24.95" customHeight="1" x14ac:dyDescent="0.35">
      <c r="A62" s="206" t="s">
        <v>44</v>
      </c>
      <c r="B62" s="203"/>
      <c r="C62" s="5"/>
      <c r="D62" s="5"/>
      <c r="E62" s="5"/>
      <c r="F62" s="225">
        <f>'[22]Wood &amp; Fuax HC Bev Cost'!F74+'[22]Wood &amp; Fuax HC Bev Cost'!F74*(HcExtrasMarkUp)</f>
        <v>2.1319999999999997</v>
      </c>
      <c r="G62" s="5"/>
      <c r="H62" s="5"/>
      <c r="I62" s="215"/>
      <c r="J62" s="215"/>
      <c r="K62" s="215"/>
      <c r="L62" s="215"/>
      <c r="M62" s="215" t="s">
        <v>45</v>
      </c>
      <c r="N62" s="215"/>
      <c r="O62" s="225">
        <f>'[22]Wood &amp; Fuax HC Bev Cost'!O74+'[22]Wood &amp; Fuax HC Bev Cost'!O74*(HcExtrasMarkUp)</f>
        <v>4.55</v>
      </c>
      <c r="P62" s="215"/>
      <c r="Q62" s="215"/>
      <c r="R62" s="215"/>
      <c r="S62" s="215"/>
      <c r="T62" s="215"/>
      <c r="U62" s="215"/>
      <c r="V62" s="215"/>
      <c r="W62" s="215"/>
      <c r="X62" s="215"/>
      <c r="Y62" s="215"/>
      <c r="Z62" s="215"/>
    </row>
    <row r="63" spans="1:26" s="206" customFormat="1" ht="24.95" customHeight="1" x14ac:dyDescent="0.35">
      <c r="A63" s="206" t="s">
        <v>46</v>
      </c>
      <c r="B63" s="202"/>
      <c r="C63" s="4"/>
      <c r="D63" s="4"/>
      <c r="E63" s="4"/>
      <c r="F63" s="225">
        <f>'[22]Wood &amp; Fuax HC Bev Cost'!F75+'[22]Wood &amp; Fuax HC Bev Cost'!F75*(HcExtrasMarkUp)</f>
        <v>0.90999999999999992</v>
      </c>
      <c r="G63" s="4"/>
      <c r="H63" s="227"/>
      <c r="I63" s="215"/>
      <c r="J63" s="215"/>
      <c r="K63" s="215"/>
      <c r="L63" s="215"/>
      <c r="M63" s="215"/>
      <c r="N63" s="215"/>
      <c r="O63" s="225"/>
      <c r="P63" s="215"/>
      <c r="Q63" s="215"/>
      <c r="R63" s="215"/>
      <c r="S63" s="215"/>
      <c r="T63" s="215"/>
      <c r="U63" s="215"/>
      <c r="V63" s="215"/>
      <c r="W63" s="215"/>
      <c r="X63" s="215"/>
      <c r="Y63" s="215"/>
      <c r="Z63" s="215"/>
    </row>
    <row r="64" spans="1:26" s="206" customFormat="1" ht="24.95" customHeight="1" x14ac:dyDescent="0.35">
      <c r="A64" s="206" t="s">
        <v>47</v>
      </c>
      <c r="B64" s="214"/>
      <c r="C64" s="4"/>
      <c r="D64" s="4"/>
      <c r="E64" s="4"/>
      <c r="F64" s="225">
        <f>'[22]Wood &amp; Fuax HC Bev Cost'!F76+'[22]Wood &amp; Fuax HC Bev Cost'!F76*(HcExtrasMarkUp)</f>
        <v>1.365</v>
      </c>
      <c r="G64" s="227"/>
      <c r="H64" s="227"/>
      <c r="I64" s="215"/>
      <c r="J64" s="215"/>
      <c r="K64" s="215"/>
      <c r="L64" s="215" t="s">
        <v>48</v>
      </c>
      <c r="M64" s="215"/>
      <c r="N64" s="215"/>
      <c r="O64" s="225">
        <f>'[22]Wood &amp; Fuax HC Bev Cost'!O76+'[22]Wood &amp; Fuax HC Bev Cost'!O76*(HcExtrasMarkUp)</f>
        <v>0.44849999999999995</v>
      </c>
      <c r="P64" s="215"/>
      <c r="Q64" s="215"/>
      <c r="R64" s="215"/>
      <c r="S64" s="215"/>
      <c r="T64" s="215"/>
      <c r="U64" s="215"/>
      <c r="V64" s="215"/>
      <c r="W64" s="215"/>
      <c r="X64" s="215"/>
      <c r="Y64" s="215"/>
      <c r="Z64" s="215"/>
    </row>
    <row r="65" spans="1:26" s="206" customFormat="1" ht="24.95" customHeight="1" x14ac:dyDescent="0.35">
      <c r="A65" s="202" t="s">
        <v>49</v>
      </c>
      <c r="B65" s="202"/>
      <c r="C65" s="4"/>
      <c r="D65" s="4"/>
      <c r="E65" s="4"/>
      <c r="F65" s="225">
        <f>'[22]Wood &amp; Fuax HC Bev Cost'!F77+'[22]Wood &amp; Fuax HC Bev Cost'!F77*(HcExtrasMarkUp)</f>
        <v>3.0679999999999996</v>
      </c>
      <c r="G65" s="215" t="s">
        <v>50</v>
      </c>
      <c r="H65" s="227"/>
      <c r="I65" s="215"/>
      <c r="J65" s="215"/>
      <c r="K65" s="215"/>
      <c r="L65" s="215"/>
      <c r="M65" s="215"/>
      <c r="N65" s="215"/>
      <c r="O65" s="215"/>
      <c r="P65" s="215"/>
      <c r="Q65" s="215"/>
      <c r="R65" s="215"/>
      <c r="S65" s="215"/>
      <c r="T65" s="215"/>
      <c r="U65" s="215"/>
      <c r="V65" s="215"/>
      <c r="W65" s="215"/>
      <c r="X65" s="215"/>
      <c r="Y65" s="215"/>
      <c r="Z65" s="215"/>
    </row>
    <row r="66" spans="1:26" s="206" customFormat="1" ht="24.95" customHeight="1" x14ac:dyDescent="0.35">
      <c r="A66" s="202" t="s">
        <v>51</v>
      </c>
      <c r="B66" s="202"/>
      <c r="C66" s="4"/>
      <c r="D66" s="4"/>
      <c r="E66" s="4"/>
      <c r="F66" s="225">
        <f>'[22]Wood &amp; Fuax HC Bev Cost'!F78+'[22]Wood &amp; Fuax HC Bev Cost'!F78*(HcExtrasMarkUp)</f>
        <v>4.3940000000000001</v>
      </c>
      <c r="G66" s="215" t="s">
        <v>52</v>
      </c>
      <c r="H66" s="227"/>
      <c r="I66" s="215"/>
      <c r="J66" s="215"/>
      <c r="K66" s="215"/>
      <c r="L66" s="215"/>
      <c r="M66" s="215"/>
      <c r="N66" s="215"/>
      <c r="O66" s="215"/>
      <c r="P66" s="215"/>
      <c r="Q66" s="215"/>
      <c r="R66" s="215"/>
      <c r="S66" s="215"/>
      <c r="T66" s="215"/>
      <c r="U66" s="215"/>
      <c r="V66" s="215"/>
      <c r="W66" s="215"/>
      <c r="X66" s="215"/>
      <c r="Y66" s="215"/>
      <c r="Z66" s="215"/>
    </row>
    <row r="67" spans="1:26" s="206" customFormat="1" ht="24.95" customHeight="1" x14ac:dyDescent="0.35">
      <c r="B67" s="205"/>
      <c r="C67" s="215"/>
      <c r="D67" s="215"/>
      <c r="E67" s="215"/>
      <c r="F67" s="225"/>
      <c r="G67" s="215"/>
      <c r="H67" s="215"/>
      <c r="I67" s="215"/>
      <c r="J67" s="215"/>
      <c r="K67" s="215"/>
      <c r="L67" s="215"/>
      <c r="M67" s="215"/>
      <c r="N67" s="215"/>
      <c r="O67" s="215"/>
      <c r="P67" s="215"/>
      <c r="Q67" s="215"/>
      <c r="R67" s="215"/>
      <c r="S67" s="215"/>
      <c r="T67" s="215"/>
      <c r="U67" s="215"/>
      <c r="V67" s="215"/>
      <c r="W67" s="215"/>
      <c r="X67" s="215"/>
      <c r="Y67" s="215"/>
      <c r="Z67" s="215"/>
    </row>
    <row r="68" spans="1:26" s="206" customFormat="1" ht="24.95" customHeight="1" x14ac:dyDescent="0.35">
      <c r="A68" s="206" t="s">
        <v>506</v>
      </c>
      <c r="B68" s="205"/>
      <c r="C68" s="215"/>
      <c r="D68" s="215"/>
      <c r="E68" s="215"/>
      <c r="F68" s="225">
        <f>'[22]Wood &amp; Fuax HC Bev Cost'!F80+'[22]Wood &amp; Fuax HC Bev Cost'!F80*(HcExtrasMarkUp)</f>
        <v>59.8</v>
      </c>
      <c r="G68" s="215"/>
      <c r="H68" s="215"/>
      <c r="I68" s="215"/>
      <c r="J68" s="215"/>
      <c r="K68" s="215"/>
      <c r="L68" s="215"/>
      <c r="M68" s="215"/>
      <c r="N68" s="215"/>
      <c r="O68" s="215"/>
      <c r="P68" s="215"/>
      <c r="Q68" s="215"/>
      <c r="R68" s="215"/>
      <c r="S68" s="215"/>
      <c r="T68" s="215"/>
      <c r="U68" s="215"/>
      <c r="V68" s="215"/>
      <c r="W68" s="215"/>
      <c r="X68" s="215"/>
      <c r="Y68" s="215"/>
      <c r="Z68" s="215"/>
    </row>
    <row r="69" spans="1:26" s="206" customFormat="1" ht="24.95" customHeight="1" x14ac:dyDescent="0.35">
      <c r="A69" s="206" t="s">
        <v>507</v>
      </c>
      <c r="B69" s="205"/>
      <c r="C69" s="215"/>
      <c r="D69" s="215"/>
      <c r="E69" s="215"/>
      <c r="F69" s="225">
        <f>'[22]Wood &amp; Fuax HC Bev Cost'!F81+'[22]Wood &amp; Fuax HC Bev Cost'!F81*(HcExtrasMarkUp)</f>
        <v>13.324999999999999</v>
      </c>
      <c r="G69" s="215"/>
      <c r="H69" s="215"/>
      <c r="I69" s="215"/>
      <c r="J69" s="215"/>
      <c r="K69" s="215"/>
      <c r="L69" s="215"/>
      <c r="M69" s="215"/>
      <c r="N69" s="215"/>
      <c r="O69" s="215"/>
      <c r="P69" s="215"/>
      <c r="Q69" s="215"/>
      <c r="R69" s="215"/>
      <c r="S69" s="215"/>
      <c r="T69" s="215"/>
      <c r="U69" s="215"/>
      <c r="V69" s="215"/>
      <c r="W69" s="215"/>
      <c r="X69" s="215"/>
      <c r="Y69" s="215"/>
      <c r="Z69" s="215"/>
    </row>
    <row r="70" spans="1:26" s="206" customFormat="1" ht="24.95" customHeight="1" x14ac:dyDescent="0.35">
      <c r="A70" s="206" t="s">
        <v>508</v>
      </c>
      <c r="B70" s="205"/>
      <c r="C70" s="215"/>
      <c r="D70" s="215"/>
      <c r="E70" s="215"/>
      <c r="F70" s="225">
        <f>'[22]Wood &amp; Fuax HC Bev Cost'!F82+'[22]Wood &amp; Fuax HC Bev Cost'!F82*(HcExtrasMarkUp)</f>
        <v>8.06</v>
      </c>
      <c r="G70" s="215"/>
      <c r="H70" s="215"/>
      <c r="I70" s="215"/>
      <c r="J70" s="215"/>
      <c r="K70" s="215"/>
      <c r="L70" s="215"/>
      <c r="M70" s="215"/>
      <c r="N70" s="215"/>
      <c r="O70" s="215"/>
      <c r="P70" s="215"/>
      <c r="Q70" s="215"/>
      <c r="R70" s="215"/>
      <c r="S70" s="215"/>
      <c r="T70" s="215"/>
      <c r="U70" s="215"/>
      <c r="V70" s="215"/>
      <c r="W70" s="215"/>
      <c r="X70" s="215"/>
      <c r="Y70" s="215"/>
      <c r="Z70" s="215"/>
    </row>
  </sheetData>
  <mergeCells count="2">
    <mergeCell ref="X7:Z7"/>
    <mergeCell ref="X14:Z14"/>
  </mergeCells>
  <pageMargins left="0.25" right="0.25" top="0.75" bottom="0.75" header="0.3" footer="0.3"/>
  <pageSetup paperSize="9" scale="43" orientation="portrait" r:id="rId1"/>
  <headerFooter>
    <oddHeader>&amp;L&amp;"-,Bold"&amp;18HC Faux &amp; Wood Venetian</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7F6D-CAF7-4432-A00D-A472B170FEB5}">
  <dimension ref="A1:AN545"/>
  <sheetViews>
    <sheetView view="pageBreakPreview" zoomScaleNormal="90" zoomScaleSheetLayoutView="100" workbookViewId="0">
      <selection activeCell="AD21" sqref="AD21"/>
    </sheetView>
  </sheetViews>
  <sheetFormatPr defaultColWidth="1.28515625" defaultRowHeight="15.75" x14ac:dyDescent="0.25"/>
  <cols>
    <col min="1" max="2" width="10.7109375" style="33" customWidth="1"/>
    <col min="3" max="3" width="11.28515625" style="33" customWidth="1"/>
    <col min="4" max="4" width="11.28515625" style="72" customWidth="1"/>
    <col min="5" max="5" width="11.28515625" style="33" customWidth="1"/>
    <col min="6" max="6" width="11.28515625" style="72" customWidth="1"/>
    <col min="7" max="7" width="11.28515625" style="33" customWidth="1"/>
    <col min="8" max="8" width="11.28515625" style="72" customWidth="1"/>
    <col min="9" max="9" width="11.28515625" style="33" customWidth="1"/>
    <col min="10" max="10" width="11.28515625" style="72" customWidth="1"/>
    <col min="11" max="11" width="11.28515625" style="33" customWidth="1"/>
    <col min="12" max="12" width="11.28515625" style="72" customWidth="1"/>
    <col min="13" max="13" width="11.28515625" style="33" customWidth="1"/>
    <col min="14" max="14" width="11.28515625" style="72" customWidth="1"/>
    <col min="15" max="15" width="9.5703125" style="33" customWidth="1"/>
    <col min="16" max="16" width="9.5703125" style="34" customWidth="1"/>
    <col min="17" max="16384" width="1.28515625" style="35"/>
  </cols>
  <sheetData>
    <row r="1" spans="1:16" ht="15" customHeight="1" x14ac:dyDescent="0.25">
      <c r="A1" s="229" t="s">
        <v>270</v>
      </c>
      <c r="B1" s="230"/>
      <c r="C1" s="230"/>
      <c r="D1" s="32"/>
      <c r="E1" s="230"/>
      <c r="F1" s="32"/>
      <c r="G1" s="230"/>
      <c r="H1" s="32"/>
      <c r="I1" s="230"/>
      <c r="J1" s="32"/>
      <c r="K1" s="230"/>
      <c r="L1" s="32"/>
      <c r="M1" s="230"/>
      <c r="N1" s="32"/>
    </row>
    <row r="2" spans="1:16" ht="15" customHeight="1" x14ac:dyDescent="0.25">
      <c r="A2" s="719" t="s">
        <v>240</v>
      </c>
      <c r="B2" s="720"/>
      <c r="C2" s="38">
        <f>[13]Sumary!O10</f>
        <v>0.4</v>
      </c>
      <c r="D2" s="39">
        <f>[13]Sumary!P10</f>
        <v>0.8</v>
      </c>
      <c r="E2" s="39">
        <f>[13]Sumary!Q10</f>
        <v>1.2</v>
      </c>
      <c r="F2" s="39">
        <f>[13]Sumary!R10</f>
        <v>1.6</v>
      </c>
      <c r="G2" s="39">
        <f>[13]Sumary!S10</f>
        <v>2</v>
      </c>
      <c r="H2" s="39">
        <f>[13]Sumary!T10</f>
        <v>2.4</v>
      </c>
      <c r="I2" s="39">
        <f>[13]Sumary!U10</f>
        <v>2.8</v>
      </c>
      <c r="J2" s="39">
        <f>[13]Sumary!V10</f>
        <v>3.2</v>
      </c>
      <c r="K2" s="39">
        <f>[13]Sumary!W10</f>
        <v>3.6</v>
      </c>
      <c r="L2" s="39">
        <f>[13]Sumary!X10</f>
        <v>4</v>
      </c>
      <c r="M2" s="39">
        <f>[13]Sumary!Y10</f>
        <v>4.4000000000000004</v>
      </c>
      <c r="N2" s="231">
        <f>[13]Sumary!Z10</f>
        <v>4.8</v>
      </c>
      <c r="O2" s="41"/>
      <c r="P2" s="41"/>
    </row>
    <row r="3" spans="1:16" ht="15" customHeight="1" x14ac:dyDescent="0.25">
      <c r="A3" s="42"/>
      <c r="B3" s="43" t="s">
        <v>241</v>
      </c>
      <c r="C3" s="44">
        <f>[13]Sumary!O11</f>
        <v>15.748031496062993</v>
      </c>
      <c r="D3" s="45">
        <f>[13]Sumary!P11</f>
        <v>31.496062992125985</v>
      </c>
      <c r="E3" s="45">
        <f>[13]Sumary!Q11</f>
        <v>47.244094488188978</v>
      </c>
      <c r="F3" s="45">
        <f>[13]Sumary!R11</f>
        <v>62.99212598425197</v>
      </c>
      <c r="G3" s="45">
        <f>[13]Sumary!S11</f>
        <v>78.740157480314963</v>
      </c>
      <c r="H3" s="45">
        <f>[13]Sumary!T11</f>
        <v>94.488188976377955</v>
      </c>
      <c r="I3" s="45">
        <f>[13]Sumary!U11</f>
        <v>110.23622047244095</v>
      </c>
      <c r="J3" s="45">
        <f>[13]Sumary!V11</f>
        <v>125.98425196850394</v>
      </c>
      <c r="K3" s="45">
        <f>[13]Sumary!W11</f>
        <v>141.73228346456693</v>
      </c>
      <c r="L3" s="45">
        <f>[13]Sumary!X11</f>
        <v>157.48031496062993</v>
      </c>
      <c r="M3" s="45">
        <f>[13]Sumary!Y11</f>
        <v>173.22834645669292</v>
      </c>
      <c r="N3" s="232">
        <f>[13]Sumary!Z11</f>
        <v>188.97637795275591</v>
      </c>
      <c r="O3" s="47"/>
      <c r="P3" s="47"/>
    </row>
    <row r="4" spans="1:16" ht="15" customHeight="1" x14ac:dyDescent="0.25">
      <c r="A4" s="233">
        <f>[13]Sumary!M12</f>
        <v>0.4</v>
      </c>
      <c r="B4" s="49">
        <f>[13]Sumary!N12</f>
        <v>15.748031496062993</v>
      </c>
      <c r="C4" s="234">
        <f>'[13]SlimLine Costs'!C4+'[13]SlimLine Costs'!C4*(SlimLineMarkUp)+FullBlindLabour</f>
        <v>11.212203744588745</v>
      </c>
      <c r="D4" s="234">
        <f>'[13]SlimLine Costs'!D4+'[13]SlimLine Costs'!D4*(SlimLineMarkUp)+FullBlindLabour</f>
        <v>14.131905822510824</v>
      </c>
      <c r="E4" s="234">
        <f>'[13]SlimLine Costs'!E4+'[13]SlimLine Costs'!E4*(SlimLineMarkUp)+FullBlindLabour</f>
        <v>17.051607900432902</v>
      </c>
      <c r="F4" s="234">
        <f>'[13]SlimLine Costs'!F4+'[13]SlimLine Costs'!F4*(SlimLineMarkUp)+FullBlindLabour</f>
        <v>19.971309978354977</v>
      </c>
      <c r="G4" s="234">
        <f>'[13]SlimLine Costs'!G4+'[13]SlimLine Costs'!G4*(SlimLineMarkUp)+FullBlindLabour</f>
        <v>23.990422056277055</v>
      </c>
      <c r="H4" s="234">
        <f>'[13]SlimLine Costs'!H4+'[13]SlimLine Costs'!H4*(SlimLineMarkUp)+FullBlindLabour</f>
        <v>26.910124134199133</v>
      </c>
      <c r="I4" s="234">
        <f>'[13]SlimLine Costs'!I4+'[13]SlimLine Costs'!I4*(SlimLineMarkUp)+FullBlindLabour</f>
        <v>29.829826212121208</v>
      </c>
      <c r="J4" s="234">
        <f>'[13]SlimLine Costs'!J4+'[13]SlimLine Costs'!J4*(SlimLineMarkUp)+FullBlindLabour</f>
        <v>32.749528290043287</v>
      </c>
      <c r="K4" s="234">
        <f>'[13]SlimLine Costs'!K4+'[13]SlimLine Costs'!K4*(SlimLineMarkUp)+FullBlindLabour</f>
        <v>35.669230367965362</v>
      </c>
      <c r="L4" s="234">
        <f>'[13]SlimLine Costs'!L4+'[13]SlimLine Costs'!L4*(SlimLineMarkUp)+FullBlindLabour</f>
        <v>38.588932445887444</v>
      </c>
      <c r="M4" s="234">
        <f>'[13]SlimLine Costs'!M4+'[13]SlimLine Costs'!M4*(SlimLineMarkUp)+FullBlindLabour</f>
        <v>41.508634523809526</v>
      </c>
      <c r="N4" s="234">
        <f>'[13]SlimLine Costs'!N4+'[13]SlimLine Costs'!N4*(SlimLineMarkUp)+FullBlindLabour</f>
        <v>44.428336601731601</v>
      </c>
      <c r="O4" s="51"/>
      <c r="P4" s="51"/>
    </row>
    <row r="5" spans="1:16" ht="15" customHeight="1" x14ac:dyDescent="0.25">
      <c r="A5" s="233">
        <f>[13]Sumary!M13</f>
        <v>0.8</v>
      </c>
      <c r="B5" s="49">
        <f>[13]Sumary!N13</f>
        <v>31.496062992125985</v>
      </c>
      <c r="C5" s="234">
        <f>'[13]SlimLine Costs'!C5+'[13]SlimLine Costs'!C5*(SlimLineMarkUp)+FullBlindLabour</f>
        <v>11.860515432900435</v>
      </c>
      <c r="D5" s="234">
        <f>'[13]SlimLine Costs'!D5+'[13]SlimLine Costs'!D5*(SlimLineMarkUp)+FullBlindLabour</f>
        <v>15.4285291991342</v>
      </c>
      <c r="E5" s="234">
        <f>'[13]SlimLine Costs'!E5+'[13]SlimLine Costs'!E5*(SlimLineMarkUp)+FullBlindLabour</f>
        <v>18.996542965367965</v>
      </c>
      <c r="F5" s="234">
        <f>'[13]SlimLine Costs'!F5+'[13]SlimLine Costs'!F5*(SlimLineMarkUp)+FullBlindLabour</f>
        <v>22.56455673160173</v>
      </c>
      <c r="G5" s="234">
        <f>'[13]SlimLine Costs'!G5+'[13]SlimLine Costs'!G5*(SlimLineMarkUp)+FullBlindLabour</f>
        <v>27.231980497835497</v>
      </c>
      <c r="H5" s="234">
        <f>'[13]SlimLine Costs'!H5+'[13]SlimLine Costs'!H5*(SlimLineMarkUp)+FullBlindLabour</f>
        <v>30.799994264069262</v>
      </c>
      <c r="I5" s="234">
        <f>'[13]SlimLine Costs'!I5+'[13]SlimLine Costs'!I5*(SlimLineMarkUp)+FullBlindLabour</f>
        <v>34.368008030303024</v>
      </c>
      <c r="J5" s="234">
        <f>'[13]SlimLine Costs'!J5+'[13]SlimLine Costs'!J5*(SlimLineMarkUp)+FullBlindLabour</f>
        <v>37.936021796536792</v>
      </c>
      <c r="K5" s="234">
        <f>'[13]SlimLine Costs'!K5+'[13]SlimLine Costs'!K5*(SlimLineMarkUp)+FullBlindLabour</f>
        <v>41.504035562770561</v>
      </c>
      <c r="L5" s="234">
        <f>'[13]SlimLine Costs'!L5+'[13]SlimLine Costs'!L5*(SlimLineMarkUp)+FullBlindLabour</f>
        <v>45.072049329004322</v>
      </c>
      <c r="M5" s="234">
        <f>'[13]SlimLine Costs'!M5+'[13]SlimLine Costs'!M5*(SlimLineMarkUp)+FullBlindLabour</f>
        <v>48.640063095238098</v>
      </c>
      <c r="N5" s="234">
        <f>'[13]SlimLine Costs'!N5+'[13]SlimLine Costs'!N5*(SlimLineMarkUp)+FullBlindLabour</f>
        <v>52.208076861471859</v>
      </c>
      <c r="O5" s="51"/>
      <c r="P5" s="51"/>
    </row>
    <row r="6" spans="1:16" ht="15" customHeight="1" x14ac:dyDescent="0.25">
      <c r="A6" s="233">
        <f>[13]Sumary!M14</f>
        <v>1.2</v>
      </c>
      <c r="B6" s="49">
        <f>[13]Sumary!N14</f>
        <v>47.244094488188978</v>
      </c>
      <c r="C6" s="234">
        <f>'[13]SlimLine Costs'!C6+'[13]SlimLine Costs'!C6*(SlimLineMarkUp)+FullBlindLabour</f>
        <v>12.508827121212121</v>
      </c>
      <c r="D6" s="234">
        <f>'[13]SlimLine Costs'!D6+'[13]SlimLine Costs'!D6*(SlimLineMarkUp)+FullBlindLabour</f>
        <v>16.725152575757576</v>
      </c>
      <c r="E6" s="234">
        <f>'[13]SlimLine Costs'!E6+'[13]SlimLine Costs'!E6*(SlimLineMarkUp)+FullBlindLabour</f>
        <v>20.941478030303028</v>
      </c>
      <c r="F6" s="234">
        <f>'[13]SlimLine Costs'!F6+'[13]SlimLine Costs'!F6*(SlimLineMarkUp)+FullBlindLabour</f>
        <v>25.157803484848483</v>
      </c>
      <c r="G6" s="234">
        <f>'[13]SlimLine Costs'!G6+'[13]SlimLine Costs'!G6*(SlimLineMarkUp)+FullBlindLabour</f>
        <v>30.47353893939394</v>
      </c>
      <c r="H6" s="234">
        <f>'[13]SlimLine Costs'!H6+'[13]SlimLine Costs'!H6*(SlimLineMarkUp)+FullBlindLabour</f>
        <v>34.689864393939388</v>
      </c>
      <c r="I6" s="234">
        <f>'[13]SlimLine Costs'!I6+'[13]SlimLine Costs'!I6*(SlimLineMarkUp)+FullBlindLabour</f>
        <v>38.906189848484843</v>
      </c>
      <c r="J6" s="234">
        <f>'[13]SlimLine Costs'!J6+'[13]SlimLine Costs'!J6*(SlimLineMarkUp)+FullBlindLabour</f>
        <v>43.122515303030291</v>
      </c>
      <c r="K6" s="234">
        <f>'[13]SlimLine Costs'!K6+'[13]SlimLine Costs'!K6*(SlimLineMarkUp)+FullBlindLabour</f>
        <v>47.33884075757576</v>
      </c>
      <c r="L6" s="234">
        <f>'[13]SlimLine Costs'!L6+'[13]SlimLine Costs'!L6*(SlimLineMarkUp)+FullBlindLabour</f>
        <v>51.5551662121212</v>
      </c>
      <c r="M6" s="234">
        <f>'[13]SlimLine Costs'!M6+'[13]SlimLine Costs'!M6*(SlimLineMarkUp)+FullBlindLabour</f>
        <v>55.771491666666662</v>
      </c>
      <c r="N6" s="234">
        <f>'[13]SlimLine Costs'!N6+'[13]SlimLine Costs'!N6*(SlimLineMarkUp)+FullBlindLabour</f>
        <v>59.98781712121211</v>
      </c>
      <c r="O6" s="51"/>
      <c r="P6" s="51"/>
    </row>
    <row r="7" spans="1:16" ht="15" customHeight="1" x14ac:dyDescent="0.25">
      <c r="A7" s="233">
        <f>[13]Sumary!M15</f>
        <v>1.6</v>
      </c>
      <c r="B7" s="49">
        <f>[13]Sumary!N15</f>
        <v>62.99212598425197</v>
      </c>
      <c r="C7" s="234">
        <f>'[13]SlimLine Costs'!C7+'[13]SlimLine Costs'!C7*(SlimLineMarkUp)+FullBlindLabour</f>
        <v>13.157138809523811</v>
      </c>
      <c r="D7" s="234">
        <f>'[13]SlimLine Costs'!D7+'[13]SlimLine Costs'!D7*(SlimLineMarkUp)+FullBlindLabour</f>
        <v>18.021775952380953</v>
      </c>
      <c r="E7" s="234">
        <f>'[13]SlimLine Costs'!E7+'[13]SlimLine Costs'!E7*(SlimLineMarkUp)+FullBlindLabour</f>
        <v>22.886413095238094</v>
      </c>
      <c r="F7" s="234">
        <f>'[13]SlimLine Costs'!F7+'[13]SlimLine Costs'!F7*(SlimLineMarkUp)+FullBlindLabour</f>
        <v>27.751050238095235</v>
      </c>
      <c r="G7" s="234">
        <f>'[13]SlimLine Costs'!G7+'[13]SlimLine Costs'!G7*(SlimLineMarkUp)+FullBlindLabour</f>
        <v>33.715097380952379</v>
      </c>
      <c r="H7" s="234">
        <f>'[13]SlimLine Costs'!H7+'[13]SlimLine Costs'!H7*(SlimLineMarkUp)+FullBlindLabour</f>
        <v>38.579734523809513</v>
      </c>
      <c r="I7" s="234">
        <f>'[13]SlimLine Costs'!I7+'[13]SlimLine Costs'!I7*(SlimLineMarkUp)+FullBlindLabour</f>
        <v>43.444371666666662</v>
      </c>
      <c r="J7" s="234">
        <f>'[13]SlimLine Costs'!J7+'[13]SlimLine Costs'!J7*(SlimLineMarkUp)+FullBlindLabour</f>
        <v>48.309008809523796</v>
      </c>
      <c r="K7" s="234">
        <f>'[13]SlimLine Costs'!K7+'[13]SlimLine Costs'!K7*(SlimLineMarkUp)+FullBlindLabour</f>
        <v>53.173645952380951</v>
      </c>
      <c r="L7" s="234">
        <f>'[13]SlimLine Costs'!L7+'[13]SlimLine Costs'!L7*(SlimLineMarkUp)+FullBlindLabour</f>
        <v>58.038283095238093</v>
      </c>
      <c r="M7" s="234">
        <f>'[13]SlimLine Costs'!M7+'[13]SlimLine Costs'!M7*(SlimLineMarkUp)+FullBlindLabour</f>
        <v>62.902920238095234</v>
      </c>
      <c r="N7" s="234">
        <f>'[13]SlimLine Costs'!N7+'[13]SlimLine Costs'!N7*(SlimLineMarkUp)+FullBlindLabour</f>
        <v>67.767557380952383</v>
      </c>
      <c r="O7" s="51"/>
      <c r="P7" s="51"/>
    </row>
    <row r="8" spans="1:16" ht="15" customHeight="1" x14ac:dyDescent="0.25">
      <c r="A8" s="233">
        <f>[13]Sumary!M16</f>
        <v>2</v>
      </c>
      <c r="B8" s="49">
        <f>[13]Sumary!N16</f>
        <v>78.740157480314963</v>
      </c>
      <c r="C8" s="234">
        <f>'[13]SlimLine Costs'!C8+'[13]SlimLine Costs'!C8*(SlimLineMarkUp)+FullBlindLabour</f>
        <v>13.805450497835498</v>
      </c>
      <c r="D8" s="234">
        <f>'[13]SlimLine Costs'!D8+'[13]SlimLine Costs'!D8*(SlimLineMarkUp)+FullBlindLabour</f>
        <v>19.318399329004329</v>
      </c>
      <c r="E8" s="234">
        <f>'[13]SlimLine Costs'!E8+'[13]SlimLine Costs'!E8*(SlimLineMarkUp)+FullBlindLabour</f>
        <v>24.83134816017316</v>
      </c>
      <c r="F8" s="234">
        <f>'[13]SlimLine Costs'!F8+'[13]SlimLine Costs'!F8*(SlimLineMarkUp)+FullBlindLabour</f>
        <v>30.344296991341988</v>
      </c>
      <c r="G8" s="234">
        <f>'[13]SlimLine Costs'!G8+'[13]SlimLine Costs'!G8*(SlimLineMarkUp)+FullBlindLabour</f>
        <v>36.956655822510818</v>
      </c>
      <c r="H8" s="234">
        <f>'[13]SlimLine Costs'!H8+'[13]SlimLine Costs'!H8*(SlimLineMarkUp)+FullBlindLabour</f>
        <v>42.469604653679646</v>
      </c>
      <c r="I8" s="234">
        <f>'[13]SlimLine Costs'!I8+'[13]SlimLine Costs'!I8*(SlimLineMarkUp)+FullBlindLabour</f>
        <v>47.982553484848481</v>
      </c>
      <c r="J8" s="234">
        <f>'[13]SlimLine Costs'!J8+'[13]SlimLine Costs'!J8*(SlimLineMarkUp)+FullBlindLabour</f>
        <v>53.495502316017308</v>
      </c>
      <c r="K8" s="234">
        <f>'[13]SlimLine Costs'!K8+'[13]SlimLine Costs'!K8*(SlimLineMarkUp)+FullBlindLabour</f>
        <v>59.00845114718615</v>
      </c>
      <c r="L8" s="234">
        <f>'[13]SlimLine Costs'!L8+'[13]SlimLine Costs'!L8*(SlimLineMarkUp)+FullBlindLabour</f>
        <v>64.521399978354978</v>
      </c>
      <c r="M8" s="234">
        <f>'[13]SlimLine Costs'!M8+'[13]SlimLine Costs'!M8*(SlimLineMarkUp)+FullBlindLabour</f>
        <v>70.03434880952382</v>
      </c>
      <c r="N8" s="234">
        <f>'[13]SlimLine Costs'!N8+'[13]SlimLine Costs'!N8*(SlimLineMarkUp)+FullBlindLabour</f>
        <v>75.547297640692634</v>
      </c>
      <c r="O8" s="51"/>
      <c r="P8" s="51"/>
    </row>
    <row r="9" spans="1:16" ht="15" customHeight="1" x14ac:dyDescent="0.25">
      <c r="A9" s="233">
        <f>[13]Sumary!M17</f>
        <v>2.4</v>
      </c>
      <c r="B9" s="49">
        <f>[13]Sumary!N17</f>
        <v>94.488188976377955</v>
      </c>
      <c r="C9" s="234">
        <f>'[13]SlimLine Costs'!C9+'[13]SlimLine Costs'!C9*(SlimLineMarkUp)+FullBlindLabour</f>
        <v>14.453762186147188</v>
      </c>
      <c r="D9" s="234">
        <f>'[13]SlimLine Costs'!D9+'[13]SlimLine Costs'!D9*(SlimLineMarkUp)+FullBlindLabour</f>
        <v>20.615022705627705</v>
      </c>
      <c r="E9" s="234">
        <f>'[13]SlimLine Costs'!E9+'[13]SlimLine Costs'!E9*(SlimLineMarkUp)+FullBlindLabour</f>
        <v>26.776283225108227</v>
      </c>
      <c r="F9" s="234">
        <f>'[13]SlimLine Costs'!F9+'[13]SlimLine Costs'!F9*(SlimLineMarkUp)+FullBlindLabour</f>
        <v>32.937543744588744</v>
      </c>
      <c r="G9" s="234">
        <f>'[13]SlimLine Costs'!G9+'[13]SlimLine Costs'!G9*(SlimLineMarkUp)+FullBlindLabour</f>
        <v>40.198214264069257</v>
      </c>
      <c r="H9" s="234">
        <f>'[13]SlimLine Costs'!H9+'[13]SlimLine Costs'!H9*(SlimLineMarkUp)+FullBlindLabour</f>
        <v>46.359474783549778</v>
      </c>
      <c r="I9" s="234">
        <f>'[13]SlimLine Costs'!I9+'[13]SlimLine Costs'!I9*(SlimLineMarkUp)+FullBlindLabour</f>
        <v>52.5207353030303</v>
      </c>
      <c r="J9" s="234">
        <f>'[13]SlimLine Costs'!J9+'[13]SlimLine Costs'!J9*(SlimLineMarkUp)+FullBlindLabour</f>
        <v>58.681995822510821</v>
      </c>
      <c r="K9" s="234">
        <f>'[13]SlimLine Costs'!K9+'[13]SlimLine Costs'!K9*(SlimLineMarkUp)+FullBlindLabour</f>
        <v>64.843256341991349</v>
      </c>
      <c r="L9" s="234">
        <f>'[13]SlimLine Costs'!L9+'[13]SlimLine Costs'!L9*(SlimLineMarkUp)+FullBlindLabour</f>
        <v>71.004516861471856</v>
      </c>
      <c r="M9" s="234">
        <f>'[13]SlimLine Costs'!M9+'[13]SlimLine Costs'!M9*(SlimLineMarkUp)+FullBlindLabour</f>
        <v>77.165777380952406</v>
      </c>
      <c r="N9" s="234">
        <f>'[13]SlimLine Costs'!N9+'[13]SlimLine Costs'!N9*(SlimLineMarkUp)+FullBlindLabour</f>
        <v>83.327037900432899</v>
      </c>
      <c r="O9" s="51"/>
      <c r="P9" s="51"/>
    </row>
    <row r="10" spans="1:16" ht="15" customHeight="1" x14ac:dyDescent="0.25">
      <c r="A10" s="233">
        <f>[13]Sumary!M18</f>
        <v>2.8</v>
      </c>
      <c r="B10" s="49">
        <f>[13]Sumary!N18</f>
        <v>110.23622047244095</v>
      </c>
      <c r="C10" s="234">
        <f>'[13]SlimLine Costs'!C10+'[13]SlimLine Costs'!C10*(SlimLineMarkUp)+FullBlindLabour</f>
        <v>15.102073874458878</v>
      </c>
      <c r="D10" s="234">
        <f>'[13]SlimLine Costs'!D10+'[13]SlimLine Costs'!D10*(SlimLineMarkUp)+FullBlindLabour</f>
        <v>21.911646082251085</v>
      </c>
      <c r="E10" s="234">
        <f>'[13]SlimLine Costs'!E10+'[13]SlimLine Costs'!E10*(SlimLineMarkUp)+FullBlindLabour</f>
        <v>28.721218290043286</v>
      </c>
      <c r="F10" s="234">
        <f>'[13]SlimLine Costs'!F10+'[13]SlimLine Costs'!F10*(SlimLineMarkUp)+FullBlindLabour</f>
        <v>35.530790497835497</v>
      </c>
      <c r="G10" s="234">
        <f>'[13]SlimLine Costs'!G10+'[13]SlimLine Costs'!G10*(SlimLineMarkUp)+FullBlindLabour</f>
        <v>43.439772705627696</v>
      </c>
      <c r="H10" s="234">
        <f>'[13]SlimLine Costs'!H10+'[13]SlimLine Costs'!H10*(SlimLineMarkUp)+FullBlindLabour</f>
        <v>50.249344913419911</v>
      </c>
      <c r="I10" s="234">
        <f>'[13]SlimLine Costs'!I10+'[13]SlimLine Costs'!I10*(SlimLineMarkUp)+FullBlindLabour</f>
        <v>57.058917121212112</v>
      </c>
      <c r="J10" s="234">
        <f>'[13]SlimLine Costs'!J10+'[13]SlimLine Costs'!J10*(SlimLineMarkUp)+FullBlindLabour</f>
        <v>63.868489329004326</v>
      </c>
      <c r="K10" s="234">
        <f>'[13]SlimLine Costs'!K10+'[13]SlimLine Costs'!K10*(SlimLineMarkUp)+FullBlindLabour</f>
        <v>70.678061536796534</v>
      </c>
      <c r="L10" s="234">
        <f>'[13]SlimLine Costs'!L10+'[13]SlimLine Costs'!L10*(SlimLineMarkUp)+FullBlindLabour</f>
        <v>77.487633744588749</v>
      </c>
      <c r="M10" s="234">
        <f>'[13]SlimLine Costs'!M10+'[13]SlimLine Costs'!M10*(SlimLineMarkUp)+FullBlindLabour</f>
        <v>84.297205952380963</v>
      </c>
      <c r="N10" s="234">
        <f>'[13]SlimLine Costs'!N10+'[13]SlimLine Costs'!N10*(SlimLineMarkUp)+FullBlindLabour</f>
        <v>91.106778160173164</v>
      </c>
      <c r="O10" s="51"/>
      <c r="P10" s="51"/>
    </row>
    <row r="11" spans="1:16" ht="15" customHeight="1" x14ac:dyDescent="0.25">
      <c r="A11" s="233">
        <f>[13]Sumary!M19</f>
        <v>3.2</v>
      </c>
      <c r="B11" s="49">
        <f>[13]Sumary!N19</f>
        <v>125.98425196850394</v>
      </c>
      <c r="C11" s="234">
        <f>'[13]SlimLine Costs'!C11+'[13]SlimLine Costs'!C11*(SlimLineMarkUp)+FullBlindLabour</f>
        <v>15.750385562770564</v>
      </c>
      <c r="D11" s="234">
        <f>'[13]SlimLine Costs'!D11+'[13]SlimLine Costs'!D11*(SlimLineMarkUp)+FullBlindLabour</f>
        <v>23.208269458874462</v>
      </c>
      <c r="E11" s="234">
        <f>'[13]SlimLine Costs'!E11+'[13]SlimLine Costs'!E11*(SlimLineMarkUp)+FullBlindLabour</f>
        <v>30.666153354978359</v>
      </c>
      <c r="F11" s="234">
        <f>'[13]SlimLine Costs'!F11+'[13]SlimLine Costs'!F11*(SlimLineMarkUp)+FullBlindLabour</f>
        <v>38.12403725108225</v>
      </c>
      <c r="G11" s="234">
        <f>'[13]SlimLine Costs'!G11+'[13]SlimLine Costs'!G11*(SlimLineMarkUp)+FullBlindLabour</f>
        <v>46.681331147186143</v>
      </c>
      <c r="H11" s="234">
        <f>'[13]SlimLine Costs'!H11+'[13]SlimLine Costs'!H11*(SlimLineMarkUp)+FullBlindLabour</f>
        <v>54.139215043290044</v>
      </c>
      <c r="I11" s="234">
        <f>'[13]SlimLine Costs'!I11+'[13]SlimLine Costs'!I11*(SlimLineMarkUp)+FullBlindLabour</f>
        <v>61.597098939393938</v>
      </c>
      <c r="J11" s="234">
        <f>'[13]SlimLine Costs'!J11+'[13]SlimLine Costs'!J11*(SlimLineMarkUp)+FullBlindLabour</f>
        <v>69.054982835497825</v>
      </c>
      <c r="K11" s="234">
        <f>'[13]SlimLine Costs'!K11+'[13]SlimLine Costs'!K11*(SlimLineMarkUp)+FullBlindLabour</f>
        <v>76.512866731601747</v>
      </c>
      <c r="L11" s="234">
        <f>'[13]SlimLine Costs'!L11+'[13]SlimLine Costs'!L11*(SlimLineMarkUp)+FullBlindLabour</f>
        <v>83.970750627705641</v>
      </c>
      <c r="M11" s="234">
        <f>'[13]SlimLine Costs'!M11+'[13]SlimLine Costs'!M11*(SlimLineMarkUp)+FullBlindLabour</f>
        <v>91.428634523809521</v>
      </c>
      <c r="N11" s="234">
        <f>'[13]SlimLine Costs'!N11+'[13]SlimLine Costs'!N11*(SlimLineMarkUp)+FullBlindLabour</f>
        <v>98.886518419913429</v>
      </c>
      <c r="O11" s="51"/>
      <c r="P11" s="51"/>
    </row>
    <row r="12" spans="1:16" ht="15" customHeight="1" x14ac:dyDescent="0.25">
      <c r="A12" s="233">
        <f>[13]Sumary!M20</f>
        <v>3.6</v>
      </c>
      <c r="B12" s="49">
        <f>[13]Sumary!N20</f>
        <v>141.73228346456693</v>
      </c>
      <c r="C12" s="234">
        <f>'[13]SlimLine Costs'!C12+'[13]SlimLine Costs'!C12*(SlimLineMarkUp)+FullBlindLabour</f>
        <v>16.39869725108225</v>
      </c>
      <c r="D12" s="234">
        <f>'[13]SlimLine Costs'!D12+'[13]SlimLine Costs'!D12*(SlimLineMarkUp)+FullBlindLabour</f>
        <v>24.504892835497838</v>
      </c>
      <c r="E12" s="234">
        <f>'[13]SlimLine Costs'!E12+'[13]SlimLine Costs'!E12*(SlimLineMarkUp)+FullBlindLabour</f>
        <v>32.611088419913422</v>
      </c>
      <c r="F12" s="234">
        <f>'[13]SlimLine Costs'!F12+'[13]SlimLine Costs'!F12*(SlimLineMarkUp)+FullBlindLabour</f>
        <v>40.717284004328995</v>
      </c>
      <c r="G12" s="234">
        <f>'[13]SlimLine Costs'!G12+'[13]SlimLine Costs'!G12*(SlimLineMarkUp)+FullBlindLabour</f>
        <v>49.922889588744589</v>
      </c>
      <c r="H12" s="234">
        <f>'[13]SlimLine Costs'!H12+'[13]SlimLine Costs'!H12*(SlimLineMarkUp)+FullBlindLabour</f>
        <v>58.029085173160176</v>
      </c>
      <c r="I12" s="234">
        <f>'[13]SlimLine Costs'!I12+'[13]SlimLine Costs'!I12*(SlimLineMarkUp)+FullBlindLabour</f>
        <v>66.135280757575757</v>
      </c>
      <c r="J12" s="234">
        <f>'[13]SlimLine Costs'!J12+'[13]SlimLine Costs'!J12*(SlimLineMarkUp)+FullBlindLabour</f>
        <v>74.241476341991344</v>
      </c>
      <c r="K12" s="234">
        <f>'[13]SlimLine Costs'!K12+'[13]SlimLine Costs'!K12*(SlimLineMarkUp)+FullBlindLabour</f>
        <v>82.347671926406932</v>
      </c>
      <c r="L12" s="234">
        <f>'[13]SlimLine Costs'!L12+'[13]SlimLine Costs'!L12*(SlimLineMarkUp)+FullBlindLabour</f>
        <v>90.453867510822519</v>
      </c>
      <c r="M12" s="234">
        <f>'[13]SlimLine Costs'!M12+'[13]SlimLine Costs'!M12*(SlimLineMarkUp)+FullBlindLabour</f>
        <v>98.560063095238107</v>
      </c>
      <c r="N12" s="234">
        <f>'[13]SlimLine Costs'!N12+'[13]SlimLine Costs'!N12*(SlimLineMarkUp)+FullBlindLabour</f>
        <v>106.66625867965369</v>
      </c>
      <c r="O12" s="51"/>
      <c r="P12" s="51"/>
    </row>
    <row r="13" spans="1:16" ht="15" customHeight="1" x14ac:dyDescent="0.25">
      <c r="A13" s="233">
        <f>[13]Sumary!M21</f>
        <v>4</v>
      </c>
      <c r="B13" s="49">
        <f>[13]Sumary!N21</f>
        <v>157.48031496062993</v>
      </c>
      <c r="C13" s="234">
        <f>'[13]SlimLine Costs'!C13+'[13]SlimLine Costs'!C13*(SlimLineMarkUp)+FullBlindLabour</f>
        <v>17.047008939393937</v>
      </c>
      <c r="D13" s="234">
        <f>'[13]SlimLine Costs'!D13+'[13]SlimLine Costs'!D13*(SlimLineMarkUp)+FullBlindLabour</f>
        <v>25.801516212121211</v>
      </c>
      <c r="E13" s="234">
        <f>'[13]SlimLine Costs'!E13+'[13]SlimLine Costs'!E13*(SlimLineMarkUp)+FullBlindLabour</f>
        <v>34.556023484848481</v>
      </c>
      <c r="F13" s="234">
        <f>'[13]SlimLine Costs'!F13+'[13]SlimLine Costs'!F13*(SlimLineMarkUp)+FullBlindLabour</f>
        <v>43.310530757575755</v>
      </c>
      <c r="G13" s="234">
        <f>'[13]SlimLine Costs'!G13+'[13]SlimLine Costs'!G13*(SlimLineMarkUp)+FullBlindLabour</f>
        <v>53.164448030303028</v>
      </c>
      <c r="H13" s="234">
        <f>'[13]SlimLine Costs'!H13+'[13]SlimLine Costs'!H13*(SlimLineMarkUp)+FullBlindLabour</f>
        <v>61.918955303030295</v>
      </c>
      <c r="I13" s="234">
        <f>'[13]SlimLine Costs'!I13+'[13]SlimLine Costs'!I13*(SlimLineMarkUp)+FullBlindLabour</f>
        <v>70.673462575757569</v>
      </c>
      <c r="J13" s="234">
        <f>'[13]SlimLine Costs'!J13+'[13]SlimLine Costs'!J13*(SlimLineMarkUp)+FullBlindLabour</f>
        <v>79.42796984848485</v>
      </c>
      <c r="K13" s="234">
        <f>'[13]SlimLine Costs'!K13+'[13]SlimLine Costs'!K13*(SlimLineMarkUp)+FullBlindLabour</f>
        <v>88.182477121212131</v>
      </c>
      <c r="L13" s="234">
        <f>'[13]SlimLine Costs'!L13+'[13]SlimLine Costs'!L13*(SlimLineMarkUp)+FullBlindLabour</f>
        <v>96.936984393939397</v>
      </c>
      <c r="M13" s="234">
        <f>'[13]SlimLine Costs'!M13+'[13]SlimLine Costs'!M13*(SlimLineMarkUp)+FullBlindLabour</f>
        <v>105.69149166666666</v>
      </c>
      <c r="N13" s="234">
        <f>'[13]SlimLine Costs'!N13+'[13]SlimLine Costs'!N13*(SlimLineMarkUp)+FullBlindLabour</f>
        <v>114.44599893939393</v>
      </c>
      <c r="O13" s="51"/>
      <c r="P13" s="51"/>
    </row>
    <row r="14" spans="1:16" ht="15" customHeight="1" x14ac:dyDescent="0.25">
      <c r="A14" s="235"/>
      <c r="B14" s="235"/>
      <c r="C14" s="235"/>
      <c r="D14" s="32"/>
      <c r="E14" s="235"/>
      <c r="F14" s="32"/>
      <c r="G14" s="235"/>
      <c r="H14" s="32"/>
      <c r="I14" s="235"/>
      <c r="J14" s="32"/>
      <c r="K14" s="235"/>
      <c r="L14" s="32"/>
      <c r="M14" s="235"/>
      <c r="N14" s="32"/>
      <c r="O14" s="53"/>
    </row>
    <row r="15" spans="1:16" ht="15" customHeight="1" x14ac:dyDescent="0.25">
      <c r="A15" s="236" t="s">
        <v>242</v>
      </c>
      <c r="B15" s="235"/>
      <c r="C15" s="235"/>
      <c r="D15" s="32"/>
      <c r="E15" s="237"/>
      <c r="F15" s="32"/>
      <c r="G15" s="230"/>
      <c r="H15" s="32"/>
      <c r="I15" s="235"/>
      <c r="J15" s="32"/>
      <c r="K15" s="235"/>
      <c r="L15" s="32"/>
      <c r="M15" s="235"/>
      <c r="N15" s="32"/>
      <c r="O15" s="53"/>
    </row>
    <row r="16" spans="1:16" ht="15" customHeight="1" x14ac:dyDescent="0.25">
      <c r="A16" s="719" t="s">
        <v>240</v>
      </c>
      <c r="B16" s="720"/>
      <c r="C16" s="38">
        <f>[13]Sumary!O10</f>
        <v>0.4</v>
      </c>
      <c r="D16" s="39">
        <f>[13]Sumary!P10</f>
        <v>0.8</v>
      </c>
      <c r="E16" s="39">
        <f>[13]Sumary!Q10</f>
        <v>1.2</v>
      </c>
      <c r="F16" s="39">
        <f>[13]Sumary!R10</f>
        <v>1.6</v>
      </c>
      <c r="G16" s="39">
        <f>[13]Sumary!S10</f>
        <v>2</v>
      </c>
      <c r="H16" s="39">
        <f>[13]Sumary!T10</f>
        <v>2.4</v>
      </c>
      <c r="I16" s="39">
        <f>[13]Sumary!U10</f>
        <v>2.8</v>
      </c>
      <c r="J16" s="39">
        <f>[13]Sumary!V10</f>
        <v>3.2</v>
      </c>
      <c r="K16" s="39">
        <f>[13]Sumary!W10</f>
        <v>3.6</v>
      </c>
      <c r="L16" s="39">
        <f>[13]Sumary!X10</f>
        <v>4</v>
      </c>
      <c r="M16" s="39">
        <f>[13]Sumary!Y10</f>
        <v>4.4000000000000004</v>
      </c>
      <c r="N16" s="231">
        <f>[13]Sumary!Z10</f>
        <v>4.8</v>
      </c>
      <c r="O16" s="41"/>
      <c r="P16" s="41"/>
    </row>
    <row r="17" spans="1:16" ht="15" customHeight="1" x14ac:dyDescent="0.25">
      <c r="A17" s="56"/>
      <c r="B17" s="57" t="s">
        <v>241</v>
      </c>
      <c r="C17" s="58">
        <f>[13]Sumary!O11</f>
        <v>15.748031496062993</v>
      </c>
      <c r="D17" s="59">
        <f>[13]Sumary!P11</f>
        <v>31.496062992125985</v>
      </c>
      <c r="E17" s="59">
        <f>[13]Sumary!Q11</f>
        <v>47.244094488188978</v>
      </c>
      <c r="F17" s="59">
        <f>[13]Sumary!R11</f>
        <v>62.99212598425197</v>
      </c>
      <c r="G17" s="59">
        <f>[13]Sumary!S11</f>
        <v>78.740157480314963</v>
      </c>
      <c r="H17" s="59">
        <f>[13]Sumary!T11</f>
        <v>94.488188976377955</v>
      </c>
      <c r="I17" s="59">
        <f>[13]Sumary!U11</f>
        <v>110.23622047244095</v>
      </c>
      <c r="J17" s="59">
        <f>[13]Sumary!V11</f>
        <v>125.98425196850394</v>
      </c>
      <c r="K17" s="59">
        <f>[13]Sumary!W11</f>
        <v>141.73228346456693</v>
      </c>
      <c r="L17" s="59">
        <f>[13]Sumary!X11</f>
        <v>157.48031496062993</v>
      </c>
      <c r="M17" s="59">
        <f>[13]Sumary!Y11</f>
        <v>173.22834645669292</v>
      </c>
      <c r="N17" s="238">
        <f>[13]Sumary!Z11</f>
        <v>188.97637795275591</v>
      </c>
      <c r="O17" s="47"/>
      <c r="P17" s="47"/>
    </row>
    <row r="18" spans="1:16" ht="15" customHeight="1" x14ac:dyDescent="0.25">
      <c r="A18" s="233">
        <f>[13]Sumary!M12</f>
        <v>0.4</v>
      </c>
      <c r="B18" s="49">
        <f>[13]Sumary!N12</f>
        <v>15.748031496062993</v>
      </c>
      <c r="C18" s="234">
        <f>'[13]SlimLine Costs'!C18+'[13]SlimLine Costs'!C18*(SlimLineMarkUp)+FullBlindLabour</f>
        <v>11.763775173160173</v>
      </c>
      <c r="D18" s="234">
        <f>'[13]SlimLine Costs'!D18+'[13]SlimLine Costs'!D18*(SlimLineMarkUp)+FullBlindLabour</f>
        <v>15.23504867965368</v>
      </c>
      <c r="E18" s="234">
        <f>'[13]SlimLine Costs'!E18+'[13]SlimLine Costs'!E18*(SlimLineMarkUp)+FullBlindLabour</f>
        <v>18.706322186147187</v>
      </c>
      <c r="F18" s="234">
        <f>'[13]SlimLine Costs'!F18+'[13]SlimLine Costs'!F18*(SlimLineMarkUp)+FullBlindLabour</f>
        <v>22.17759569264069</v>
      </c>
      <c r="G18" s="234">
        <f>'[13]SlimLine Costs'!G18+'[13]SlimLine Costs'!G18*(SlimLineMarkUp)+FullBlindLabour</f>
        <v>26.748279199134199</v>
      </c>
      <c r="H18" s="234">
        <f>'[13]SlimLine Costs'!H18+'[13]SlimLine Costs'!H18*(SlimLineMarkUp)+FullBlindLabour</f>
        <v>30.219552705627706</v>
      </c>
      <c r="I18" s="234">
        <f>'[13]SlimLine Costs'!I18+'[13]SlimLine Costs'!I18*(SlimLineMarkUp)+FullBlindLabour</f>
        <v>33.690826212121202</v>
      </c>
      <c r="J18" s="234">
        <f>'[13]SlimLine Costs'!J18+'[13]SlimLine Costs'!J18*(SlimLineMarkUp)+FullBlindLabour</f>
        <v>37.162099718614712</v>
      </c>
      <c r="K18" s="234">
        <f>'[13]SlimLine Costs'!K18+'[13]SlimLine Costs'!K18*(SlimLineMarkUp)+FullBlindLabour</f>
        <v>40.633373225108222</v>
      </c>
      <c r="L18" s="234">
        <f>'[13]SlimLine Costs'!L18+'[13]SlimLine Costs'!L18*(SlimLineMarkUp)+FullBlindLabour</f>
        <v>44.104646731601726</v>
      </c>
      <c r="M18" s="234">
        <f>'[13]SlimLine Costs'!M18+'[13]SlimLine Costs'!M18*(SlimLineMarkUp)+FullBlindLabour</f>
        <v>47.575920238095236</v>
      </c>
      <c r="N18" s="234">
        <f>'[13]SlimLine Costs'!N18+'[13]SlimLine Costs'!N18*(SlimLineMarkUp)+FullBlindLabour</f>
        <v>51.047193744588746</v>
      </c>
      <c r="O18" s="51"/>
      <c r="P18" s="51"/>
    </row>
    <row r="19" spans="1:16" ht="15" customHeight="1" x14ac:dyDescent="0.25">
      <c r="A19" s="233">
        <f>[13]Sumary!M13</f>
        <v>0.8</v>
      </c>
      <c r="B19" s="49">
        <f>[13]Sumary!N13</f>
        <v>31.496062992125985</v>
      </c>
      <c r="C19" s="234">
        <f>'[13]SlimLine Costs'!C19+'[13]SlimLine Costs'!C19*(SlimLineMarkUp)+FullBlindLabour</f>
        <v>12.857801147186148</v>
      </c>
      <c r="D19" s="234">
        <f>'[13]SlimLine Costs'!D19+'[13]SlimLine Costs'!D19*(SlimLineMarkUp)+FullBlindLabour</f>
        <v>17.42310062770563</v>
      </c>
      <c r="E19" s="234">
        <f>'[13]SlimLine Costs'!E19+'[13]SlimLine Costs'!E19*(SlimLineMarkUp)+FullBlindLabour</f>
        <v>21.988400108225111</v>
      </c>
      <c r="F19" s="234">
        <f>'[13]SlimLine Costs'!F19+'[13]SlimLine Costs'!F19*(SlimLineMarkUp)+FullBlindLabour</f>
        <v>26.553699588744589</v>
      </c>
      <c r="G19" s="234">
        <f>'[13]SlimLine Costs'!G19+'[13]SlimLine Costs'!G19*(SlimLineMarkUp)+FullBlindLabour</f>
        <v>32.218409069264062</v>
      </c>
      <c r="H19" s="234">
        <f>'[13]SlimLine Costs'!H19+'[13]SlimLine Costs'!H19*(SlimLineMarkUp)+FullBlindLabour</f>
        <v>36.783708549783547</v>
      </c>
      <c r="I19" s="234">
        <f>'[13]SlimLine Costs'!I19+'[13]SlimLine Costs'!I19*(SlimLineMarkUp)+FullBlindLabour</f>
        <v>41.349008030303018</v>
      </c>
      <c r="J19" s="234">
        <f>'[13]SlimLine Costs'!J19+'[13]SlimLine Costs'!J19*(SlimLineMarkUp)+FullBlindLabour</f>
        <v>45.914307510822503</v>
      </c>
      <c r="K19" s="234">
        <f>'[13]SlimLine Costs'!K19+'[13]SlimLine Costs'!K19*(SlimLineMarkUp)+FullBlindLabour</f>
        <v>50.479606991341996</v>
      </c>
      <c r="L19" s="234">
        <f>'[13]SlimLine Costs'!L19+'[13]SlimLine Costs'!L19*(SlimLineMarkUp)+FullBlindLabour</f>
        <v>55.044906471861474</v>
      </c>
      <c r="M19" s="234">
        <f>'[13]SlimLine Costs'!M19+'[13]SlimLine Costs'!M19*(SlimLineMarkUp)+FullBlindLabour</f>
        <v>59.610205952380952</v>
      </c>
      <c r="N19" s="234">
        <f>'[13]SlimLine Costs'!N19+'[13]SlimLine Costs'!N19*(SlimLineMarkUp)+FullBlindLabour</f>
        <v>64.175505432900437</v>
      </c>
      <c r="O19" s="51"/>
      <c r="P19" s="51"/>
    </row>
    <row r="20" spans="1:16" ht="15" customHeight="1" x14ac:dyDescent="0.25">
      <c r="A20" s="233">
        <f>[13]Sumary!M14</f>
        <v>1.2</v>
      </c>
      <c r="B20" s="49">
        <f>[13]Sumary!N14</f>
        <v>47.244094488188978</v>
      </c>
      <c r="C20" s="234">
        <f>'[13]SlimLine Costs'!C20+'[13]SlimLine Costs'!C20*(SlimLineMarkUp)+FullBlindLabour</f>
        <v>13.951827121212123</v>
      </c>
      <c r="D20" s="234">
        <f>'[13]SlimLine Costs'!D20+'[13]SlimLine Costs'!D20*(SlimLineMarkUp)+FullBlindLabour</f>
        <v>19.611152575757576</v>
      </c>
      <c r="E20" s="234">
        <f>'[13]SlimLine Costs'!E20+'[13]SlimLine Costs'!E20*(SlimLineMarkUp)+FullBlindLabour</f>
        <v>25.270478030303028</v>
      </c>
      <c r="F20" s="234">
        <f>'[13]SlimLine Costs'!F20+'[13]SlimLine Costs'!F20*(SlimLineMarkUp)+FullBlindLabour</f>
        <v>30.929803484848485</v>
      </c>
      <c r="G20" s="234">
        <f>'[13]SlimLine Costs'!G20+'[13]SlimLine Costs'!G20*(SlimLineMarkUp)+FullBlindLabour</f>
        <v>37.688538939393936</v>
      </c>
      <c r="H20" s="234">
        <f>'[13]SlimLine Costs'!H20+'[13]SlimLine Costs'!H20*(SlimLineMarkUp)+FullBlindLabour</f>
        <v>43.347864393939389</v>
      </c>
      <c r="I20" s="234">
        <f>'[13]SlimLine Costs'!I20+'[13]SlimLine Costs'!I20*(SlimLineMarkUp)+FullBlindLabour</f>
        <v>49.007189848484842</v>
      </c>
      <c r="J20" s="234">
        <f>'[13]SlimLine Costs'!J20+'[13]SlimLine Costs'!J20*(SlimLineMarkUp)+FullBlindLabour</f>
        <v>54.666515303030295</v>
      </c>
      <c r="K20" s="234">
        <f>'[13]SlimLine Costs'!K20+'[13]SlimLine Costs'!K20*(SlimLineMarkUp)+FullBlindLabour</f>
        <v>60.325840757575747</v>
      </c>
      <c r="L20" s="234">
        <f>'[13]SlimLine Costs'!L20+'[13]SlimLine Costs'!L20*(SlimLineMarkUp)+FullBlindLabour</f>
        <v>65.985166212121214</v>
      </c>
      <c r="M20" s="234">
        <f>'[13]SlimLine Costs'!M20+'[13]SlimLine Costs'!M20*(SlimLineMarkUp)+FullBlindLabour</f>
        <v>71.644491666666667</v>
      </c>
      <c r="N20" s="234">
        <f>'[13]SlimLine Costs'!N20+'[13]SlimLine Costs'!N20*(SlimLineMarkUp)+FullBlindLabour</f>
        <v>77.303817121212134</v>
      </c>
      <c r="O20" s="51"/>
      <c r="P20" s="51"/>
    </row>
    <row r="21" spans="1:16" ht="15" customHeight="1" x14ac:dyDescent="0.25">
      <c r="A21" s="233">
        <f>[13]Sumary!M15</f>
        <v>1.6</v>
      </c>
      <c r="B21" s="49">
        <f>[13]Sumary!N15</f>
        <v>62.99212598425197</v>
      </c>
      <c r="C21" s="234">
        <f>'[13]SlimLine Costs'!C21+'[13]SlimLine Costs'!C21*(SlimLineMarkUp)+FullBlindLabour</f>
        <v>15.045853095238094</v>
      </c>
      <c r="D21" s="234">
        <f>'[13]SlimLine Costs'!D21+'[13]SlimLine Costs'!D21*(SlimLineMarkUp)+FullBlindLabour</f>
        <v>21.799204523809525</v>
      </c>
      <c r="E21" s="234">
        <f>'[13]SlimLine Costs'!E21+'[13]SlimLine Costs'!E21*(SlimLineMarkUp)+FullBlindLabour</f>
        <v>28.552555952380953</v>
      </c>
      <c r="F21" s="234">
        <f>'[13]SlimLine Costs'!F21+'[13]SlimLine Costs'!F21*(SlimLineMarkUp)+FullBlindLabour</f>
        <v>35.305907380952377</v>
      </c>
      <c r="G21" s="234">
        <f>'[13]SlimLine Costs'!G21+'[13]SlimLine Costs'!G21*(SlimLineMarkUp)+FullBlindLabour</f>
        <v>43.15866880952381</v>
      </c>
      <c r="H21" s="234">
        <f>'[13]SlimLine Costs'!H21+'[13]SlimLine Costs'!H21*(SlimLineMarkUp)+FullBlindLabour</f>
        <v>49.912020238095231</v>
      </c>
      <c r="I21" s="234">
        <f>'[13]SlimLine Costs'!I21+'[13]SlimLine Costs'!I21*(SlimLineMarkUp)+FullBlindLabour</f>
        <v>56.665371666666658</v>
      </c>
      <c r="J21" s="234">
        <f>'[13]SlimLine Costs'!J21+'[13]SlimLine Costs'!J21*(SlimLineMarkUp)+FullBlindLabour</f>
        <v>63.418723095238086</v>
      </c>
      <c r="K21" s="234">
        <f>'[13]SlimLine Costs'!K21+'[13]SlimLine Costs'!K21*(SlimLineMarkUp)+FullBlindLabour</f>
        <v>70.172074523809542</v>
      </c>
      <c r="L21" s="234">
        <f>'[13]SlimLine Costs'!L21+'[13]SlimLine Costs'!L21*(SlimLineMarkUp)+FullBlindLabour</f>
        <v>76.925425952380962</v>
      </c>
      <c r="M21" s="234">
        <f>'[13]SlimLine Costs'!M21+'[13]SlimLine Costs'!M21*(SlimLineMarkUp)+FullBlindLabour</f>
        <v>83.678777380952383</v>
      </c>
      <c r="N21" s="234">
        <f>'[13]SlimLine Costs'!N21+'[13]SlimLine Costs'!N21*(SlimLineMarkUp)+FullBlindLabour</f>
        <v>90.432128809523803</v>
      </c>
      <c r="O21" s="51"/>
      <c r="P21" s="51"/>
    </row>
    <row r="22" spans="1:16" ht="15" customHeight="1" x14ac:dyDescent="0.25">
      <c r="A22" s="233">
        <f>[13]Sumary!M16</f>
        <v>2</v>
      </c>
      <c r="B22" s="49">
        <f>[13]Sumary!N16</f>
        <v>78.740157480314963</v>
      </c>
      <c r="C22" s="234">
        <f>'[13]SlimLine Costs'!C22+'[13]SlimLine Costs'!C22*(SlimLineMarkUp)+FullBlindLabour</f>
        <v>16.139879069264072</v>
      </c>
      <c r="D22" s="234">
        <f>'[13]SlimLine Costs'!D22+'[13]SlimLine Costs'!D22*(SlimLineMarkUp)+FullBlindLabour</f>
        <v>23.987256471861475</v>
      </c>
      <c r="E22" s="234">
        <f>'[13]SlimLine Costs'!E22+'[13]SlimLine Costs'!E22*(SlimLineMarkUp)+FullBlindLabour</f>
        <v>31.834633874458877</v>
      </c>
      <c r="F22" s="234">
        <f>'[13]SlimLine Costs'!F22+'[13]SlimLine Costs'!F22*(SlimLineMarkUp)+FullBlindLabour</f>
        <v>39.682011277056276</v>
      </c>
      <c r="G22" s="234">
        <f>'[13]SlimLine Costs'!G22+'[13]SlimLine Costs'!G22*(SlimLineMarkUp)+FullBlindLabour</f>
        <v>48.628798679653677</v>
      </c>
      <c r="H22" s="234">
        <f>'[13]SlimLine Costs'!H22+'[13]SlimLine Costs'!H22*(SlimLineMarkUp)+FullBlindLabour</f>
        <v>56.476176082251079</v>
      </c>
      <c r="I22" s="234">
        <f>'[13]SlimLine Costs'!I22+'[13]SlimLine Costs'!I22*(SlimLineMarkUp)+FullBlindLabour</f>
        <v>64.323553484848489</v>
      </c>
      <c r="J22" s="234">
        <f>'[13]SlimLine Costs'!J22+'[13]SlimLine Costs'!J22*(SlimLineMarkUp)+FullBlindLabour</f>
        <v>72.170930887445891</v>
      </c>
      <c r="K22" s="234">
        <f>'[13]SlimLine Costs'!K22+'[13]SlimLine Costs'!K22*(SlimLineMarkUp)+FullBlindLabour</f>
        <v>80.018308290043308</v>
      </c>
      <c r="L22" s="234">
        <f>'[13]SlimLine Costs'!L22+'[13]SlimLine Costs'!L22*(SlimLineMarkUp)+FullBlindLabour</f>
        <v>87.865685692640696</v>
      </c>
      <c r="M22" s="234">
        <f>'[13]SlimLine Costs'!M22+'[13]SlimLine Costs'!M22*(SlimLineMarkUp)+FullBlindLabour</f>
        <v>95.713063095238127</v>
      </c>
      <c r="N22" s="234">
        <f>'[13]SlimLine Costs'!N22+'[13]SlimLine Costs'!N22*(SlimLineMarkUp)+FullBlindLabour</f>
        <v>103.5604404978355</v>
      </c>
      <c r="O22" s="51"/>
      <c r="P22" s="51"/>
    </row>
    <row r="23" spans="1:16" ht="15" customHeight="1" x14ac:dyDescent="0.25">
      <c r="A23" s="233">
        <f>[13]Sumary!M17</f>
        <v>2.4</v>
      </c>
      <c r="B23" s="49">
        <f>[13]Sumary!N17</f>
        <v>94.488188976377955</v>
      </c>
      <c r="C23" s="234">
        <f>'[13]SlimLine Costs'!C23+'[13]SlimLine Costs'!C23*(SlimLineMarkUp)+FullBlindLabour</f>
        <v>17.233905043290044</v>
      </c>
      <c r="D23" s="234">
        <f>'[13]SlimLine Costs'!D23+'[13]SlimLine Costs'!D23*(SlimLineMarkUp)+FullBlindLabour</f>
        <v>26.175308419913417</v>
      </c>
      <c r="E23" s="234">
        <f>'[13]SlimLine Costs'!E23+'[13]SlimLine Costs'!E23*(SlimLineMarkUp)+FullBlindLabour</f>
        <v>35.116711796536798</v>
      </c>
      <c r="F23" s="234">
        <f>'[13]SlimLine Costs'!F23+'[13]SlimLine Costs'!F23*(SlimLineMarkUp)+FullBlindLabour</f>
        <v>44.058115173160168</v>
      </c>
      <c r="G23" s="234">
        <f>'[13]SlimLine Costs'!G23+'[13]SlimLine Costs'!G23*(SlimLineMarkUp)+FullBlindLabour</f>
        <v>54.098928549783544</v>
      </c>
      <c r="H23" s="234">
        <f>'[13]SlimLine Costs'!H23+'[13]SlimLine Costs'!H23*(SlimLineMarkUp)+FullBlindLabour</f>
        <v>63.040331926406928</v>
      </c>
      <c r="I23" s="234">
        <f>'[13]SlimLine Costs'!I23+'[13]SlimLine Costs'!I23*(SlimLineMarkUp)+FullBlindLabour</f>
        <v>71.981735303030305</v>
      </c>
      <c r="J23" s="234">
        <f>'[13]SlimLine Costs'!J23+'[13]SlimLine Costs'!J23*(SlimLineMarkUp)+FullBlindLabour</f>
        <v>80.92313867965369</v>
      </c>
      <c r="K23" s="234">
        <f>'[13]SlimLine Costs'!K23+'[13]SlimLine Costs'!K23*(SlimLineMarkUp)+FullBlindLabour</f>
        <v>89.864542056277074</v>
      </c>
      <c r="L23" s="234">
        <f>'[13]SlimLine Costs'!L23+'[13]SlimLine Costs'!L23*(SlimLineMarkUp)+FullBlindLabour</f>
        <v>98.80594543290043</v>
      </c>
      <c r="M23" s="234">
        <f>'[13]SlimLine Costs'!M23+'[13]SlimLine Costs'!M23*(SlimLineMarkUp)+FullBlindLabour</f>
        <v>107.74734880952383</v>
      </c>
      <c r="N23" s="234">
        <f>'[13]SlimLine Costs'!N23+'[13]SlimLine Costs'!N23*(SlimLineMarkUp)+FullBlindLabour</f>
        <v>116.6887521861472</v>
      </c>
      <c r="O23" s="51"/>
      <c r="P23" s="51"/>
    </row>
    <row r="24" spans="1:16" ht="15" customHeight="1" x14ac:dyDescent="0.25">
      <c r="A24" s="233">
        <f>[13]Sumary!M18</f>
        <v>2.8</v>
      </c>
      <c r="B24" s="49">
        <f>[13]Sumary!N18</f>
        <v>110.23622047244095</v>
      </c>
      <c r="C24" s="234">
        <f>'[13]SlimLine Costs'!C24+'[13]SlimLine Costs'!C24*(SlimLineMarkUp)+FullBlindLabour</f>
        <v>18.327931017316022</v>
      </c>
      <c r="D24" s="234">
        <f>'[13]SlimLine Costs'!D24+'[13]SlimLine Costs'!D24*(SlimLineMarkUp)+FullBlindLabour</f>
        <v>28.363360367965374</v>
      </c>
      <c r="E24" s="234">
        <f>'[13]SlimLine Costs'!E24+'[13]SlimLine Costs'!E24*(SlimLineMarkUp)+FullBlindLabour</f>
        <v>38.398789718614715</v>
      </c>
      <c r="F24" s="234">
        <f>'[13]SlimLine Costs'!F24+'[13]SlimLine Costs'!F24*(SlimLineMarkUp)+FullBlindLabour</f>
        <v>48.434219069264067</v>
      </c>
      <c r="G24" s="234">
        <f>'[13]SlimLine Costs'!G24+'[13]SlimLine Costs'!G24*(SlimLineMarkUp)+FullBlindLabour</f>
        <v>59.569058419913425</v>
      </c>
      <c r="H24" s="234">
        <f>'[13]SlimLine Costs'!H24+'[13]SlimLine Costs'!H24*(SlimLineMarkUp)+FullBlindLabour</f>
        <v>69.60448777056277</v>
      </c>
      <c r="I24" s="234">
        <f>'[13]SlimLine Costs'!I24+'[13]SlimLine Costs'!I24*(SlimLineMarkUp)+FullBlindLabour</f>
        <v>79.639917121212122</v>
      </c>
      <c r="J24" s="234">
        <f>'[13]SlimLine Costs'!J24+'[13]SlimLine Costs'!J24*(SlimLineMarkUp)+FullBlindLabour</f>
        <v>89.675346471861474</v>
      </c>
      <c r="K24" s="234">
        <f>'[13]SlimLine Costs'!K24+'[13]SlimLine Costs'!K24*(SlimLineMarkUp)+FullBlindLabour</f>
        <v>99.710775822510826</v>
      </c>
      <c r="L24" s="234">
        <f>'[13]SlimLine Costs'!L24+'[13]SlimLine Costs'!L24*(SlimLineMarkUp)+FullBlindLabour</f>
        <v>109.74620517316019</v>
      </c>
      <c r="M24" s="234">
        <f>'[13]SlimLine Costs'!M24+'[13]SlimLine Costs'!M24*(SlimLineMarkUp)+FullBlindLabour</f>
        <v>119.78163452380954</v>
      </c>
      <c r="N24" s="234">
        <f>'[13]SlimLine Costs'!N24+'[13]SlimLine Costs'!N24*(SlimLineMarkUp)+FullBlindLabour</f>
        <v>129.81706387445888</v>
      </c>
      <c r="O24" s="51"/>
      <c r="P24" s="51"/>
    </row>
    <row r="25" spans="1:16" ht="15" customHeight="1" x14ac:dyDescent="0.25">
      <c r="A25" s="233">
        <f>[13]Sumary!M19</f>
        <v>3.2</v>
      </c>
      <c r="B25" s="49">
        <f>[13]Sumary!N19</f>
        <v>125.98425196850394</v>
      </c>
      <c r="C25" s="234">
        <f>'[13]SlimLine Costs'!C25+'[13]SlimLine Costs'!C25*(SlimLineMarkUp)+FullBlindLabour</f>
        <v>19.421956991341993</v>
      </c>
      <c r="D25" s="234">
        <f>'[13]SlimLine Costs'!D25+'[13]SlimLine Costs'!D25*(SlimLineMarkUp)+FullBlindLabour</f>
        <v>30.55141231601732</v>
      </c>
      <c r="E25" s="234">
        <f>'[13]SlimLine Costs'!E25+'[13]SlimLine Costs'!E25*(SlimLineMarkUp)+FullBlindLabour</f>
        <v>41.680867640692647</v>
      </c>
      <c r="F25" s="234">
        <f>'[13]SlimLine Costs'!F25+'[13]SlimLine Costs'!F25*(SlimLineMarkUp)+FullBlindLabour</f>
        <v>52.810322965367966</v>
      </c>
      <c r="G25" s="234">
        <f>'[13]SlimLine Costs'!G25+'[13]SlimLine Costs'!G25*(SlimLineMarkUp)+FullBlindLabour</f>
        <v>65.039188290043299</v>
      </c>
      <c r="H25" s="234">
        <f>'[13]SlimLine Costs'!H25+'[13]SlimLine Costs'!H25*(SlimLineMarkUp)+FullBlindLabour</f>
        <v>76.168643614718619</v>
      </c>
      <c r="I25" s="234">
        <f>'[13]SlimLine Costs'!I25+'[13]SlimLine Costs'!I25*(SlimLineMarkUp)+FullBlindLabour</f>
        <v>87.298098939393938</v>
      </c>
      <c r="J25" s="234">
        <f>'[13]SlimLine Costs'!J25+'[13]SlimLine Costs'!J25*(SlimLineMarkUp)+FullBlindLabour</f>
        <v>98.427554264069286</v>
      </c>
      <c r="K25" s="234">
        <f>'[13]SlimLine Costs'!K25+'[13]SlimLine Costs'!K25*(SlimLineMarkUp)+FullBlindLabour</f>
        <v>109.55700958874461</v>
      </c>
      <c r="L25" s="234">
        <f>'[13]SlimLine Costs'!L25+'[13]SlimLine Costs'!L25*(SlimLineMarkUp)+FullBlindLabour</f>
        <v>120.68646491341993</v>
      </c>
      <c r="M25" s="234">
        <f>'[13]SlimLine Costs'!M25+'[13]SlimLine Costs'!M25*(SlimLineMarkUp)+FullBlindLabour</f>
        <v>131.81592023809523</v>
      </c>
      <c r="N25" s="234">
        <f>'[13]SlimLine Costs'!N25+'[13]SlimLine Costs'!N25*(SlimLineMarkUp)+FullBlindLabour</f>
        <v>142.94537556277058</v>
      </c>
      <c r="O25" s="51"/>
      <c r="P25" s="51"/>
    </row>
    <row r="26" spans="1:16" ht="15" customHeight="1" x14ac:dyDescent="0.25">
      <c r="A26" s="233">
        <f>[13]Sumary!M20</f>
        <v>3.6</v>
      </c>
      <c r="B26" s="49">
        <f>[13]Sumary!N20</f>
        <v>141.73228346456693</v>
      </c>
      <c r="C26" s="234">
        <f>'[13]SlimLine Costs'!C26+'[13]SlimLine Costs'!C26*(SlimLineMarkUp)+FullBlindLabour</f>
        <v>20.515982965367964</v>
      </c>
      <c r="D26" s="234">
        <f>'[13]SlimLine Costs'!D26+'[13]SlimLine Costs'!D26*(SlimLineMarkUp)+FullBlindLabour</f>
        <v>32.739464264069262</v>
      </c>
      <c r="E26" s="234">
        <f>'[13]SlimLine Costs'!E26+'[13]SlimLine Costs'!E26*(SlimLineMarkUp)+FullBlindLabour</f>
        <v>44.962945562770564</v>
      </c>
      <c r="F26" s="234">
        <f>'[13]SlimLine Costs'!F26+'[13]SlimLine Costs'!F26*(SlimLineMarkUp)+FullBlindLabour</f>
        <v>57.186426861471858</v>
      </c>
      <c r="G26" s="234">
        <f>'[13]SlimLine Costs'!G26+'[13]SlimLine Costs'!G26*(SlimLineMarkUp)+FullBlindLabour</f>
        <v>70.50931816017318</v>
      </c>
      <c r="H26" s="234">
        <f>'[13]SlimLine Costs'!H26+'[13]SlimLine Costs'!H26*(SlimLineMarkUp)+FullBlindLabour</f>
        <v>82.732799458874482</v>
      </c>
      <c r="I26" s="234">
        <f>'[13]SlimLine Costs'!I26+'[13]SlimLine Costs'!I26*(SlimLineMarkUp)+FullBlindLabour</f>
        <v>94.95628075757574</v>
      </c>
      <c r="J26" s="234">
        <f>'[13]SlimLine Costs'!J26+'[13]SlimLine Costs'!J26*(SlimLineMarkUp)+FullBlindLabour</f>
        <v>107.17976205627706</v>
      </c>
      <c r="K26" s="234">
        <f>'[13]SlimLine Costs'!K26+'[13]SlimLine Costs'!K26*(SlimLineMarkUp)+FullBlindLabour</f>
        <v>119.40324335497837</v>
      </c>
      <c r="L26" s="234">
        <f>'[13]SlimLine Costs'!L26+'[13]SlimLine Costs'!L26*(SlimLineMarkUp)+FullBlindLabour</f>
        <v>131.62672465367964</v>
      </c>
      <c r="M26" s="234">
        <f>'[13]SlimLine Costs'!M26+'[13]SlimLine Costs'!M26*(SlimLineMarkUp)+FullBlindLabour</f>
        <v>143.85020595238095</v>
      </c>
      <c r="N26" s="234">
        <f>'[13]SlimLine Costs'!N26+'[13]SlimLine Costs'!N26*(SlimLineMarkUp)+FullBlindLabour</f>
        <v>156.07368725108225</v>
      </c>
      <c r="O26" s="51"/>
      <c r="P26" s="51"/>
    </row>
    <row r="27" spans="1:16" ht="15" customHeight="1" x14ac:dyDescent="0.25">
      <c r="A27" s="233">
        <f>[13]Sumary!M21</f>
        <v>4</v>
      </c>
      <c r="B27" s="49">
        <f>[13]Sumary!N21</f>
        <v>157.48031496062993</v>
      </c>
      <c r="C27" s="234">
        <f>'[13]SlimLine Costs'!C27+'[13]SlimLine Costs'!C27*(SlimLineMarkUp)+FullBlindLabour</f>
        <v>21.610008939393939</v>
      </c>
      <c r="D27" s="234">
        <f>'[13]SlimLine Costs'!D27+'[13]SlimLine Costs'!D27*(SlimLineMarkUp)+FullBlindLabour</f>
        <v>34.927516212121205</v>
      </c>
      <c r="E27" s="234">
        <f>'[13]SlimLine Costs'!E27+'[13]SlimLine Costs'!E27*(SlimLineMarkUp)+FullBlindLabour</f>
        <v>48.245023484848481</v>
      </c>
      <c r="F27" s="234">
        <f>'[13]SlimLine Costs'!F27+'[13]SlimLine Costs'!F27*(SlimLineMarkUp)+FullBlindLabour</f>
        <v>61.56253075757575</v>
      </c>
      <c r="G27" s="234">
        <f>'[13]SlimLine Costs'!G27+'[13]SlimLine Costs'!G27*(SlimLineMarkUp)+FullBlindLabour</f>
        <v>75.979448030303033</v>
      </c>
      <c r="H27" s="234">
        <f>'[13]SlimLine Costs'!H27+'[13]SlimLine Costs'!H27*(SlimLineMarkUp)+FullBlindLabour</f>
        <v>89.296955303030316</v>
      </c>
      <c r="I27" s="234">
        <f>'[13]SlimLine Costs'!I27+'[13]SlimLine Costs'!I27*(SlimLineMarkUp)+FullBlindLabour</f>
        <v>102.61446257575754</v>
      </c>
      <c r="J27" s="234">
        <f>'[13]SlimLine Costs'!J27+'[13]SlimLine Costs'!J27*(SlimLineMarkUp)+FullBlindLabour</f>
        <v>115.93196984848485</v>
      </c>
      <c r="K27" s="234">
        <f>'[13]SlimLine Costs'!K27+'[13]SlimLine Costs'!K27*(SlimLineMarkUp)+FullBlindLabour</f>
        <v>129.24947712121212</v>
      </c>
      <c r="L27" s="234">
        <f>'[13]SlimLine Costs'!L27+'[13]SlimLine Costs'!L27*(SlimLineMarkUp)+FullBlindLabour</f>
        <v>142.56698439393935</v>
      </c>
      <c r="M27" s="234">
        <f>'[13]SlimLine Costs'!M27+'[13]SlimLine Costs'!M27*(SlimLineMarkUp)+FullBlindLabour</f>
        <v>155.88449166666666</v>
      </c>
      <c r="N27" s="234">
        <f>'[13]SlimLine Costs'!N27+'[13]SlimLine Costs'!N27*(SlimLineMarkUp)+FullBlindLabour</f>
        <v>169.20199893939392</v>
      </c>
      <c r="O27" s="51"/>
      <c r="P27" s="51"/>
    </row>
    <row r="28" spans="1:16" ht="15" customHeight="1" x14ac:dyDescent="0.25">
      <c r="A28" s="230"/>
      <c r="B28" s="230"/>
      <c r="C28" s="230"/>
      <c r="D28" s="32"/>
      <c r="E28" s="230"/>
      <c r="F28" s="32"/>
      <c r="G28" s="230"/>
      <c r="H28" s="32"/>
      <c r="I28" s="230"/>
      <c r="J28" s="32"/>
      <c r="K28" s="230"/>
      <c r="L28" s="32"/>
      <c r="M28" s="230"/>
      <c r="N28" s="32"/>
    </row>
    <row r="29" spans="1:16" ht="15" customHeight="1" x14ac:dyDescent="0.25">
      <c r="A29" s="229" t="s">
        <v>509</v>
      </c>
      <c r="B29" s="230"/>
      <c r="C29" s="230"/>
      <c r="D29" s="32"/>
      <c r="E29" s="230"/>
      <c r="F29" s="32"/>
      <c r="G29" s="230"/>
      <c r="H29" s="32"/>
      <c r="I29" s="230"/>
      <c r="J29" s="32"/>
      <c r="K29" s="230"/>
      <c r="L29" s="32"/>
      <c r="M29" s="230"/>
      <c r="N29" s="32"/>
    </row>
    <row r="30" spans="1:16" ht="15" customHeight="1" x14ac:dyDescent="0.25">
      <c r="A30" s="719" t="s">
        <v>240</v>
      </c>
      <c r="B30" s="720"/>
      <c r="C30" s="38">
        <f>[13]Sumary!O10</f>
        <v>0.4</v>
      </c>
      <c r="D30" s="39">
        <f>[13]Sumary!P10</f>
        <v>0.8</v>
      </c>
      <c r="E30" s="39">
        <f>[13]Sumary!Q10</f>
        <v>1.2</v>
      </c>
      <c r="F30" s="39">
        <f>[13]Sumary!R10</f>
        <v>1.6</v>
      </c>
      <c r="G30" s="39">
        <f>[13]Sumary!S10</f>
        <v>2</v>
      </c>
      <c r="H30" s="39">
        <f>[13]Sumary!T10</f>
        <v>2.4</v>
      </c>
      <c r="I30" s="39">
        <f>[13]Sumary!U10</f>
        <v>2.8</v>
      </c>
      <c r="J30" s="39">
        <f>[13]Sumary!V10</f>
        <v>3.2</v>
      </c>
      <c r="K30" s="39">
        <f>[13]Sumary!W10</f>
        <v>3.6</v>
      </c>
      <c r="L30" s="39">
        <f>[13]Sumary!X10</f>
        <v>4</v>
      </c>
      <c r="M30" s="39">
        <f>[13]Sumary!Y10</f>
        <v>4.4000000000000004</v>
      </c>
      <c r="N30" s="231">
        <f>[13]Sumary!Z10</f>
        <v>4.8</v>
      </c>
      <c r="O30" s="41"/>
      <c r="P30" s="41"/>
    </row>
    <row r="31" spans="1:16" ht="15" customHeight="1" x14ac:dyDescent="0.25">
      <c r="A31" s="56"/>
      <c r="B31" s="57" t="s">
        <v>241</v>
      </c>
      <c r="C31" s="58">
        <f>[13]Sumary!O11</f>
        <v>15.748031496062993</v>
      </c>
      <c r="D31" s="59">
        <f>[13]Sumary!P11</f>
        <v>31.496062992125985</v>
      </c>
      <c r="E31" s="59">
        <f>[13]Sumary!Q11</f>
        <v>47.244094488188978</v>
      </c>
      <c r="F31" s="59">
        <f>[13]Sumary!R11</f>
        <v>62.99212598425197</v>
      </c>
      <c r="G31" s="59">
        <f>[13]Sumary!S11</f>
        <v>78.740157480314963</v>
      </c>
      <c r="H31" s="59">
        <f>[13]Sumary!T11</f>
        <v>94.488188976377955</v>
      </c>
      <c r="I31" s="59">
        <f>[13]Sumary!U11</f>
        <v>110.23622047244095</v>
      </c>
      <c r="J31" s="59">
        <f>[13]Sumary!V11</f>
        <v>125.98425196850394</v>
      </c>
      <c r="K31" s="59">
        <f>[13]Sumary!W11</f>
        <v>141.73228346456693</v>
      </c>
      <c r="L31" s="59">
        <f>[13]Sumary!X11</f>
        <v>157.48031496062993</v>
      </c>
      <c r="M31" s="59">
        <f>[13]Sumary!Y11</f>
        <v>173.22834645669292</v>
      </c>
      <c r="N31" s="238">
        <f>[13]Sumary!Z11</f>
        <v>188.97637795275591</v>
      </c>
      <c r="O31" s="47"/>
      <c r="P31" s="47"/>
    </row>
    <row r="32" spans="1:16" ht="18.75" x14ac:dyDescent="0.25">
      <c r="A32" s="233">
        <f>[13]Sumary!M12</f>
        <v>0.4</v>
      </c>
      <c r="B32" s="49">
        <f>[13]Sumary!N12</f>
        <v>15.748031496062993</v>
      </c>
      <c r="C32" s="234">
        <f>'[13]SlimLine Costs'!C32+'[13]SlimLine Costs'!C32*(SlimLineMarkUp)+FullBlindLabour</f>
        <v>12.215060887445887</v>
      </c>
      <c r="D32" s="234">
        <f>'[13]SlimLine Costs'!D32+'[13]SlimLine Costs'!D32*(SlimLineMarkUp)+FullBlindLabour</f>
        <v>16.137620108225107</v>
      </c>
      <c r="E32" s="234">
        <f>'[13]SlimLine Costs'!E32+'[13]SlimLine Costs'!E32*(SlimLineMarkUp)+FullBlindLabour</f>
        <v>20.060179329004331</v>
      </c>
      <c r="F32" s="234">
        <f>'[13]SlimLine Costs'!F32+'[13]SlimLine Costs'!F32*(SlimLineMarkUp)+FullBlindLabour</f>
        <v>23.982738549783548</v>
      </c>
      <c r="G32" s="234">
        <f>'[13]SlimLine Costs'!G32+'[13]SlimLine Costs'!G32*(SlimLineMarkUp)+FullBlindLabour</f>
        <v>29.004707770562771</v>
      </c>
      <c r="H32" s="234">
        <f>'[13]SlimLine Costs'!H32+'[13]SlimLine Costs'!H32*(SlimLineMarkUp)+FullBlindLabour</f>
        <v>32.927266991341988</v>
      </c>
      <c r="I32" s="234">
        <f>'[13]SlimLine Costs'!I32+'[13]SlimLine Costs'!I32*(SlimLineMarkUp)+FullBlindLabour</f>
        <v>36.849826212121208</v>
      </c>
      <c r="J32" s="234">
        <f>'[13]SlimLine Costs'!J32+'[13]SlimLine Costs'!J32*(SlimLineMarkUp)+FullBlindLabour</f>
        <v>40.772385432900428</v>
      </c>
      <c r="K32" s="234">
        <f>'[13]SlimLine Costs'!K32+'[13]SlimLine Costs'!K32*(SlimLineMarkUp)+FullBlindLabour</f>
        <v>44.694944653679649</v>
      </c>
      <c r="L32" s="234">
        <f>'[13]SlimLine Costs'!L32+'[13]SlimLine Costs'!L32*(SlimLineMarkUp)+FullBlindLabour</f>
        <v>48.617503874458869</v>
      </c>
      <c r="M32" s="234">
        <f>'[13]SlimLine Costs'!M32+'[13]SlimLine Costs'!M32*(SlimLineMarkUp)+FullBlindLabour</f>
        <v>52.540063095238096</v>
      </c>
      <c r="N32" s="234">
        <f>'[13]SlimLine Costs'!N32+'[13]SlimLine Costs'!N32*(SlimLineMarkUp)+FullBlindLabour</f>
        <v>56.46262231601731</v>
      </c>
      <c r="O32" s="51"/>
      <c r="P32" s="51"/>
    </row>
    <row r="33" spans="1:16" ht="18.75" x14ac:dyDescent="0.25">
      <c r="A33" s="233">
        <f>[13]Sumary!M13</f>
        <v>0.8</v>
      </c>
      <c r="B33" s="49">
        <f>[13]Sumary!N13</f>
        <v>31.496062992125985</v>
      </c>
      <c r="C33" s="234">
        <f>'[13]SlimLine Costs'!C33+'[13]SlimLine Costs'!C33*(SlimLineMarkUp)+FullBlindLabour</f>
        <v>13.673762186147187</v>
      </c>
      <c r="D33" s="234">
        <f>'[13]SlimLine Costs'!D33+'[13]SlimLine Costs'!D33*(SlimLineMarkUp)+FullBlindLabour</f>
        <v>19.055022705627707</v>
      </c>
      <c r="E33" s="234">
        <f>'[13]SlimLine Costs'!E33+'[13]SlimLine Costs'!E33*(SlimLineMarkUp)+FullBlindLabour</f>
        <v>24.436283225108223</v>
      </c>
      <c r="F33" s="234">
        <f>'[13]SlimLine Costs'!F33+'[13]SlimLine Costs'!F33*(SlimLineMarkUp)+FullBlindLabour</f>
        <v>29.817543744588743</v>
      </c>
      <c r="G33" s="234">
        <f>'[13]SlimLine Costs'!G33+'[13]SlimLine Costs'!G33*(SlimLineMarkUp)+FullBlindLabour</f>
        <v>36.298214264069259</v>
      </c>
      <c r="H33" s="234">
        <f>'[13]SlimLine Costs'!H33+'[13]SlimLine Costs'!H33*(SlimLineMarkUp)+FullBlindLabour</f>
        <v>41.679474783549772</v>
      </c>
      <c r="I33" s="234">
        <f>'[13]SlimLine Costs'!I33+'[13]SlimLine Costs'!I33*(SlimLineMarkUp)+FullBlindLabour</f>
        <v>47.060735303030292</v>
      </c>
      <c r="J33" s="234">
        <f>'[13]SlimLine Costs'!J33+'[13]SlimLine Costs'!J33*(SlimLineMarkUp)+FullBlindLabour</f>
        <v>52.441995822510819</v>
      </c>
      <c r="K33" s="234">
        <f>'[13]SlimLine Costs'!K33+'[13]SlimLine Costs'!K33*(SlimLineMarkUp)+FullBlindLabour</f>
        <v>57.823256341991346</v>
      </c>
      <c r="L33" s="234">
        <f>'[13]SlimLine Costs'!L33+'[13]SlimLine Costs'!L33*(SlimLineMarkUp)+FullBlindLabour</f>
        <v>63.204516861471852</v>
      </c>
      <c r="M33" s="234">
        <f>'[13]SlimLine Costs'!M33+'[13]SlimLine Costs'!M33*(SlimLineMarkUp)+FullBlindLabour</f>
        <v>68.585777380952379</v>
      </c>
      <c r="N33" s="234">
        <f>'[13]SlimLine Costs'!N33+'[13]SlimLine Costs'!N33*(SlimLineMarkUp)+FullBlindLabour</f>
        <v>73.967037900432899</v>
      </c>
      <c r="O33" s="51"/>
      <c r="P33" s="51"/>
    </row>
    <row r="34" spans="1:16" ht="18.75" x14ac:dyDescent="0.25">
      <c r="A34" s="233">
        <f>[13]Sumary!M14</f>
        <v>1.2</v>
      </c>
      <c r="B34" s="49">
        <f>[13]Sumary!N14</f>
        <v>47.244094488188978</v>
      </c>
      <c r="C34" s="234">
        <f>'[13]SlimLine Costs'!C34+'[13]SlimLine Costs'!C34*(SlimLineMarkUp)+FullBlindLabour</f>
        <v>15.132463484848486</v>
      </c>
      <c r="D34" s="234">
        <f>'[13]SlimLine Costs'!D34+'[13]SlimLine Costs'!D34*(SlimLineMarkUp)+FullBlindLabour</f>
        <v>21.972425303030303</v>
      </c>
      <c r="E34" s="234">
        <f>'[13]SlimLine Costs'!E34+'[13]SlimLine Costs'!E34*(SlimLineMarkUp)+FullBlindLabour</f>
        <v>28.812387121212122</v>
      </c>
      <c r="F34" s="234">
        <f>'[13]SlimLine Costs'!F34+'[13]SlimLine Costs'!F34*(SlimLineMarkUp)+FullBlindLabour</f>
        <v>35.652348939393931</v>
      </c>
      <c r="G34" s="234">
        <f>'[13]SlimLine Costs'!G34+'[13]SlimLine Costs'!G34*(SlimLineMarkUp)+FullBlindLabour</f>
        <v>43.59172075757575</v>
      </c>
      <c r="H34" s="234">
        <f>'[13]SlimLine Costs'!H34+'[13]SlimLine Costs'!H34*(SlimLineMarkUp)+FullBlindLabour</f>
        <v>50.431682575757563</v>
      </c>
      <c r="I34" s="234">
        <f>'[13]SlimLine Costs'!I34+'[13]SlimLine Costs'!I34*(SlimLineMarkUp)+FullBlindLabour</f>
        <v>57.271644393939376</v>
      </c>
      <c r="J34" s="234">
        <f>'[13]SlimLine Costs'!J34+'[13]SlimLine Costs'!J34*(SlimLineMarkUp)+FullBlindLabour</f>
        <v>64.111606212121202</v>
      </c>
      <c r="K34" s="234">
        <f>'[13]SlimLine Costs'!K34+'[13]SlimLine Costs'!K34*(SlimLineMarkUp)+FullBlindLabour</f>
        <v>70.951568030303036</v>
      </c>
      <c r="L34" s="234">
        <f>'[13]SlimLine Costs'!L34+'[13]SlimLine Costs'!L34*(SlimLineMarkUp)+FullBlindLabour</f>
        <v>77.791529848484842</v>
      </c>
      <c r="M34" s="234">
        <f>'[13]SlimLine Costs'!M34+'[13]SlimLine Costs'!M34*(SlimLineMarkUp)+FullBlindLabour</f>
        <v>84.631491666666662</v>
      </c>
      <c r="N34" s="234">
        <f>'[13]SlimLine Costs'!N34+'[13]SlimLine Costs'!N34*(SlimLineMarkUp)+FullBlindLabour</f>
        <v>91.471453484848482</v>
      </c>
      <c r="O34" s="51"/>
      <c r="P34" s="51"/>
    </row>
    <row r="35" spans="1:16" ht="18.75" x14ac:dyDescent="0.25">
      <c r="A35" s="233">
        <f>[13]Sumary!M15</f>
        <v>1.6</v>
      </c>
      <c r="B35" s="49">
        <f>[13]Sumary!N15</f>
        <v>62.99212598425197</v>
      </c>
      <c r="C35" s="234">
        <f>'[13]SlimLine Costs'!C35+'[13]SlimLine Costs'!C35*(SlimLineMarkUp)+FullBlindLabour</f>
        <v>16.591164783549782</v>
      </c>
      <c r="D35" s="234">
        <f>'[13]SlimLine Costs'!D35+'[13]SlimLine Costs'!D35*(SlimLineMarkUp)+FullBlindLabour</f>
        <v>24.889827900432902</v>
      </c>
      <c r="E35" s="234">
        <f>'[13]SlimLine Costs'!E35+'[13]SlimLine Costs'!E35*(SlimLineMarkUp)+FullBlindLabour</f>
        <v>33.188491017316011</v>
      </c>
      <c r="F35" s="234">
        <f>'[13]SlimLine Costs'!F35+'[13]SlimLine Costs'!F35*(SlimLineMarkUp)+FullBlindLabour</f>
        <v>41.487154134199123</v>
      </c>
      <c r="G35" s="234">
        <f>'[13]SlimLine Costs'!G35+'[13]SlimLine Costs'!G35*(SlimLineMarkUp)+FullBlindLabour</f>
        <v>50.885227251082249</v>
      </c>
      <c r="H35" s="234">
        <f>'[13]SlimLine Costs'!H35+'[13]SlimLine Costs'!H35*(SlimLineMarkUp)+FullBlindLabour</f>
        <v>59.183890367965354</v>
      </c>
      <c r="I35" s="234">
        <f>'[13]SlimLine Costs'!I35+'[13]SlimLine Costs'!I35*(SlimLineMarkUp)+FullBlindLabour</f>
        <v>67.482553484848481</v>
      </c>
      <c r="J35" s="234">
        <f>'[13]SlimLine Costs'!J35+'[13]SlimLine Costs'!J35*(SlimLineMarkUp)+FullBlindLabour</f>
        <v>75.7812166017316</v>
      </c>
      <c r="K35" s="234">
        <f>'[13]SlimLine Costs'!K35+'[13]SlimLine Costs'!K35*(SlimLineMarkUp)+FullBlindLabour</f>
        <v>84.07987971861472</v>
      </c>
      <c r="L35" s="234">
        <f>'[13]SlimLine Costs'!L35+'[13]SlimLine Costs'!L35*(SlimLineMarkUp)+FullBlindLabour</f>
        <v>92.378542835497839</v>
      </c>
      <c r="M35" s="234">
        <f>'[13]SlimLine Costs'!M35+'[13]SlimLine Costs'!M35*(SlimLineMarkUp)+FullBlindLabour</f>
        <v>100.67720595238096</v>
      </c>
      <c r="N35" s="234">
        <f>'[13]SlimLine Costs'!N35+'[13]SlimLine Costs'!N35*(SlimLineMarkUp)+FullBlindLabour</f>
        <v>108.97586906926406</v>
      </c>
      <c r="O35" s="51"/>
      <c r="P35" s="51"/>
    </row>
    <row r="36" spans="1:16" ht="18.75" x14ac:dyDescent="0.25">
      <c r="A36" s="233">
        <f>[13]Sumary!M16</f>
        <v>2</v>
      </c>
      <c r="B36" s="49">
        <f>[13]Sumary!N16</f>
        <v>78.740157480314963</v>
      </c>
      <c r="C36" s="234">
        <f>'[13]SlimLine Costs'!C36+'[13]SlimLine Costs'!C36*(SlimLineMarkUp)+FullBlindLabour</f>
        <v>18.049866082251082</v>
      </c>
      <c r="D36" s="234">
        <f>'[13]SlimLine Costs'!D36+'[13]SlimLine Costs'!D36*(SlimLineMarkUp)+FullBlindLabour</f>
        <v>27.807230497835501</v>
      </c>
      <c r="E36" s="234">
        <f>'[13]SlimLine Costs'!E36+'[13]SlimLine Costs'!E36*(SlimLineMarkUp)+FullBlindLabour</f>
        <v>37.564594913419903</v>
      </c>
      <c r="F36" s="234">
        <f>'[13]SlimLine Costs'!F36+'[13]SlimLine Costs'!F36*(SlimLineMarkUp)+FullBlindLabour</f>
        <v>47.321959329004322</v>
      </c>
      <c r="G36" s="234">
        <f>'[13]SlimLine Costs'!G36+'[13]SlimLine Costs'!G36*(SlimLineMarkUp)+FullBlindLabour</f>
        <v>58.178733744588733</v>
      </c>
      <c r="H36" s="234">
        <f>'[13]SlimLine Costs'!H36+'[13]SlimLine Costs'!H36*(SlimLineMarkUp)+FullBlindLabour</f>
        <v>67.936098160173159</v>
      </c>
      <c r="I36" s="234">
        <f>'[13]SlimLine Costs'!I36+'[13]SlimLine Costs'!I36*(SlimLineMarkUp)+FullBlindLabour</f>
        <v>77.693462575757579</v>
      </c>
      <c r="J36" s="234">
        <f>'[13]SlimLine Costs'!J36+'[13]SlimLine Costs'!J36*(SlimLineMarkUp)+FullBlindLabour</f>
        <v>87.450826991341998</v>
      </c>
      <c r="K36" s="234">
        <f>'[13]SlimLine Costs'!K36+'[13]SlimLine Costs'!K36*(SlimLineMarkUp)+FullBlindLabour</f>
        <v>97.208191406926417</v>
      </c>
      <c r="L36" s="234">
        <f>'[13]SlimLine Costs'!L36+'[13]SlimLine Costs'!L36*(SlimLineMarkUp)+FullBlindLabour</f>
        <v>106.96555582251082</v>
      </c>
      <c r="M36" s="234">
        <f>'[13]SlimLine Costs'!M36+'[13]SlimLine Costs'!M36*(SlimLineMarkUp)+FullBlindLabour</f>
        <v>116.72292023809526</v>
      </c>
      <c r="N36" s="234">
        <f>'[13]SlimLine Costs'!N36+'[13]SlimLine Costs'!N36*(SlimLineMarkUp)+FullBlindLabour</f>
        <v>126.48028465367965</v>
      </c>
      <c r="O36" s="51"/>
      <c r="P36" s="51"/>
    </row>
    <row r="37" spans="1:16" ht="18.75" x14ac:dyDescent="0.25">
      <c r="A37" s="233">
        <f>[13]Sumary!M17</f>
        <v>2.4</v>
      </c>
      <c r="B37" s="49">
        <f>[13]Sumary!N17</f>
        <v>94.488188976377955</v>
      </c>
      <c r="C37" s="234">
        <f>'[13]SlimLine Costs'!C37+'[13]SlimLine Costs'!C37*(SlimLineMarkUp)+FullBlindLabour</f>
        <v>19.508567380952382</v>
      </c>
      <c r="D37" s="234">
        <f>'[13]SlimLine Costs'!D37+'[13]SlimLine Costs'!D37*(SlimLineMarkUp)+FullBlindLabour</f>
        <v>30.724633095238094</v>
      </c>
      <c r="E37" s="234">
        <f>'[13]SlimLine Costs'!E37+'[13]SlimLine Costs'!E37*(SlimLineMarkUp)+FullBlindLabour</f>
        <v>41.940698809523809</v>
      </c>
      <c r="F37" s="234">
        <f>'[13]SlimLine Costs'!F37+'[13]SlimLine Costs'!F37*(SlimLineMarkUp)+FullBlindLabour</f>
        <v>53.156764523809521</v>
      </c>
      <c r="G37" s="234">
        <f>'[13]SlimLine Costs'!G37+'[13]SlimLine Costs'!G37*(SlimLineMarkUp)+FullBlindLabour</f>
        <v>65.472240238095239</v>
      </c>
      <c r="H37" s="234">
        <f>'[13]SlimLine Costs'!H37+'[13]SlimLine Costs'!H37*(SlimLineMarkUp)+FullBlindLabour</f>
        <v>76.688305952380958</v>
      </c>
      <c r="I37" s="234">
        <f>'[13]SlimLine Costs'!I37+'[13]SlimLine Costs'!I37*(SlimLineMarkUp)+FullBlindLabour</f>
        <v>87.904371666666663</v>
      </c>
      <c r="J37" s="234">
        <f>'[13]SlimLine Costs'!J37+'[13]SlimLine Costs'!J37*(SlimLineMarkUp)+FullBlindLabour</f>
        <v>99.120437380952382</v>
      </c>
      <c r="K37" s="234">
        <f>'[13]SlimLine Costs'!K37+'[13]SlimLine Costs'!K37*(SlimLineMarkUp)+FullBlindLabour</f>
        <v>110.33650309523811</v>
      </c>
      <c r="L37" s="234">
        <f>'[13]SlimLine Costs'!L37+'[13]SlimLine Costs'!L37*(SlimLineMarkUp)+FullBlindLabour</f>
        <v>121.55256880952381</v>
      </c>
      <c r="M37" s="234">
        <f>'[13]SlimLine Costs'!M37+'[13]SlimLine Costs'!M37*(SlimLineMarkUp)+FullBlindLabour</f>
        <v>132.76863452380951</v>
      </c>
      <c r="N37" s="234">
        <f>'[13]SlimLine Costs'!N37+'[13]SlimLine Costs'!N37*(SlimLineMarkUp)+FullBlindLabour</f>
        <v>143.98470023809523</v>
      </c>
      <c r="O37" s="51"/>
      <c r="P37" s="51"/>
    </row>
    <row r="38" spans="1:16" ht="18.75" x14ac:dyDescent="0.25">
      <c r="A38" s="233">
        <f>[13]Sumary!M18</f>
        <v>2.8</v>
      </c>
      <c r="B38" s="49">
        <f>[13]Sumary!N18</f>
        <v>110.23622047244095</v>
      </c>
      <c r="C38" s="234">
        <f>'[13]SlimLine Costs'!C38+'[13]SlimLine Costs'!C38*(SlimLineMarkUp)+FullBlindLabour</f>
        <v>20.967268679653682</v>
      </c>
      <c r="D38" s="234">
        <f>'[13]SlimLine Costs'!D38+'[13]SlimLine Costs'!D38*(SlimLineMarkUp)+FullBlindLabour</f>
        <v>33.64203569264069</v>
      </c>
      <c r="E38" s="234">
        <f>'[13]SlimLine Costs'!E38+'[13]SlimLine Costs'!E38*(SlimLineMarkUp)+FullBlindLabour</f>
        <v>46.316802705627701</v>
      </c>
      <c r="F38" s="234">
        <f>'[13]SlimLine Costs'!F38+'[13]SlimLine Costs'!F38*(SlimLineMarkUp)+FullBlindLabour</f>
        <v>58.991569718614713</v>
      </c>
      <c r="G38" s="234">
        <f>'[13]SlimLine Costs'!G38+'[13]SlimLine Costs'!G38*(SlimLineMarkUp)+FullBlindLabour</f>
        <v>72.765746731601737</v>
      </c>
      <c r="H38" s="234">
        <f>'[13]SlimLine Costs'!H38+'[13]SlimLine Costs'!H38*(SlimLineMarkUp)+FullBlindLabour</f>
        <v>85.440513744588756</v>
      </c>
      <c r="I38" s="234">
        <f>'[13]SlimLine Costs'!I38+'[13]SlimLine Costs'!I38*(SlimLineMarkUp)+FullBlindLabour</f>
        <v>98.115280757575746</v>
      </c>
      <c r="J38" s="234">
        <f>'[13]SlimLine Costs'!J38+'[13]SlimLine Costs'!J38*(SlimLineMarkUp)+FullBlindLabour</f>
        <v>110.79004777056278</v>
      </c>
      <c r="K38" s="234">
        <f>'[13]SlimLine Costs'!K38+'[13]SlimLine Costs'!K38*(SlimLineMarkUp)+FullBlindLabour</f>
        <v>123.46481478354978</v>
      </c>
      <c r="L38" s="234">
        <f>'[13]SlimLine Costs'!L38+'[13]SlimLine Costs'!L38*(SlimLineMarkUp)+FullBlindLabour</f>
        <v>136.13958179653679</v>
      </c>
      <c r="M38" s="234">
        <f>'[13]SlimLine Costs'!M38+'[13]SlimLine Costs'!M38*(SlimLineMarkUp)+FullBlindLabour</f>
        <v>148.81434880952381</v>
      </c>
      <c r="N38" s="234">
        <f>'[13]SlimLine Costs'!N38+'[13]SlimLine Costs'!N38*(SlimLineMarkUp)+FullBlindLabour</f>
        <v>161.4891158225108</v>
      </c>
      <c r="O38" s="51"/>
      <c r="P38" s="51"/>
    </row>
    <row r="39" spans="1:16" ht="18.75" x14ac:dyDescent="0.25">
      <c r="A39" s="233">
        <f>[13]Sumary!M19</f>
        <v>3.2</v>
      </c>
      <c r="B39" s="49">
        <f>[13]Sumary!N19</f>
        <v>125.98425196850394</v>
      </c>
      <c r="C39" s="234">
        <f>'[13]SlimLine Costs'!C39+'[13]SlimLine Costs'!C39*(SlimLineMarkUp)+FullBlindLabour</f>
        <v>22.425969978354981</v>
      </c>
      <c r="D39" s="234">
        <f>'[13]SlimLine Costs'!D39+'[13]SlimLine Costs'!D39*(SlimLineMarkUp)+FullBlindLabour</f>
        <v>36.559438290043289</v>
      </c>
      <c r="E39" s="234">
        <f>'[13]SlimLine Costs'!E39+'[13]SlimLine Costs'!E39*(SlimLineMarkUp)+FullBlindLabour</f>
        <v>50.6929066017316</v>
      </c>
      <c r="F39" s="234">
        <f>'[13]SlimLine Costs'!F39+'[13]SlimLine Costs'!F39*(SlimLineMarkUp)+FullBlindLabour</f>
        <v>64.826374913419912</v>
      </c>
      <c r="G39" s="234">
        <f>'[13]SlimLine Costs'!G39+'[13]SlimLine Costs'!G39*(SlimLineMarkUp)+FullBlindLabour</f>
        <v>80.059253225108222</v>
      </c>
      <c r="H39" s="234">
        <f>'[13]SlimLine Costs'!H39+'[13]SlimLine Costs'!H39*(SlimLineMarkUp)+FullBlindLabour</f>
        <v>94.192721536796526</v>
      </c>
      <c r="I39" s="234">
        <f>'[13]SlimLine Costs'!I39+'[13]SlimLine Costs'!I39*(SlimLineMarkUp)+FullBlindLabour</f>
        <v>108.32618984848484</v>
      </c>
      <c r="J39" s="234">
        <f>'[13]SlimLine Costs'!J39+'[13]SlimLine Costs'!J39*(SlimLineMarkUp)+FullBlindLabour</f>
        <v>122.45965816017316</v>
      </c>
      <c r="K39" s="234">
        <f>'[13]SlimLine Costs'!K39+'[13]SlimLine Costs'!K39*(SlimLineMarkUp)+FullBlindLabour</f>
        <v>136.59312647186147</v>
      </c>
      <c r="L39" s="234">
        <f>'[13]SlimLine Costs'!L39+'[13]SlimLine Costs'!L39*(SlimLineMarkUp)+FullBlindLabour</f>
        <v>150.72659478354976</v>
      </c>
      <c r="M39" s="234">
        <f>'[13]SlimLine Costs'!M39+'[13]SlimLine Costs'!M39*(SlimLineMarkUp)+FullBlindLabour</f>
        <v>164.8600630952381</v>
      </c>
      <c r="N39" s="234">
        <f>'[13]SlimLine Costs'!N39+'[13]SlimLine Costs'!N39*(SlimLineMarkUp)+FullBlindLabour</f>
        <v>178.99353140692639</v>
      </c>
      <c r="O39" s="51"/>
      <c r="P39" s="51"/>
    </row>
    <row r="40" spans="1:16" ht="18.75" x14ac:dyDescent="0.25">
      <c r="A40" s="233">
        <f>[13]Sumary!M20</f>
        <v>3.6</v>
      </c>
      <c r="B40" s="49">
        <f>[13]Sumary!N20</f>
        <v>141.73228346456693</v>
      </c>
      <c r="C40" s="234">
        <f>'[13]SlimLine Costs'!C40+'[13]SlimLine Costs'!C40*(SlimLineMarkUp)+FullBlindLabour</f>
        <v>23.884671277056281</v>
      </c>
      <c r="D40" s="234">
        <f>'[13]SlimLine Costs'!D40+'[13]SlimLine Costs'!D40*(SlimLineMarkUp)+FullBlindLabour</f>
        <v>39.476840887445881</v>
      </c>
      <c r="E40" s="234">
        <f>'[13]SlimLine Costs'!E40+'[13]SlimLine Costs'!E40*(SlimLineMarkUp)+FullBlindLabour</f>
        <v>55.0690104978355</v>
      </c>
      <c r="F40" s="234">
        <f>'[13]SlimLine Costs'!F40+'[13]SlimLine Costs'!F40*(SlimLineMarkUp)+FullBlindLabour</f>
        <v>70.661180108225111</v>
      </c>
      <c r="G40" s="234">
        <f>'[13]SlimLine Costs'!G40+'[13]SlimLine Costs'!G40*(SlimLineMarkUp)+FullBlindLabour</f>
        <v>87.352759718614735</v>
      </c>
      <c r="H40" s="234">
        <f>'[13]SlimLine Costs'!H40+'[13]SlimLine Costs'!H40*(SlimLineMarkUp)+FullBlindLabour</f>
        <v>102.94492932900434</v>
      </c>
      <c r="I40" s="234">
        <f>'[13]SlimLine Costs'!I40+'[13]SlimLine Costs'!I40*(SlimLineMarkUp)+FullBlindLabour</f>
        <v>118.53709893939391</v>
      </c>
      <c r="J40" s="234">
        <f>'[13]SlimLine Costs'!J40+'[13]SlimLine Costs'!J40*(SlimLineMarkUp)+FullBlindLabour</f>
        <v>134.12926854978352</v>
      </c>
      <c r="K40" s="234">
        <f>'[13]SlimLine Costs'!K40+'[13]SlimLine Costs'!K40*(SlimLineMarkUp)+FullBlindLabour</f>
        <v>149.72143816017316</v>
      </c>
      <c r="L40" s="234">
        <f>'[13]SlimLine Costs'!L40+'[13]SlimLine Costs'!L40*(SlimLineMarkUp)+FullBlindLabour</f>
        <v>165.31360777056275</v>
      </c>
      <c r="M40" s="234">
        <f>'[13]SlimLine Costs'!M40+'[13]SlimLine Costs'!M40*(SlimLineMarkUp)+FullBlindLabour</f>
        <v>180.9057773809524</v>
      </c>
      <c r="N40" s="234">
        <f>'[13]SlimLine Costs'!N40+'[13]SlimLine Costs'!N40*(SlimLineMarkUp)+FullBlindLabour</f>
        <v>196.49794699134199</v>
      </c>
      <c r="O40" s="51"/>
      <c r="P40" s="51"/>
    </row>
    <row r="41" spans="1:16" ht="18.75" x14ac:dyDescent="0.25">
      <c r="A41" s="233">
        <f>[13]Sumary!M21</f>
        <v>4</v>
      </c>
      <c r="B41" s="49">
        <f>[13]Sumary!N21</f>
        <v>157.48031496062993</v>
      </c>
      <c r="C41" s="234">
        <f>'[13]SlimLine Costs'!C41+'[13]SlimLine Costs'!C41*(SlimLineMarkUp)+FullBlindLabour</f>
        <v>25.343372575757574</v>
      </c>
      <c r="D41" s="234">
        <f>'[13]SlimLine Costs'!D41+'[13]SlimLine Costs'!D41*(SlimLineMarkUp)+FullBlindLabour</f>
        <v>42.394243484848474</v>
      </c>
      <c r="E41" s="234">
        <f>'[13]SlimLine Costs'!E41+'[13]SlimLine Costs'!E41*(SlimLineMarkUp)+FullBlindLabour</f>
        <v>59.445114393939384</v>
      </c>
      <c r="F41" s="234">
        <f>'[13]SlimLine Costs'!F41+'[13]SlimLine Costs'!F41*(SlimLineMarkUp)+FullBlindLabour</f>
        <v>76.495985303030281</v>
      </c>
      <c r="G41" s="234">
        <f>'[13]SlimLine Costs'!G41+'[13]SlimLine Costs'!G41*(SlimLineMarkUp)+FullBlindLabour</f>
        <v>94.646266212121205</v>
      </c>
      <c r="H41" s="234">
        <f>'[13]SlimLine Costs'!H41+'[13]SlimLine Costs'!H41*(SlimLineMarkUp)+FullBlindLabour</f>
        <v>111.69713712121212</v>
      </c>
      <c r="I41" s="234">
        <f>'[13]SlimLine Costs'!I41+'[13]SlimLine Costs'!I41*(SlimLineMarkUp)+FullBlindLabour</f>
        <v>128.748008030303</v>
      </c>
      <c r="J41" s="234">
        <f>'[13]SlimLine Costs'!J41+'[13]SlimLine Costs'!J41*(SlimLineMarkUp)+FullBlindLabour</f>
        <v>145.79887893939389</v>
      </c>
      <c r="K41" s="234">
        <f>'[13]SlimLine Costs'!K41+'[13]SlimLine Costs'!K41*(SlimLineMarkUp)+FullBlindLabour</f>
        <v>162.84974984848483</v>
      </c>
      <c r="L41" s="234">
        <f>'[13]SlimLine Costs'!L41+'[13]SlimLine Costs'!L41*(SlimLineMarkUp)+FullBlindLabour</f>
        <v>179.90062075757572</v>
      </c>
      <c r="M41" s="234">
        <f>'[13]SlimLine Costs'!M41+'[13]SlimLine Costs'!M41*(SlimLineMarkUp)+FullBlindLabour</f>
        <v>196.95149166666664</v>
      </c>
      <c r="N41" s="234">
        <f>'[13]SlimLine Costs'!N41+'[13]SlimLine Costs'!N41*(SlimLineMarkUp)+FullBlindLabour</f>
        <v>214.00236257575753</v>
      </c>
      <c r="O41" s="51"/>
      <c r="P41" s="51"/>
    </row>
    <row r="42" spans="1:16" ht="18.75" x14ac:dyDescent="0.25">
      <c r="A42" s="235"/>
      <c r="B42" s="235"/>
      <c r="C42" s="235"/>
      <c r="D42" s="32"/>
      <c r="E42" s="235"/>
      <c r="F42" s="32"/>
      <c r="G42" s="235"/>
      <c r="H42" s="32"/>
      <c r="I42" s="235"/>
      <c r="J42" s="32"/>
      <c r="K42" s="235"/>
      <c r="L42" s="32"/>
      <c r="M42" s="235"/>
      <c r="N42" s="32"/>
      <c r="O42" s="53"/>
    </row>
    <row r="43" spans="1:16" ht="18.75" x14ac:dyDescent="0.25">
      <c r="A43" s="236" t="s">
        <v>510</v>
      </c>
      <c r="B43" s="235"/>
      <c r="C43" s="235"/>
      <c r="D43" s="32"/>
      <c r="E43" s="237"/>
      <c r="F43" s="32"/>
      <c r="G43" s="230"/>
      <c r="H43" s="32"/>
      <c r="I43" s="235"/>
      <c r="J43" s="32"/>
      <c r="K43" s="235"/>
      <c r="L43" s="32"/>
      <c r="M43" s="235"/>
      <c r="N43" s="32"/>
      <c r="O43" s="53"/>
    </row>
    <row r="44" spans="1:16" ht="18.75" x14ac:dyDescent="0.25">
      <c r="A44" s="719" t="s">
        <v>240</v>
      </c>
      <c r="B44" s="720"/>
      <c r="C44" s="38">
        <f>[13]Sumary!O10</f>
        <v>0.4</v>
      </c>
      <c r="D44" s="39">
        <f>[13]Sumary!P10</f>
        <v>0.8</v>
      </c>
      <c r="E44" s="39">
        <f>[13]Sumary!Q10</f>
        <v>1.2</v>
      </c>
      <c r="F44" s="39">
        <f>[13]Sumary!R10</f>
        <v>1.6</v>
      </c>
      <c r="G44" s="39">
        <f>[13]Sumary!S10</f>
        <v>2</v>
      </c>
      <c r="H44" s="39">
        <f>[13]Sumary!T10</f>
        <v>2.4</v>
      </c>
      <c r="I44" s="39">
        <f>[13]Sumary!U10</f>
        <v>2.8</v>
      </c>
      <c r="J44" s="39">
        <f>[13]Sumary!V10</f>
        <v>3.2</v>
      </c>
      <c r="K44" s="39">
        <f>[13]Sumary!W10</f>
        <v>3.6</v>
      </c>
      <c r="L44" s="39">
        <f>[13]Sumary!X10</f>
        <v>4</v>
      </c>
      <c r="M44" s="39">
        <f>[13]Sumary!Y10</f>
        <v>4.4000000000000004</v>
      </c>
      <c r="N44" s="231">
        <f>[13]Sumary!Z10</f>
        <v>4.8</v>
      </c>
      <c r="O44" s="41"/>
      <c r="P44" s="41"/>
    </row>
    <row r="45" spans="1:16" ht="37.5" customHeight="1" x14ac:dyDescent="0.25">
      <c r="A45" s="56"/>
      <c r="B45" s="57" t="s">
        <v>241</v>
      </c>
      <c r="C45" s="58">
        <f>[13]Sumary!O11</f>
        <v>15.748031496062993</v>
      </c>
      <c r="D45" s="59">
        <f>[13]Sumary!P11</f>
        <v>31.496062992125985</v>
      </c>
      <c r="E45" s="59">
        <f>[13]Sumary!Q11</f>
        <v>47.244094488188978</v>
      </c>
      <c r="F45" s="59">
        <f>[13]Sumary!R11</f>
        <v>62.99212598425197</v>
      </c>
      <c r="G45" s="59">
        <f>[13]Sumary!S11</f>
        <v>78.740157480314963</v>
      </c>
      <c r="H45" s="59">
        <f>[13]Sumary!T11</f>
        <v>94.488188976377955</v>
      </c>
      <c r="I45" s="59">
        <f>[13]Sumary!U11</f>
        <v>110.23622047244095</v>
      </c>
      <c r="J45" s="59">
        <f>[13]Sumary!V11</f>
        <v>125.98425196850394</v>
      </c>
      <c r="K45" s="59">
        <f>[13]Sumary!W11</f>
        <v>141.73228346456693</v>
      </c>
      <c r="L45" s="59">
        <f>[13]Sumary!X11</f>
        <v>157.48031496062993</v>
      </c>
      <c r="M45" s="59">
        <f>[13]Sumary!Y11</f>
        <v>173.22834645669292</v>
      </c>
      <c r="N45" s="238">
        <f>[13]Sumary!Z11</f>
        <v>188.97637795275591</v>
      </c>
      <c r="O45" s="47"/>
      <c r="P45" s="47"/>
    </row>
    <row r="46" spans="1:16" ht="18.75" x14ac:dyDescent="0.25">
      <c r="A46" s="233">
        <f>[13]Sumary!M12</f>
        <v>0.4</v>
      </c>
      <c r="B46" s="49">
        <f>[13]Sumary!N12</f>
        <v>15.748031496062993</v>
      </c>
      <c r="C46" s="234">
        <f>'[13]SlimLine Costs'!C46+'[13]SlimLine Costs'!C46*(SlimLineMarkUp)+FullBlindLabour</f>
        <v>12.866918030303029</v>
      </c>
      <c r="D46" s="234">
        <f>'[13]SlimLine Costs'!D46+'[13]SlimLine Costs'!D46*(SlimLineMarkUp)+FullBlindLabour</f>
        <v>17.441334393939393</v>
      </c>
      <c r="E46" s="234">
        <f>'[13]SlimLine Costs'!E46+'[13]SlimLine Costs'!E46*(SlimLineMarkUp)+FullBlindLabour</f>
        <v>22.015750757575756</v>
      </c>
      <c r="F46" s="234">
        <f>'[13]SlimLine Costs'!F46+'[13]SlimLine Costs'!F46*(SlimLineMarkUp)+FullBlindLabour</f>
        <v>26.590167121212119</v>
      </c>
      <c r="G46" s="234">
        <f>'[13]SlimLine Costs'!G46+'[13]SlimLine Costs'!G46*(SlimLineMarkUp)+FullBlindLabour</f>
        <v>32.263993484848484</v>
      </c>
      <c r="H46" s="234">
        <f>'[13]SlimLine Costs'!H46+'[13]SlimLine Costs'!H46*(SlimLineMarkUp)+FullBlindLabour</f>
        <v>36.838409848484837</v>
      </c>
      <c r="I46" s="234">
        <f>'[13]SlimLine Costs'!I46+'[13]SlimLine Costs'!I46*(SlimLineMarkUp)+FullBlindLabour</f>
        <v>41.412826212121196</v>
      </c>
      <c r="J46" s="234">
        <f>'[13]SlimLine Costs'!J46+'[13]SlimLine Costs'!J46*(SlimLineMarkUp)+FullBlindLabour</f>
        <v>45.987242575757563</v>
      </c>
      <c r="K46" s="234">
        <f>'[13]SlimLine Costs'!K46+'[13]SlimLine Costs'!K46*(SlimLineMarkUp)+FullBlindLabour</f>
        <v>50.561658939393936</v>
      </c>
      <c r="L46" s="234">
        <f>'[13]SlimLine Costs'!L46+'[13]SlimLine Costs'!L46*(SlimLineMarkUp)+FullBlindLabour</f>
        <v>55.136075303030296</v>
      </c>
      <c r="M46" s="234">
        <f>'[13]SlimLine Costs'!M46+'[13]SlimLine Costs'!M46*(SlimLineMarkUp)+FullBlindLabour</f>
        <v>59.710491666666663</v>
      </c>
      <c r="N46" s="234">
        <f>'[13]SlimLine Costs'!N46+'[13]SlimLine Costs'!N46*(SlimLineMarkUp)+FullBlindLabour</f>
        <v>64.284908030303029</v>
      </c>
      <c r="O46" s="51"/>
      <c r="P46" s="51"/>
    </row>
    <row r="47" spans="1:16" ht="18.75" x14ac:dyDescent="0.25">
      <c r="A47" s="233">
        <f>[13]Sumary!M13</f>
        <v>0.8</v>
      </c>
      <c r="B47" s="49">
        <f>[13]Sumary!N13</f>
        <v>31.496062992125985</v>
      </c>
      <c r="C47" s="234">
        <f>'[13]SlimLine Costs'!C47+'[13]SlimLine Costs'!C47*(SlimLineMarkUp)+FullBlindLabour</f>
        <v>14.852372575757578</v>
      </c>
      <c r="D47" s="234">
        <f>'[13]SlimLine Costs'!D47+'[13]SlimLine Costs'!D47*(SlimLineMarkUp)+FullBlindLabour</f>
        <v>21.412243484848485</v>
      </c>
      <c r="E47" s="234">
        <f>'[13]SlimLine Costs'!E47+'[13]SlimLine Costs'!E47*(SlimLineMarkUp)+FullBlindLabour</f>
        <v>27.972114393939393</v>
      </c>
      <c r="F47" s="234">
        <f>'[13]SlimLine Costs'!F47+'[13]SlimLine Costs'!F47*(SlimLineMarkUp)+FullBlindLabour</f>
        <v>34.531985303030297</v>
      </c>
      <c r="G47" s="234">
        <f>'[13]SlimLine Costs'!G47+'[13]SlimLine Costs'!G47*(SlimLineMarkUp)+FullBlindLabour</f>
        <v>42.191266212121207</v>
      </c>
      <c r="H47" s="234">
        <f>'[13]SlimLine Costs'!H47+'[13]SlimLine Costs'!H47*(SlimLineMarkUp)+FullBlindLabour</f>
        <v>48.751137121212118</v>
      </c>
      <c r="I47" s="234">
        <f>'[13]SlimLine Costs'!I47+'[13]SlimLine Costs'!I47*(SlimLineMarkUp)+FullBlindLabour</f>
        <v>55.311008030303007</v>
      </c>
      <c r="J47" s="234">
        <f>'[13]SlimLine Costs'!J47+'[13]SlimLine Costs'!J47*(SlimLineMarkUp)+FullBlindLabour</f>
        <v>61.870878939393933</v>
      </c>
      <c r="K47" s="234">
        <f>'[13]SlimLine Costs'!K47+'[13]SlimLine Costs'!K47*(SlimLineMarkUp)+FullBlindLabour</f>
        <v>68.430749848484865</v>
      </c>
      <c r="L47" s="234">
        <f>'[13]SlimLine Costs'!L47+'[13]SlimLine Costs'!L47*(SlimLineMarkUp)+FullBlindLabour</f>
        <v>74.990620757575769</v>
      </c>
      <c r="M47" s="234">
        <f>'[13]SlimLine Costs'!M47+'[13]SlimLine Costs'!M47*(SlimLineMarkUp)+FullBlindLabour</f>
        <v>81.550491666666673</v>
      </c>
      <c r="N47" s="234">
        <f>'[13]SlimLine Costs'!N47+'[13]SlimLine Costs'!N47*(SlimLineMarkUp)+FullBlindLabour</f>
        <v>88.110362575757577</v>
      </c>
      <c r="O47" s="51"/>
      <c r="P47" s="51"/>
    </row>
    <row r="48" spans="1:16" ht="18.75" x14ac:dyDescent="0.25">
      <c r="A48" s="233">
        <f>[13]Sumary!M14</f>
        <v>1.2</v>
      </c>
      <c r="B48" s="49">
        <f>[13]Sumary!N14</f>
        <v>47.244094488188978</v>
      </c>
      <c r="C48" s="234">
        <f>'[13]SlimLine Costs'!C48+'[13]SlimLine Costs'!C48*(SlimLineMarkUp)+FullBlindLabour</f>
        <v>16.837827121212118</v>
      </c>
      <c r="D48" s="234">
        <f>'[13]SlimLine Costs'!D48+'[13]SlimLine Costs'!D48*(SlimLineMarkUp)+FullBlindLabour</f>
        <v>25.383152575757574</v>
      </c>
      <c r="E48" s="234">
        <f>'[13]SlimLine Costs'!E48+'[13]SlimLine Costs'!E48*(SlimLineMarkUp)+FullBlindLabour</f>
        <v>33.928478030303026</v>
      </c>
      <c r="F48" s="234">
        <f>'[13]SlimLine Costs'!F48+'[13]SlimLine Costs'!F48*(SlimLineMarkUp)+FullBlindLabour</f>
        <v>42.473803484848482</v>
      </c>
      <c r="G48" s="234">
        <f>'[13]SlimLine Costs'!G48+'[13]SlimLine Costs'!G48*(SlimLineMarkUp)+FullBlindLabour</f>
        <v>52.118538939393936</v>
      </c>
      <c r="H48" s="234">
        <f>'[13]SlimLine Costs'!H48+'[13]SlimLine Costs'!H48*(SlimLineMarkUp)+FullBlindLabour</f>
        <v>60.663864393939384</v>
      </c>
      <c r="I48" s="234">
        <f>'[13]SlimLine Costs'!I48+'[13]SlimLine Costs'!I48*(SlimLineMarkUp)+FullBlindLabour</f>
        <v>69.209189848484826</v>
      </c>
      <c r="J48" s="234">
        <f>'[13]SlimLine Costs'!J48+'[13]SlimLine Costs'!J48*(SlimLineMarkUp)+FullBlindLabour</f>
        <v>77.754515303030303</v>
      </c>
      <c r="K48" s="234">
        <f>'[13]SlimLine Costs'!K48+'[13]SlimLine Costs'!K48*(SlimLineMarkUp)+FullBlindLabour</f>
        <v>86.299840757575751</v>
      </c>
      <c r="L48" s="234">
        <f>'[13]SlimLine Costs'!L48+'[13]SlimLine Costs'!L48*(SlimLineMarkUp)+FullBlindLabour</f>
        <v>94.845166212121214</v>
      </c>
      <c r="M48" s="234">
        <f>'[13]SlimLine Costs'!M48+'[13]SlimLine Costs'!M48*(SlimLineMarkUp)+FullBlindLabour</f>
        <v>103.39049166666666</v>
      </c>
      <c r="N48" s="234">
        <f>'[13]SlimLine Costs'!N48+'[13]SlimLine Costs'!N48*(SlimLineMarkUp)+FullBlindLabour</f>
        <v>111.93581712121211</v>
      </c>
      <c r="O48" s="51"/>
      <c r="P48" s="51"/>
    </row>
    <row r="49" spans="1:40" ht="18.75" x14ac:dyDescent="0.25">
      <c r="A49" s="233">
        <f>[13]Sumary!M15</f>
        <v>1.6</v>
      </c>
      <c r="B49" s="49">
        <f>[13]Sumary!N15</f>
        <v>62.99212598425197</v>
      </c>
      <c r="C49" s="234">
        <f>'[13]SlimLine Costs'!C49+'[13]SlimLine Costs'!C49*(SlimLineMarkUp)+FullBlindLabour</f>
        <v>18.823281666666666</v>
      </c>
      <c r="D49" s="234">
        <f>'[13]SlimLine Costs'!D49+'[13]SlimLine Costs'!D49*(SlimLineMarkUp)+FullBlindLabour</f>
        <v>29.354061666666666</v>
      </c>
      <c r="E49" s="234">
        <f>'[13]SlimLine Costs'!E49+'[13]SlimLine Costs'!E49*(SlimLineMarkUp)+FullBlindLabour</f>
        <v>39.884841666666659</v>
      </c>
      <c r="F49" s="234">
        <f>'[13]SlimLine Costs'!F49+'[13]SlimLine Costs'!F49*(SlimLineMarkUp)+FullBlindLabour</f>
        <v>50.415621666666659</v>
      </c>
      <c r="G49" s="234">
        <f>'[13]SlimLine Costs'!G49+'[13]SlimLine Costs'!G49*(SlimLineMarkUp)+FullBlindLabour</f>
        <v>62.045811666666665</v>
      </c>
      <c r="H49" s="234">
        <f>'[13]SlimLine Costs'!H49+'[13]SlimLine Costs'!H49*(SlimLineMarkUp)+FullBlindLabour</f>
        <v>72.576591666666658</v>
      </c>
      <c r="I49" s="234">
        <f>'[13]SlimLine Costs'!I49+'[13]SlimLine Costs'!I49*(SlimLineMarkUp)+FullBlindLabour</f>
        <v>83.107371666666651</v>
      </c>
      <c r="J49" s="234">
        <f>'[13]SlimLine Costs'!J49+'[13]SlimLine Costs'!J49*(SlimLineMarkUp)+FullBlindLabour</f>
        <v>93.638151666666658</v>
      </c>
      <c r="K49" s="234">
        <f>'[13]SlimLine Costs'!K49+'[13]SlimLine Costs'!K49*(SlimLineMarkUp)+FullBlindLabour</f>
        <v>104.16893166666668</v>
      </c>
      <c r="L49" s="234">
        <f>'[13]SlimLine Costs'!L49+'[13]SlimLine Costs'!L49*(SlimLineMarkUp)+FullBlindLabour</f>
        <v>114.69971166666667</v>
      </c>
      <c r="M49" s="234">
        <f>'[13]SlimLine Costs'!M49+'[13]SlimLine Costs'!M49*(SlimLineMarkUp)+FullBlindLabour</f>
        <v>125.23049166666668</v>
      </c>
      <c r="N49" s="234">
        <f>'[13]SlimLine Costs'!N49+'[13]SlimLine Costs'!N49*(SlimLineMarkUp)+FullBlindLabour</f>
        <v>135.76127166666666</v>
      </c>
      <c r="O49" s="51"/>
      <c r="P49" s="51"/>
    </row>
    <row r="50" spans="1:40" ht="18.75" x14ac:dyDescent="0.25">
      <c r="A50" s="233">
        <f>[13]Sumary!M16</f>
        <v>2</v>
      </c>
      <c r="B50" s="49">
        <f>[13]Sumary!N16</f>
        <v>78.740157480314963</v>
      </c>
      <c r="C50" s="234">
        <f>'[13]SlimLine Costs'!C50+'[13]SlimLine Costs'!C50*(SlimLineMarkUp)+FullBlindLabour</f>
        <v>20.808736212121214</v>
      </c>
      <c r="D50" s="234">
        <f>'[13]SlimLine Costs'!D50+'[13]SlimLine Costs'!D50*(SlimLineMarkUp)+FullBlindLabour</f>
        <v>33.324970757575755</v>
      </c>
      <c r="E50" s="234">
        <f>'[13]SlimLine Costs'!E50+'[13]SlimLine Costs'!E50*(SlimLineMarkUp)+FullBlindLabour</f>
        <v>45.8412053030303</v>
      </c>
      <c r="F50" s="234">
        <f>'[13]SlimLine Costs'!F50+'[13]SlimLine Costs'!F50*(SlimLineMarkUp)+FullBlindLabour</f>
        <v>58.357439848484844</v>
      </c>
      <c r="G50" s="234">
        <f>'[13]SlimLine Costs'!G50+'[13]SlimLine Costs'!G50*(SlimLineMarkUp)+FullBlindLabour</f>
        <v>71.973084393939388</v>
      </c>
      <c r="H50" s="234">
        <f>'[13]SlimLine Costs'!H50+'[13]SlimLine Costs'!H50*(SlimLineMarkUp)+FullBlindLabour</f>
        <v>84.489318939393939</v>
      </c>
      <c r="I50" s="234">
        <f>'[13]SlimLine Costs'!I50+'[13]SlimLine Costs'!I50*(SlimLineMarkUp)+FullBlindLabour</f>
        <v>97.005553484848491</v>
      </c>
      <c r="J50" s="234">
        <f>'[13]SlimLine Costs'!J50+'[13]SlimLine Costs'!J50*(SlimLineMarkUp)+FullBlindLabour</f>
        <v>109.52178803030303</v>
      </c>
      <c r="K50" s="234">
        <f>'[13]SlimLine Costs'!K50+'[13]SlimLine Costs'!K50*(SlimLineMarkUp)+FullBlindLabour</f>
        <v>122.03802257575761</v>
      </c>
      <c r="L50" s="234">
        <f>'[13]SlimLine Costs'!L50+'[13]SlimLine Costs'!L50*(SlimLineMarkUp)+FullBlindLabour</f>
        <v>134.55425712121209</v>
      </c>
      <c r="M50" s="234">
        <f>'[13]SlimLine Costs'!M50+'[13]SlimLine Costs'!M50*(SlimLineMarkUp)+FullBlindLabour</f>
        <v>147.07049166666667</v>
      </c>
      <c r="N50" s="234">
        <f>'[13]SlimLine Costs'!N50+'[13]SlimLine Costs'!N50*(SlimLineMarkUp)+FullBlindLabour</f>
        <v>159.58672621212122</v>
      </c>
      <c r="O50" s="51"/>
      <c r="P50" s="51"/>
    </row>
    <row r="51" spans="1:40" ht="18.75" x14ac:dyDescent="0.25">
      <c r="A51" s="233">
        <f>[13]Sumary!M17</f>
        <v>2.4</v>
      </c>
      <c r="B51" s="49">
        <f>[13]Sumary!N17</f>
        <v>94.488188976377955</v>
      </c>
      <c r="C51" s="234">
        <f>'[13]SlimLine Costs'!C51+'[13]SlimLine Costs'!C51*(SlimLineMarkUp)+FullBlindLabour</f>
        <v>22.794190757575759</v>
      </c>
      <c r="D51" s="234">
        <f>'[13]SlimLine Costs'!D51+'[13]SlimLine Costs'!D51*(SlimLineMarkUp)+FullBlindLabour</f>
        <v>37.295879848484837</v>
      </c>
      <c r="E51" s="234">
        <f>'[13]SlimLine Costs'!E51+'[13]SlimLine Costs'!E51*(SlimLineMarkUp)+FullBlindLabour</f>
        <v>51.797568939393933</v>
      </c>
      <c r="F51" s="234">
        <f>'[13]SlimLine Costs'!F51+'[13]SlimLine Costs'!F51*(SlimLineMarkUp)+FullBlindLabour</f>
        <v>66.299258030303022</v>
      </c>
      <c r="G51" s="234">
        <f>'[13]SlimLine Costs'!G51+'[13]SlimLine Costs'!G51*(SlimLineMarkUp)+FullBlindLabour</f>
        <v>81.900357121212124</v>
      </c>
      <c r="H51" s="234">
        <f>'[13]SlimLine Costs'!H51+'[13]SlimLine Costs'!H51*(SlimLineMarkUp)+FullBlindLabour</f>
        <v>96.40204621212122</v>
      </c>
      <c r="I51" s="234">
        <f>'[13]SlimLine Costs'!I51+'[13]SlimLine Costs'!I51*(SlimLineMarkUp)+FullBlindLabour</f>
        <v>110.9037353030303</v>
      </c>
      <c r="J51" s="234">
        <f>'[13]SlimLine Costs'!J51+'[13]SlimLine Costs'!J51*(SlimLineMarkUp)+FullBlindLabour</f>
        <v>125.40542439393938</v>
      </c>
      <c r="K51" s="234">
        <f>'[13]SlimLine Costs'!K51+'[13]SlimLine Costs'!K51*(SlimLineMarkUp)+FullBlindLabour</f>
        <v>139.90711348484845</v>
      </c>
      <c r="L51" s="234">
        <f>'[13]SlimLine Costs'!L51+'[13]SlimLine Costs'!L51*(SlimLineMarkUp)+FullBlindLabour</f>
        <v>154.40880257575756</v>
      </c>
      <c r="M51" s="234">
        <f>'[13]SlimLine Costs'!M51+'[13]SlimLine Costs'!M51*(SlimLineMarkUp)+FullBlindLabour</f>
        <v>168.91049166666667</v>
      </c>
      <c r="N51" s="234">
        <f>'[13]SlimLine Costs'!N51+'[13]SlimLine Costs'!N51*(SlimLineMarkUp)+FullBlindLabour</f>
        <v>183.41218075757578</v>
      </c>
      <c r="O51" s="51"/>
      <c r="P51" s="51"/>
    </row>
    <row r="52" spans="1:40" ht="18.75" x14ac:dyDescent="0.25">
      <c r="A52" s="233">
        <f>[13]Sumary!M18</f>
        <v>2.8</v>
      </c>
      <c r="B52" s="49">
        <f>[13]Sumary!N18</f>
        <v>110.23622047244095</v>
      </c>
      <c r="C52" s="234">
        <f>'[13]SlimLine Costs'!C52+'[13]SlimLine Costs'!C52*(SlimLineMarkUp)+FullBlindLabour</f>
        <v>24.779645303030303</v>
      </c>
      <c r="D52" s="234">
        <f>'[13]SlimLine Costs'!D52+'[13]SlimLine Costs'!D52*(SlimLineMarkUp)+FullBlindLabour</f>
        <v>41.26678893939394</v>
      </c>
      <c r="E52" s="234">
        <f>'[13]SlimLine Costs'!E52+'[13]SlimLine Costs'!E52*(SlimLineMarkUp)+FullBlindLabour</f>
        <v>57.753932575757567</v>
      </c>
      <c r="F52" s="234">
        <f>'[13]SlimLine Costs'!F52+'[13]SlimLine Costs'!F52*(SlimLineMarkUp)+FullBlindLabour</f>
        <v>74.241076212121229</v>
      </c>
      <c r="G52" s="234">
        <f>'[13]SlimLine Costs'!G52+'[13]SlimLine Costs'!G52*(SlimLineMarkUp)+FullBlindLabour</f>
        <v>91.827629848484847</v>
      </c>
      <c r="H52" s="234">
        <f>'[13]SlimLine Costs'!H52+'[13]SlimLine Costs'!H52*(SlimLineMarkUp)+FullBlindLabour</f>
        <v>108.31477348484849</v>
      </c>
      <c r="I52" s="234">
        <f>'[13]SlimLine Costs'!I52+'[13]SlimLine Costs'!I52*(SlimLineMarkUp)+FullBlindLabour</f>
        <v>124.80191712121211</v>
      </c>
      <c r="J52" s="234">
        <f>'[13]SlimLine Costs'!J52+'[13]SlimLine Costs'!J52*(SlimLineMarkUp)+FullBlindLabour</f>
        <v>141.28906075757575</v>
      </c>
      <c r="K52" s="234">
        <f>'[13]SlimLine Costs'!K52+'[13]SlimLine Costs'!K52*(SlimLineMarkUp)+FullBlindLabour</f>
        <v>157.77620439393937</v>
      </c>
      <c r="L52" s="234">
        <f>'[13]SlimLine Costs'!L52+'[13]SlimLine Costs'!L52*(SlimLineMarkUp)+FullBlindLabour</f>
        <v>174.26334803030298</v>
      </c>
      <c r="M52" s="234">
        <f>'[13]SlimLine Costs'!M52+'[13]SlimLine Costs'!M52*(SlimLineMarkUp)+FullBlindLabour</f>
        <v>190.75049166666665</v>
      </c>
      <c r="N52" s="234">
        <f>'[13]SlimLine Costs'!N52+'[13]SlimLine Costs'!N52*(SlimLineMarkUp)+FullBlindLabour</f>
        <v>207.23763530303026</v>
      </c>
      <c r="O52" s="51"/>
      <c r="P52" s="51"/>
    </row>
    <row r="53" spans="1:40" ht="18.75" x14ac:dyDescent="0.25">
      <c r="A53" s="233">
        <f>[13]Sumary!M19</f>
        <v>3.2</v>
      </c>
      <c r="B53" s="49">
        <f>[13]Sumary!N19</f>
        <v>125.98425196850394</v>
      </c>
      <c r="C53" s="234">
        <f>'[13]SlimLine Costs'!C53+'[13]SlimLine Costs'!C53*(SlimLineMarkUp)+FullBlindLabour</f>
        <v>26.765099848484855</v>
      </c>
      <c r="D53" s="234">
        <f>'[13]SlimLine Costs'!D53+'[13]SlimLine Costs'!D53*(SlimLineMarkUp)+FullBlindLabour</f>
        <v>45.237698030303029</v>
      </c>
      <c r="E53" s="234">
        <f>'[13]SlimLine Costs'!E53+'[13]SlimLine Costs'!E53*(SlimLineMarkUp)+FullBlindLabour</f>
        <v>63.710296212121214</v>
      </c>
      <c r="F53" s="234">
        <f>'[13]SlimLine Costs'!F53+'[13]SlimLine Costs'!F53*(SlimLineMarkUp)+FullBlindLabour</f>
        <v>82.182894393939407</v>
      </c>
      <c r="G53" s="234">
        <f>'[13]SlimLine Costs'!G53+'[13]SlimLine Costs'!G53*(SlimLineMarkUp)+FullBlindLabour</f>
        <v>101.75490257575758</v>
      </c>
      <c r="H53" s="234">
        <f>'[13]SlimLine Costs'!H53+'[13]SlimLine Costs'!H53*(SlimLineMarkUp)+FullBlindLabour</f>
        <v>120.22750075757575</v>
      </c>
      <c r="I53" s="234">
        <f>'[13]SlimLine Costs'!I53+'[13]SlimLine Costs'!I53*(SlimLineMarkUp)+FullBlindLabour</f>
        <v>138.70009893939391</v>
      </c>
      <c r="J53" s="234">
        <f>'[13]SlimLine Costs'!J53+'[13]SlimLine Costs'!J53*(SlimLineMarkUp)+FullBlindLabour</f>
        <v>157.17269712121211</v>
      </c>
      <c r="K53" s="234">
        <f>'[13]SlimLine Costs'!K53+'[13]SlimLine Costs'!K53*(SlimLineMarkUp)+FullBlindLabour</f>
        <v>175.64529530303034</v>
      </c>
      <c r="L53" s="234">
        <f>'[13]SlimLine Costs'!L53+'[13]SlimLine Costs'!L53*(SlimLineMarkUp)+FullBlindLabour</f>
        <v>194.11789348484845</v>
      </c>
      <c r="M53" s="234">
        <f>'[13]SlimLine Costs'!M53+'[13]SlimLine Costs'!M53*(SlimLineMarkUp)+FullBlindLabour</f>
        <v>212.59049166666668</v>
      </c>
      <c r="N53" s="234">
        <f>'[13]SlimLine Costs'!N53+'[13]SlimLine Costs'!N53*(SlimLineMarkUp)+FullBlindLabour</f>
        <v>231.06308984848485</v>
      </c>
      <c r="O53" s="51"/>
      <c r="P53" s="51"/>
    </row>
    <row r="54" spans="1:40" ht="18.75" x14ac:dyDescent="0.25">
      <c r="A54" s="233">
        <f>[13]Sumary!M20</f>
        <v>3.6</v>
      </c>
      <c r="B54" s="49">
        <f>[13]Sumary!N20</f>
        <v>141.73228346456693</v>
      </c>
      <c r="C54" s="234">
        <f>'[13]SlimLine Costs'!C54+'[13]SlimLine Costs'!C54*(SlimLineMarkUp)+FullBlindLabour</f>
        <v>28.750554393939392</v>
      </c>
      <c r="D54" s="234">
        <f>'[13]SlimLine Costs'!D54+'[13]SlimLine Costs'!D54*(SlimLineMarkUp)+FullBlindLabour</f>
        <v>49.208607121212118</v>
      </c>
      <c r="E54" s="234">
        <f>'[13]SlimLine Costs'!E54+'[13]SlimLine Costs'!E54*(SlimLineMarkUp)+FullBlindLabour</f>
        <v>69.666659848484855</v>
      </c>
      <c r="F54" s="234">
        <f>'[13]SlimLine Costs'!F54+'[13]SlimLine Costs'!F54*(SlimLineMarkUp)+FullBlindLabour</f>
        <v>90.124712575757584</v>
      </c>
      <c r="G54" s="234">
        <f>'[13]SlimLine Costs'!G54+'[13]SlimLine Costs'!G54*(SlimLineMarkUp)+FullBlindLabour</f>
        <v>111.68217530303032</v>
      </c>
      <c r="H54" s="234">
        <f>'[13]SlimLine Costs'!H54+'[13]SlimLine Costs'!H54*(SlimLineMarkUp)+FullBlindLabour</f>
        <v>132.14022803030301</v>
      </c>
      <c r="I54" s="234">
        <f>'[13]SlimLine Costs'!I54+'[13]SlimLine Costs'!I54*(SlimLineMarkUp)+FullBlindLabour</f>
        <v>152.59828075757574</v>
      </c>
      <c r="J54" s="234">
        <f>'[13]SlimLine Costs'!J54+'[13]SlimLine Costs'!J54*(SlimLineMarkUp)+FullBlindLabour</f>
        <v>173.05633348484844</v>
      </c>
      <c r="K54" s="234">
        <f>'[13]SlimLine Costs'!K54+'[13]SlimLine Costs'!K54*(SlimLineMarkUp)+FullBlindLabour</f>
        <v>193.5143862121212</v>
      </c>
      <c r="L54" s="234">
        <f>'[13]SlimLine Costs'!L54+'[13]SlimLine Costs'!L54*(SlimLineMarkUp)+FullBlindLabour</f>
        <v>213.97243893939392</v>
      </c>
      <c r="M54" s="234">
        <f>'[13]SlimLine Costs'!M54+'[13]SlimLine Costs'!M54*(SlimLineMarkUp)+FullBlindLabour</f>
        <v>234.43049166666665</v>
      </c>
      <c r="N54" s="234">
        <f>'[13]SlimLine Costs'!N54+'[13]SlimLine Costs'!N54*(SlimLineMarkUp)+FullBlindLabour</f>
        <v>254.88854439393941</v>
      </c>
      <c r="O54" s="51"/>
      <c r="P54" s="51"/>
    </row>
    <row r="55" spans="1:40" ht="18.75" x14ac:dyDescent="0.25">
      <c r="A55" s="233">
        <f>[13]Sumary!M21</f>
        <v>4</v>
      </c>
      <c r="B55" s="49">
        <f>[13]Sumary!N21</f>
        <v>157.48031496062993</v>
      </c>
      <c r="C55" s="234">
        <f>'[13]SlimLine Costs'!C55+'[13]SlimLine Costs'!C55*(SlimLineMarkUp)+FullBlindLabour</f>
        <v>30.736008939393937</v>
      </c>
      <c r="D55" s="234">
        <f>'[13]SlimLine Costs'!D55+'[13]SlimLine Costs'!D55*(SlimLineMarkUp)+FullBlindLabour</f>
        <v>53.179516212121207</v>
      </c>
      <c r="E55" s="234">
        <f>'[13]SlimLine Costs'!E55+'[13]SlimLine Costs'!E55*(SlimLineMarkUp)+FullBlindLabour</f>
        <v>75.623023484848474</v>
      </c>
      <c r="F55" s="234">
        <f>'[13]SlimLine Costs'!F55+'[13]SlimLine Costs'!F55*(SlimLineMarkUp)+FullBlindLabour</f>
        <v>98.066530757575734</v>
      </c>
      <c r="G55" s="234">
        <f>'[13]SlimLine Costs'!G55+'[13]SlimLine Costs'!G55*(SlimLineMarkUp)+FullBlindLabour</f>
        <v>121.60944803030303</v>
      </c>
      <c r="H55" s="234">
        <f>'[13]SlimLine Costs'!H55+'[13]SlimLine Costs'!H55*(SlimLineMarkUp)+FullBlindLabour</f>
        <v>144.05295530303025</v>
      </c>
      <c r="I55" s="234">
        <f>'[13]SlimLine Costs'!I55+'[13]SlimLine Costs'!I55*(SlimLineMarkUp)+FullBlindLabour</f>
        <v>166.49646257575753</v>
      </c>
      <c r="J55" s="234">
        <f>'[13]SlimLine Costs'!J55+'[13]SlimLine Costs'!J55*(SlimLineMarkUp)+FullBlindLabour</f>
        <v>188.93996984848479</v>
      </c>
      <c r="K55" s="234">
        <f>'[13]SlimLine Costs'!K55+'[13]SlimLine Costs'!K55*(SlimLineMarkUp)+FullBlindLabour</f>
        <v>211.38347712121211</v>
      </c>
      <c r="L55" s="234">
        <f>'[13]SlimLine Costs'!L55+'[13]SlimLine Costs'!L55*(SlimLineMarkUp)+FullBlindLabour</f>
        <v>233.82698439393934</v>
      </c>
      <c r="M55" s="234">
        <f>'[13]SlimLine Costs'!M55+'[13]SlimLine Costs'!M55*(SlimLineMarkUp)+FullBlindLabour</f>
        <v>256.27049166666671</v>
      </c>
      <c r="N55" s="234">
        <f>'[13]SlimLine Costs'!N55+'[13]SlimLine Costs'!N55*(SlimLineMarkUp)+FullBlindLabour</f>
        <v>278.71399893939389</v>
      </c>
      <c r="O55" s="51"/>
      <c r="P55" s="51"/>
    </row>
    <row r="56" spans="1:40" ht="18.75" x14ac:dyDescent="0.25">
      <c r="A56" s="239"/>
      <c r="B56" s="61"/>
      <c r="C56" s="240"/>
      <c r="D56" s="240"/>
      <c r="E56" s="240"/>
      <c r="F56" s="240"/>
      <c r="G56" s="240"/>
      <c r="H56" s="240"/>
      <c r="I56" s="240"/>
      <c r="J56" s="240"/>
      <c r="K56" s="240"/>
      <c r="L56" s="240"/>
      <c r="M56" s="240"/>
      <c r="N56" s="240"/>
      <c r="O56" s="51"/>
      <c r="P56" s="51"/>
    </row>
    <row r="57" spans="1:40" ht="18.75" x14ac:dyDescent="0.25">
      <c r="A57" s="239"/>
      <c r="B57" s="61"/>
      <c r="C57" s="240"/>
      <c r="D57" s="240"/>
      <c r="E57" s="240"/>
      <c r="F57" s="240"/>
      <c r="G57" s="240"/>
      <c r="H57" s="240"/>
      <c r="I57" s="240"/>
      <c r="J57" s="240"/>
      <c r="K57" s="240"/>
      <c r="L57" s="240"/>
      <c r="M57" s="240"/>
      <c r="N57" s="240"/>
      <c r="O57" s="51"/>
      <c r="P57" s="51"/>
    </row>
    <row r="58" spans="1:40" ht="18.75" x14ac:dyDescent="0.25">
      <c r="A58" s="239"/>
      <c r="B58" s="61"/>
      <c r="C58" s="240"/>
      <c r="D58" s="63"/>
      <c r="E58" s="240"/>
      <c r="F58" s="63"/>
      <c r="G58" s="240"/>
      <c r="H58" s="63"/>
      <c r="I58" s="240"/>
      <c r="J58" s="63"/>
      <c r="K58" s="240"/>
      <c r="L58" s="63"/>
      <c r="M58" s="240"/>
      <c r="N58" s="63"/>
      <c r="O58" s="51"/>
      <c r="P58" s="64"/>
    </row>
    <row r="59" spans="1:40" ht="18.75" x14ac:dyDescent="0.25">
      <c r="A59" s="236" t="s">
        <v>511</v>
      </c>
      <c r="B59" s="235"/>
      <c r="C59" s="235"/>
      <c r="D59" s="32"/>
      <c r="E59" s="237"/>
      <c r="F59" s="32"/>
      <c r="G59" s="230"/>
      <c r="H59" s="32"/>
      <c r="I59" s="235"/>
      <c r="J59" s="32"/>
      <c r="K59" s="235"/>
      <c r="L59" s="32"/>
      <c r="M59" s="235"/>
      <c r="N59" s="32"/>
      <c r="O59" s="53"/>
    </row>
    <row r="60" spans="1:40" ht="18.75" x14ac:dyDescent="0.25">
      <c r="A60" s="719" t="s">
        <v>240</v>
      </c>
      <c r="B60" s="720"/>
      <c r="C60" s="38">
        <f>[13]Sumary!O10</f>
        <v>0.4</v>
      </c>
      <c r="D60" s="39">
        <f>[13]Sumary!P10</f>
        <v>0.8</v>
      </c>
      <c r="E60" s="39">
        <f>[13]Sumary!Q10</f>
        <v>1.2</v>
      </c>
      <c r="F60" s="39">
        <f>[13]Sumary!R10</f>
        <v>1.6</v>
      </c>
      <c r="G60" s="39">
        <f>[13]Sumary!S10</f>
        <v>2</v>
      </c>
      <c r="H60" s="39">
        <f>[13]Sumary!T10</f>
        <v>2.4</v>
      </c>
      <c r="I60" s="39">
        <f>[13]Sumary!U10</f>
        <v>2.8</v>
      </c>
      <c r="J60" s="39">
        <f>[13]Sumary!V10</f>
        <v>3.2</v>
      </c>
      <c r="K60" s="39">
        <f>[13]Sumary!W10</f>
        <v>3.6</v>
      </c>
      <c r="L60" s="39">
        <f>[13]Sumary!X10</f>
        <v>4</v>
      </c>
      <c r="M60" s="39">
        <f>[13]Sumary!Y10</f>
        <v>4.4000000000000004</v>
      </c>
      <c r="N60" s="231">
        <f>[13]Sumary!Z10</f>
        <v>4.8</v>
      </c>
      <c r="O60" s="41"/>
      <c r="P60" s="41"/>
      <c r="AN60" s="65"/>
    </row>
    <row r="61" spans="1:40" ht="37.5" customHeight="1" x14ac:dyDescent="0.25">
      <c r="A61" s="56"/>
      <c r="B61" s="57" t="s">
        <v>241</v>
      </c>
      <c r="C61" s="58">
        <f>[13]Sumary!O11</f>
        <v>15.748031496062993</v>
      </c>
      <c r="D61" s="59">
        <f>[13]Sumary!P11</f>
        <v>31.496062992125985</v>
      </c>
      <c r="E61" s="59">
        <f>[13]Sumary!Q11</f>
        <v>47.244094488188978</v>
      </c>
      <c r="F61" s="59">
        <f>[13]Sumary!R11</f>
        <v>62.99212598425197</v>
      </c>
      <c r="G61" s="59">
        <f>[13]Sumary!S11</f>
        <v>78.740157480314963</v>
      </c>
      <c r="H61" s="59">
        <f>[13]Sumary!T11</f>
        <v>94.488188976377955</v>
      </c>
      <c r="I61" s="59">
        <f>[13]Sumary!U11</f>
        <v>110.23622047244095</v>
      </c>
      <c r="J61" s="59">
        <f>[13]Sumary!V11</f>
        <v>125.98425196850394</v>
      </c>
      <c r="K61" s="59">
        <f>[13]Sumary!W11</f>
        <v>141.73228346456693</v>
      </c>
      <c r="L61" s="59">
        <f>[13]Sumary!X11</f>
        <v>157.48031496062993</v>
      </c>
      <c r="M61" s="59">
        <f>[13]Sumary!Y11</f>
        <v>173.22834645669292</v>
      </c>
      <c r="N61" s="238">
        <f>[13]Sumary!Z11</f>
        <v>188.97637795275591</v>
      </c>
      <c r="O61" s="47"/>
      <c r="P61" s="47"/>
    </row>
    <row r="62" spans="1:40" ht="18.75" x14ac:dyDescent="0.25">
      <c r="A62" s="233">
        <f>[13]Sumary!M12</f>
        <v>0.4</v>
      </c>
      <c r="B62" s="49">
        <f>[13]Sumary!N12</f>
        <v>15.748031496062993</v>
      </c>
      <c r="C62" s="234">
        <f>'[13]SlimLine Costs'!C60+'[13]SlimLine Costs'!C60*(SlimLineMarkUp)+FullBlindLabour</f>
        <v>13.91991803030303</v>
      </c>
      <c r="D62" s="234">
        <f>'[13]SlimLine Costs'!D60+'[13]SlimLine Costs'!D60*(SlimLineMarkUp)+FullBlindLabour</f>
        <v>19.547334393939394</v>
      </c>
      <c r="E62" s="234">
        <f>'[13]SlimLine Costs'!E60+'[13]SlimLine Costs'!E60*(SlimLineMarkUp)+FullBlindLabour</f>
        <v>25.174750757575755</v>
      </c>
      <c r="F62" s="234">
        <f>'[13]SlimLine Costs'!F60+'[13]SlimLine Costs'!F60*(SlimLineMarkUp)+FullBlindLabour</f>
        <v>30.802167121212118</v>
      </c>
      <c r="G62" s="234">
        <f>'[13]SlimLine Costs'!G60+'[13]SlimLine Costs'!G60*(SlimLineMarkUp)+FullBlindLabour</f>
        <v>37.528993484848478</v>
      </c>
      <c r="H62" s="234">
        <f>'[13]SlimLine Costs'!H60+'[13]SlimLine Costs'!H60*(SlimLineMarkUp)+FullBlindLabour</f>
        <v>43.156409848484849</v>
      </c>
      <c r="I62" s="234">
        <f>'[13]SlimLine Costs'!I60+'[13]SlimLine Costs'!I60*(SlimLineMarkUp)+FullBlindLabour</f>
        <v>48.783826212121205</v>
      </c>
      <c r="J62" s="234">
        <f>'[13]SlimLine Costs'!J60+'[13]SlimLine Costs'!J60*(SlimLineMarkUp)+FullBlindLabour</f>
        <v>54.411242575757562</v>
      </c>
      <c r="K62" s="234">
        <f>'[13]SlimLine Costs'!K60+'[13]SlimLine Costs'!K60*(SlimLineMarkUp)+FullBlindLabour</f>
        <v>60.038658939393947</v>
      </c>
      <c r="L62" s="234">
        <f>'[13]SlimLine Costs'!L60+'[13]SlimLine Costs'!L60*(SlimLineMarkUp)+FullBlindLabour</f>
        <v>65.666075303030311</v>
      </c>
      <c r="M62" s="234">
        <f>'[13]SlimLine Costs'!M60+'[13]SlimLine Costs'!M60*(SlimLineMarkUp)+FullBlindLabour</f>
        <v>71.293491666666668</v>
      </c>
      <c r="N62" s="234">
        <f>'[13]SlimLine Costs'!N60+'[13]SlimLine Costs'!N60*(SlimLineMarkUp)+FullBlindLabour</f>
        <v>76.920908030303039</v>
      </c>
      <c r="O62" s="51"/>
      <c r="P62" s="51"/>
    </row>
    <row r="63" spans="1:40" ht="18.75" x14ac:dyDescent="0.25">
      <c r="A63" s="233">
        <f>[13]Sumary!M13</f>
        <v>0.8</v>
      </c>
      <c r="B63" s="49">
        <f>[13]Sumary!N13</f>
        <v>31.496062992125985</v>
      </c>
      <c r="C63" s="234">
        <f>'[13]SlimLine Costs'!C61+'[13]SlimLine Costs'!C61*(SlimLineMarkUp)+FullBlindLabour</f>
        <v>16.756281666666666</v>
      </c>
      <c r="D63" s="234">
        <f>'[13]SlimLine Costs'!D61+'[13]SlimLine Costs'!D61*(SlimLineMarkUp)+FullBlindLabour</f>
        <v>25.22006166666667</v>
      </c>
      <c r="E63" s="234">
        <f>'[13]SlimLine Costs'!E61+'[13]SlimLine Costs'!E61*(SlimLineMarkUp)+FullBlindLabour</f>
        <v>33.683841666666659</v>
      </c>
      <c r="F63" s="234">
        <f>'[13]SlimLine Costs'!F61+'[13]SlimLine Costs'!F61*(SlimLineMarkUp)+FullBlindLabour</f>
        <v>42.147621666666659</v>
      </c>
      <c r="G63" s="234">
        <f>'[13]SlimLine Costs'!G61+'[13]SlimLine Costs'!G61*(SlimLineMarkUp)+FullBlindLabour</f>
        <v>51.710811666666665</v>
      </c>
      <c r="H63" s="234">
        <f>'[13]SlimLine Costs'!H61+'[13]SlimLine Costs'!H61*(SlimLineMarkUp)+FullBlindLabour</f>
        <v>60.17459166666665</v>
      </c>
      <c r="I63" s="234">
        <f>'[13]SlimLine Costs'!I61+'[13]SlimLine Costs'!I61*(SlimLineMarkUp)+FullBlindLabour</f>
        <v>68.638371666666657</v>
      </c>
      <c r="J63" s="234">
        <f>'[13]SlimLine Costs'!J61+'[13]SlimLine Costs'!J61*(SlimLineMarkUp)+FullBlindLabour</f>
        <v>77.102151666666671</v>
      </c>
      <c r="K63" s="234">
        <f>'[13]SlimLine Costs'!K61+'[13]SlimLine Costs'!K61*(SlimLineMarkUp)+FullBlindLabour</f>
        <v>85.565931666666657</v>
      </c>
      <c r="L63" s="234">
        <f>'[13]SlimLine Costs'!L61+'[13]SlimLine Costs'!L61*(SlimLineMarkUp)+FullBlindLabour</f>
        <v>94.029711666666671</v>
      </c>
      <c r="M63" s="234">
        <f>'[13]SlimLine Costs'!M61+'[13]SlimLine Costs'!M61*(SlimLineMarkUp)+FullBlindLabour</f>
        <v>102.49349166666666</v>
      </c>
      <c r="N63" s="234">
        <f>'[13]SlimLine Costs'!N61+'[13]SlimLine Costs'!N61*(SlimLineMarkUp)+FullBlindLabour</f>
        <v>110.95727166666666</v>
      </c>
      <c r="O63" s="51"/>
      <c r="P63" s="51"/>
    </row>
    <row r="64" spans="1:40" ht="18.75" x14ac:dyDescent="0.25">
      <c r="A64" s="233">
        <f>[13]Sumary!M14</f>
        <v>1.2</v>
      </c>
      <c r="B64" s="49">
        <f>[13]Sumary!N14</f>
        <v>47.244094488188978</v>
      </c>
      <c r="C64" s="234">
        <f>'[13]SlimLine Costs'!C62+'[13]SlimLine Costs'!C62*(SlimLineMarkUp)+FullBlindLabour</f>
        <v>19.592645303030302</v>
      </c>
      <c r="D64" s="234">
        <f>'[13]SlimLine Costs'!D62+'[13]SlimLine Costs'!D62*(SlimLineMarkUp)+FullBlindLabour</f>
        <v>30.892788939393935</v>
      </c>
      <c r="E64" s="234">
        <f>'[13]SlimLine Costs'!E62+'[13]SlimLine Costs'!E62*(SlimLineMarkUp)+FullBlindLabour</f>
        <v>42.192932575757567</v>
      </c>
      <c r="F64" s="234">
        <f>'[13]SlimLine Costs'!F62+'[13]SlimLine Costs'!F62*(SlimLineMarkUp)+FullBlindLabour</f>
        <v>53.493076212121203</v>
      </c>
      <c r="G64" s="234">
        <f>'[13]SlimLine Costs'!G62+'[13]SlimLine Costs'!G62*(SlimLineMarkUp)+FullBlindLabour</f>
        <v>65.892629848484845</v>
      </c>
      <c r="H64" s="234">
        <f>'[13]SlimLine Costs'!H62+'[13]SlimLine Costs'!H62*(SlimLineMarkUp)+FullBlindLabour</f>
        <v>77.192773484848473</v>
      </c>
      <c r="I64" s="234">
        <f>'[13]SlimLine Costs'!I62+'[13]SlimLine Costs'!I62*(SlimLineMarkUp)+FullBlindLabour</f>
        <v>88.492917121212102</v>
      </c>
      <c r="J64" s="234">
        <f>'[13]SlimLine Costs'!J62+'[13]SlimLine Costs'!J62*(SlimLineMarkUp)+FullBlindLabour</f>
        <v>99.793060757575745</v>
      </c>
      <c r="K64" s="234">
        <f>'[13]SlimLine Costs'!K62+'[13]SlimLine Costs'!K62*(SlimLineMarkUp)+FullBlindLabour</f>
        <v>111.0932043939394</v>
      </c>
      <c r="L64" s="234">
        <f>'[13]SlimLine Costs'!L62+'[13]SlimLine Costs'!L62*(SlimLineMarkUp)+FullBlindLabour</f>
        <v>122.39334803030302</v>
      </c>
      <c r="M64" s="234">
        <f>'[13]SlimLine Costs'!M62+'[13]SlimLine Costs'!M62*(SlimLineMarkUp)+FullBlindLabour</f>
        <v>133.69349166666663</v>
      </c>
      <c r="N64" s="234">
        <f>'[13]SlimLine Costs'!N62+'[13]SlimLine Costs'!N62*(SlimLineMarkUp)+FullBlindLabour</f>
        <v>144.99363530303029</v>
      </c>
      <c r="O64" s="51"/>
      <c r="P64" s="51"/>
    </row>
    <row r="65" spans="1:16" ht="18.75" x14ac:dyDescent="0.25">
      <c r="A65" s="233">
        <f>[13]Sumary!M15</f>
        <v>1.6</v>
      </c>
      <c r="B65" s="49">
        <f>[13]Sumary!N15</f>
        <v>62.99212598425197</v>
      </c>
      <c r="C65" s="234">
        <f>'[13]SlimLine Costs'!C63+'[13]SlimLine Costs'!C63*(SlimLineMarkUp)+FullBlindLabour</f>
        <v>22.429008939393938</v>
      </c>
      <c r="D65" s="234">
        <f>'[13]SlimLine Costs'!D63+'[13]SlimLine Costs'!D63*(SlimLineMarkUp)+FullBlindLabour</f>
        <v>36.565516212121203</v>
      </c>
      <c r="E65" s="234">
        <f>'[13]SlimLine Costs'!E63+'[13]SlimLine Costs'!E63*(SlimLineMarkUp)+FullBlindLabour</f>
        <v>50.702023484848475</v>
      </c>
      <c r="F65" s="234">
        <f>'[13]SlimLine Costs'!F63+'[13]SlimLine Costs'!F63*(SlimLineMarkUp)+FullBlindLabour</f>
        <v>64.838530757575754</v>
      </c>
      <c r="G65" s="234">
        <f>'[13]SlimLine Costs'!G63+'[13]SlimLine Costs'!G63*(SlimLineMarkUp)+FullBlindLabour</f>
        <v>80.074448030303031</v>
      </c>
      <c r="H65" s="234">
        <f>'[13]SlimLine Costs'!H63+'[13]SlimLine Costs'!H63*(SlimLineMarkUp)+FullBlindLabour</f>
        <v>94.210955303030303</v>
      </c>
      <c r="I65" s="234">
        <f>'[13]SlimLine Costs'!I63+'[13]SlimLine Costs'!I63*(SlimLineMarkUp)+FullBlindLabour</f>
        <v>108.34746257575758</v>
      </c>
      <c r="J65" s="234">
        <f>'[13]SlimLine Costs'!J63+'[13]SlimLine Costs'!J63*(SlimLineMarkUp)+FullBlindLabour</f>
        <v>122.48396984848485</v>
      </c>
      <c r="K65" s="234">
        <f>'[13]SlimLine Costs'!K63+'[13]SlimLine Costs'!K63*(SlimLineMarkUp)+FullBlindLabour</f>
        <v>136.6204771212121</v>
      </c>
      <c r="L65" s="234">
        <f>'[13]SlimLine Costs'!L63+'[13]SlimLine Costs'!L63*(SlimLineMarkUp)+FullBlindLabour</f>
        <v>150.75698439393938</v>
      </c>
      <c r="M65" s="234">
        <f>'[13]SlimLine Costs'!M63+'[13]SlimLine Costs'!M63*(SlimLineMarkUp)+FullBlindLabour</f>
        <v>164.89349166666665</v>
      </c>
      <c r="N65" s="234">
        <f>'[13]SlimLine Costs'!N63+'[13]SlimLine Costs'!N63*(SlimLineMarkUp)+FullBlindLabour</f>
        <v>179.02999893939389</v>
      </c>
      <c r="O65" s="51"/>
      <c r="P65" s="51"/>
    </row>
    <row r="66" spans="1:16" ht="18.75" x14ac:dyDescent="0.25">
      <c r="A66" s="233">
        <f>[13]Sumary!M16</f>
        <v>2</v>
      </c>
      <c r="B66" s="49">
        <f>[13]Sumary!N16</f>
        <v>78.740157480314963</v>
      </c>
      <c r="C66" s="234">
        <f>'[13]SlimLine Costs'!C64+'[13]SlimLine Costs'!C64*(SlimLineMarkUp)+FullBlindLabour</f>
        <v>25.265372575757578</v>
      </c>
      <c r="D66" s="234">
        <f>'[13]SlimLine Costs'!D64+'[13]SlimLine Costs'!D64*(SlimLineMarkUp)+FullBlindLabour</f>
        <v>42.238243484848489</v>
      </c>
      <c r="E66" s="234">
        <f>'[13]SlimLine Costs'!E64+'[13]SlimLine Costs'!E64*(SlimLineMarkUp)+FullBlindLabour</f>
        <v>59.21111439393939</v>
      </c>
      <c r="F66" s="234">
        <f>'[13]SlimLine Costs'!F64+'[13]SlimLine Costs'!F64*(SlimLineMarkUp)+FullBlindLabour</f>
        <v>76.183985303030298</v>
      </c>
      <c r="G66" s="234">
        <f>'[13]SlimLine Costs'!G64+'[13]SlimLine Costs'!G64*(SlimLineMarkUp)+FullBlindLabour</f>
        <v>94.256266212121218</v>
      </c>
      <c r="H66" s="234">
        <f>'[13]SlimLine Costs'!H64+'[13]SlimLine Costs'!H64*(SlimLineMarkUp)+FullBlindLabour</f>
        <v>111.22913712121213</v>
      </c>
      <c r="I66" s="234">
        <f>'[13]SlimLine Costs'!I64+'[13]SlimLine Costs'!I64*(SlimLineMarkUp)+FullBlindLabour</f>
        <v>128.20200803030303</v>
      </c>
      <c r="J66" s="234">
        <f>'[13]SlimLine Costs'!J64+'[13]SlimLine Costs'!J64*(SlimLineMarkUp)+FullBlindLabour</f>
        <v>145.17487893939395</v>
      </c>
      <c r="K66" s="234">
        <f>'[13]SlimLine Costs'!K64+'[13]SlimLine Costs'!K64*(SlimLineMarkUp)+FullBlindLabour</f>
        <v>162.14774984848486</v>
      </c>
      <c r="L66" s="234">
        <f>'[13]SlimLine Costs'!L64+'[13]SlimLine Costs'!L64*(SlimLineMarkUp)+FullBlindLabour</f>
        <v>179.12062075757572</v>
      </c>
      <c r="M66" s="234">
        <f>'[13]SlimLine Costs'!M64+'[13]SlimLine Costs'!M64*(SlimLineMarkUp)+FullBlindLabour</f>
        <v>196.09349166666667</v>
      </c>
      <c r="N66" s="234">
        <f>'[13]SlimLine Costs'!N64+'[13]SlimLine Costs'!N64*(SlimLineMarkUp)+FullBlindLabour</f>
        <v>213.06636257575755</v>
      </c>
      <c r="O66" s="51"/>
      <c r="P66" s="51"/>
    </row>
    <row r="67" spans="1:16" ht="18.75" x14ac:dyDescent="0.25">
      <c r="A67" s="233">
        <f>[13]Sumary!M17</f>
        <v>2.4</v>
      </c>
      <c r="B67" s="49">
        <f>[13]Sumary!N17</f>
        <v>94.488188976377955</v>
      </c>
      <c r="C67" s="234">
        <f>'[13]SlimLine Costs'!C65+'[13]SlimLine Costs'!C65*(SlimLineMarkUp)+FullBlindLabour</f>
        <v>28.101736212121214</v>
      </c>
      <c r="D67" s="234">
        <f>'[13]SlimLine Costs'!D65+'[13]SlimLine Costs'!D65*(SlimLineMarkUp)+FullBlindLabour</f>
        <v>47.910970757575754</v>
      </c>
      <c r="E67" s="234">
        <f>'[13]SlimLine Costs'!E65+'[13]SlimLine Costs'!E65*(SlimLineMarkUp)+FullBlindLabour</f>
        <v>67.720205303030312</v>
      </c>
      <c r="F67" s="234">
        <f>'[13]SlimLine Costs'!F65+'[13]SlimLine Costs'!F65*(SlimLineMarkUp)+FullBlindLabour</f>
        <v>87.529439848484856</v>
      </c>
      <c r="G67" s="234">
        <f>'[13]SlimLine Costs'!G65+'[13]SlimLine Costs'!G65*(SlimLineMarkUp)+FullBlindLabour</f>
        <v>108.43808439393939</v>
      </c>
      <c r="H67" s="234">
        <f>'[13]SlimLine Costs'!H65+'[13]SlimLine Costs'!H65*(SlimLineMarkUp)+FullBlindLabour</f>
        <v>128.24731893939392</v>
      </c>
      <c r="I67" s="234">
        <f>'[13]SlimLine Costs'!I65+'[13]SlimLine Costs'!I65*(SlimLineMarkUp)+FullBlindLabour</f>
        <v>148.05655348484848</v>
      </c>
      <c r="J67" s="234">
        <f>'[13]SlimLine Costs'!J65+'[13]SlimLine Costs'!J65*(SlimLineMarkUp)+FullBlindLabour</f>
        <v>167.86578803030298</v>
      </c>
      <c r="K67" s="234">
        <f>'[13]SlimLine Costs'!K65+'[13]SlimLine Costs'!K65*(SlimLineMarkUp)+FullBlindLabour</f>
        <v>187.67502257575757</v>
      </c>
      <c r="L67" s="234">
        <f>'[13]SlimLine Costs'!L65+'[13]SlimLine Costs'!L65*(SlimLineMarkUp)+FullBlindLabour</f>
        <v>207.4842571212121</v>
      </c>
      <c r="M67" s="234">
        <f>'[13]SlimLine Costs'!M65+'[13]SlimLine Costs'!M65*(SlimLineMarkUp)+FullBlindLabour</f>
        <v>227.29349166666665</v>
      </c>
      <c r="N67" s="234">
        <f>'[13]SlimLine Costs'!N65+'[13]SlimLine Costs'!N65*(SlimLineMarkUp)+FullBlindLabour</f>
        <v>247.10272621212121</v>
      </c>
      <c r="O67" s="51"/>
      <c r="P67" s="51"/>
    </row>
    <row r="68" spans="1:16" ht="18.75" x14ac:dyDescent="0.25">
      <c r="A68" s="233">
        <f>[13]Sumary!M18</f>
        <v>2.8</v>
      </c>
      <c r="B68" s="49">
        <f>[13]Sumary!N18</f>
        <v>110.23622047244095</v>
      </c>
      <c r="C68" s="234">
        <f>'[13]SlimLine Costs'!C66+'[13]SlimLine Costs'!C66*(SlimLineMarkUp)+FullBlindLabour</f>
        <v>30.93809984848485</v>
      </c>
      <c r="D68" s="234">
        <f>'[13]SlimLine Costs'!D66+'[13]SlimLine Costs'!D66*(SlimLineMarkUp)+FullBlindLabour</f>
        <v>53.583698030303026</v>
      </c>
      <c r="E68" s="234">
        <f>'[13]SlimLine Costs'!E66+'[13]SlimLine Costs'!E66*(SlimLineMarkUp)+FullBlindLabour</f>
        <v>76.229296212121213</v>
      </c>
      <c r="F68" s="234">
        <f>'[13]SlimLine Costs'!F66+'[13]SlimLine Costs'!F66*(SlimLineMarkUp)+FullBlindLabour</f>
        <v>98.874894393939385</v>
      </c>
      <c r="G68" s="234">
        <f>'[13]SlimLine Costs'!G66+'[13]SlimLine Costs'!G66*(SlimLineMarkUp)+FullBlindLabour</f>
        <v>122.61990257575756</v>
      </c>
      <c r="H68" s="234">
        <f>'[13]SlimLine Costs'!H66+'[13]SlimLine Costs'!H66*(SlimLineMarkUp)+FullBlindLabour</f>
        <v>145.26550075757572</v>
      </c>
      <c r="I68" s="234">
        <f>'[13]SlimLine Costs'!I66+'[13]SlimLine Costs'!I66*(SlimLineMarkUp)+FullBlindLabour</f>
        <v>167.91109893939392</v>
      </c>
      <c r="J68" s="234">
        <f>'[13]SlimLine Costs'!J66+'[13]SlimLine Costs'!J66*(SlimLineMarkUp)+FullBlindLabour</f>
        <v>190.5566971212121</v>
      </c>
      <c r="K68" s="234">
        <f>'[13]SlimLine Costs'!K66+'[13]SlimLine Costs'!K66*(SlimLineMarkUp)+FullBlindLabour</f>
        <v>213.20229530303027</v>
      </c>
      <c r="L68" s="234">
        <f>'[13]SlimLine Costs'!L66+'[13]SlimLine Costs'!L66*(SlimLineMarkUp)+FullBlindLabour</f>
        <v>235.84789348484844</v>
      </c>
      <c r="M68" s="234">
        <f>'[13]SlimLine Costs'!M66+'[13]SlimLine Costs'!M66*(SlimLineMarkUp)+FullBlindLabour</f>
        <v>258.49349166666667</v>
      </c>
      <c r="N68" s="234">
        <f>'[13]SlimLine Costs'!N66+'[13]SlimLine Costs'!N66*(SlimLineMarkUp)+FullBlindLabour</f>
        <v>281.13908984848484</v>
      </c>
      <c r="O68" s="51"/>
      <c r="P68" s="51"/>
    </row>
    <row r="69" spans="1:16" ht="18.75" x14ac:dyDescent="0.25">
      <c r="A69" s="233">
        <f>[13]Sumary!M19</f>
        <v>3.2</v>
      </c>
      <c r="B69" s="49">
        <f>[13]Sumary!N19</f>
        <v>125.98425196850394</v>
      </c>
      <c r="C69" s="234">
        <f>'[13]SlimLine Costs'!C67+'[13]SlimLine Costs'!C67*(SlimLineMarkUp)+FullBlindLabour</f>
        <v>33.774463484848482</v>
      </c>
      <c r="D69" s="234">
        <f>'[13]SlimLine Costs'!D67+'[13]SlimLine Costs'!D67*(SlimLineMarkUp)+FullBlindLabour</f>
        <v>59.256425303030305</v>
      </c>
      <c r="E69" s="234">
        <f>'[13]SlimLine Costs'!E67+'[13]SlimLine Costs'!E67*(SlimLineMarkUp)+FullBlindLabour</f>
        <v>84.738387121212114</v>
      </c>
      <c r="F69" s="234">
        <f>'[13]SlimLine Costs'!F67+'[13]SlimLine Costs'!F67*(SlimLineMarkUp)+FullBlindLabour</f>
        <v>110.22034893939396</v>
      </c>
      <c r="G69" s="234">
        <f>'[13]SlimLine Costs'!G67+'[13]SlimLine Costs'!G67*(SlimLineMarkUp)+FullBlindLabour</f>
        <v>136.80172075757574</v>
      </c>
      <c r="H69" s="234">
        <f>'[13]SlimLine Costs'!H67+'[13]SlimLine Costs'!H67*(SlimLineMarkUp)+FullBlindLabour</f>
        <v>162.28368257575755</v>
      </c>
      <c r="I69" s="234">
        <f>'[13]SlimLine Costs'!I67+'[13]SlimLine Costs'!I67*(SlimLineMarkUp)+FullBlindLabour</f>
        <v>187.76564439393937</v>
      </c>
      <c r="J69" s="234">
        <f>'[13]SlimLine Costs'!J67+'[13]SlimLine Costs'!J67*(SlimLineMarkUp)+FullBlindLabour</f>
        <v>213.24760621212121</v>
      </c>
      <c r="K69" s="234">
        <f>'[13]SlimLine Costs'!K67+'[13]SlimLine Costs'!K67*(SlimLineMarkUp)+FullBlindLabour</f>
        <v>238.72956803030303</v>
      </c>
      <c r="L69" s="234">
        <f>'[13]SlimLine Costs'!L67+'[13]SlimLine Costs'!L67*(SlimLineMarkUp)+FullBlindLabour</f>
        <v>264.21152984848487</v>
      </c>
      <c r="M69" s="234">
        <f>'[13]SlimLine Costs'!M67+'[13]SlimLine Costs'!M67*(SlimLineMarkUp)+FullBlindLabour</f>
        <v>289.69349166666666</v>
      </c>
      <c r="N69" s="234">
        <f>'[13]SlimLine Costs'!N67+'[13]SlimLine Costs'!N67*(SlimLineMarkUp)+FullBlindLabour</f>
        <v>315.1754534848485</v>
      </c>
      <c r="O69" s="51"/>
      <c r="P69" s="51"/>
    </row>
    <row r="70" spans="1:16" ht="18.75" x14ac:dyDescent="0.25">
      <c r="A70" s="233">
        <f>[13]Sumary!M20</f>
        <v>3.6</v>
      </c>
      <c r="B70" s="49">
        <f>[13]Sumary!N20</f>
        <v>141.73228346456693</v>
      </c>
      <c r="C70" s="234">
        <f>'[13]SlimLine Costs'!C68+'[13]SlimLine Costs'!C68*(SlimLineMarkUp)+FullBlindLabour</f>
        <v>36.610827121212118</v>
      </c>
      <c r="D70" s="234">
        <f>'[13]SlimLine Costs'!D68+'[13]SlimLine Costs'!D68*(SlimLineMarkUp)+FullBlindLabour</f>
        <v>64.92915257575757</v>
      </c>
      <c r="E70" s="234">
        <f>'[13]SlimLine Costs'!E68+'[13]SlimLine Costs'!E68*(SlimLineMarkUp)+FullBlindLabour</f>
        <v>93.247478030303043</v>
      </c>
      <c r="F70" s="234">
        <f>'[13]SlimLine Costs'!F68+'[13]SlimLine Costs'!F68*(SlimLineMarkUp)+FullBlindLabour</f>
        <v>121.56580348484849</v>
      </c>
      <c r="G70" s="234">
        <f>'[13]SlimLine Costs'!G68+'[13]SlimLine Costs'!G68*(SlimLineMarkUp)+FullBlindLabour</f>
        <v>150.98353893939392</v>
      </c>
      <c r="H70" s="234">
        <f>'[13]SlimLine Costs'!H68+'[13]SlimLine Costs'!H68*(SlimLineMarkUp)+FullBlindLabour</f>
        <v>179.30186439393938</v>
      </c>
      <c r="I70" s="234">
        <f>'[13]SlimLine Costs'!I68+'[13]SlimLine Costs'!I68*(SlimLineMarkUp)+FullBlindLabour</f>
        <v>207.62018984848478</v>
      </c>
      <c r="J70" s="234">
        <f>'[13]SlimLine Costs'!J68+'[13]SlimLine Costs'!J68*(SlimLineMarkUp)+FullBlindLabour</f>
        <v>235.93851530303027</v>
      </c>
      <c r="K70" s="234">
        <f>'[13]SlimLine Costs'!K68+'[13]SlimLine Costs'!K68*(SlimLineMarkUp)+FullBlindLabour</f>
        <v>264.25684075757579</v>
      </c>
      <c r="L70" s="234">
        <f>'[13]SlimLine Costs'!L68+'[13]SlimLine Costs'!L68*(SlimLineMarkUp)+FullBlindLabour</f>
        <v>292.57516621212125</v>
      </c>
      <c r="M70" s="234">
        <f>'[13]SlimLine Costs'!M68+'[13]SlimLine Costs'!M68*(SlimLineMarkUp)+FullBlindLabour</f>
        <v>320.89349166666665</v>
      </c>
      <c r="N70" s="234">
        <f>'[13]SlimLine Costs'!N68+'[13]SlimLine Costs'!N68*(SlimLineMarkUp)+FullBlindLabour</f>
        <v>349.21181712121216</v>
      </c>
      <c r="O70" s="51"/>
      <c r="P70" s="51"/>
    </row>
    <row r="71" spans="1:16" ht="18.75" x14ac:dyDescent="0.25">
      <c r="A71" s="233">
        <f>[13]Sumary!M21</f>
        <v>4</v>
      </c>
      <c r="B71" s="49">
        <f>[13]Sumary!N21</f>
        <v>157.48031496062993</v>
      </c>
      <c r="C71" s="234">
        <f>'[13]SlimLine Costs'!C69+'[13]SlimLine Costs'!C69*(SlimLineMarkUp)+FullBlindLabour</f>
        <v>39.447190757575747</v>
      </c>
      <c r="D71" s="234">
        <f>'[13]SlimLine Costs'!D69+'[13]SlimLine Costs'!D69*(SlimLineMarkUp)+FullBlindLabour</f>
        <v>70.601879848484842</v>
      </c>
      <c r="E71" s="234">
        <f>'[13]SlimLine Costs'!E69+'[13]SlimLine Costs'!E69*(SlimLineMarkUp)+FullBlindLabour</f>
        <v>101.75656893939392</v>
      </c>
      <c r="F71" s="234">
        <f>'[13]SlimLine Costs'!F69+'[13]SlimLine Costs'!F69*(SlimLineMarkUp)+FullBlindLabour</f>
        <v>132.91125803030297</v>
      </c>
      <c r="G71" s="234">
        <f>'[13]SlimLine Costs'!G69+'[13]SlimLine Costs'!G69*(SlimLineMarkUp)+FullBlindLabour</f>
        <v>165.16535712121211</v>
      </c>
      <c r="H71" s="234">
        <f>'[13]SlimLine Costs'!H69+'[13]SlimLine Costs'!H69*(SlimLineMarkUp)+FullBlindLabour</f>
        <v>196.32004621212116</v>
      </c>
      <c r="I71" s="234">
        <f>'[13]SlimLine Costs'!I69+'[13]SlimLine Costs'!I69*(SlimLineMarkUp)+FullBlindLabour</f>
        <v>227.47473530303023</v>
      </c>
      <c r="J71" s="234">
        <f>'[13]SlimLine Costs'!J69+'[13]SlimLine Costs'!J69*(SlimLineMarkUp)+FullBlindLabour</f>
        <v>258.62942439393936</v>
      </c>
      <c r="K71" s="234">
        <f>'[13]SlimLine Costs'!K69+'[13]SlimLine Costs'!K69*(SlimLineMarkUp)+FullBlindLabour</f>
        <v>289.78411348484855</v>
      </c>
      <c r="L71" s="234">
        <f>'[13]SlimLine Costs'!L69+'[13]SlimLine Costs'!L69*(SlimLineMarkUp)+FullBlindLabour</f>
        <v>320.93880257575756</v>
      </c>
      <c r="M71" s="234">
        <f>'[13]SlimLine Costs'!M69+'[13]SlimLine Costs'!M69*(SlimLineMarkUp)+FullBlindLabour</f>
        <v>352.09349166666669</v>
      </c>
      <c r="N71" s="234">
        <f>'[13]SlimLine Costs'!N69+'[13]SlimLine Costs'!N69*(SlimLineMarkUp)+FullBlindLabour</f>
        <v>383.24818075757571</v>
      </c>
      <c r="O71" s="51"/>
      <c r="P71" s="51"/>
    </row>
    <row r="72" spans="1:16" ht="18.75" x14ac:dyDescent="0.25">
      <c r="A72" s="230"/>
      <c r="B72" s="230"/>
      <c r="C72" s="230"/>
      <c r="D72" s="32"/>
      <c r="E72" s="230"/>
      <c r="F72" s="32"/>
      <c r="G72" s="230"/>
      <c r="H72" s="32"/>
      <c r="I72" s="230"/>
      <c r="J72" s="32"/>
      <c r="K72" s="230"/>
      <c r="L72" s="32"/>
      <c r="M72" s="230"/>
      <c r="N72" s="32"/>
    </row>
    <row r="73" spans="1:16" ht="18.75" x14ac:dyDescent="0.25">
      <c r="A73" s="229" t="s">
        <v>512</v>
      </c>
      <c r="B73" s="230"/>
      <c r="C73" s="230"/>
      <c r="D73" s="32"/>
      <c r="E73" s="230"/>
      <c r="F73" s="32"/>
      <c r="G73" s="230"/>
      <c r="H73" s="32"/>
      <c r="I73" s="230"/>
      <c r="J73" s="32"/>
      <c r="K73" s="230"/>
      <c r="L73" s="32"/>
      <c r="M73" s="230"/>
      <c r="N73" s="32"/>
    </row>
    <row r="74" spans="1:16" ht="18.75" x14ac:dyDescent="0.25">
      <c r="A74" s="719" t="s">
        <v>240</v>
      </c>
      <c r="B74" s="720"/>
      <c r="C74" s="38">
        <f>[13]Sumary!O10</f>
        <v>0.4</v>
      </c>
      <c r="D74" s="39">
        <f>[13]Sumary!P10</f>
        <v>0.8</v>
      </c>
      <c r="E74" s="39">
        <f>[13]Sumary!Q10</f>
        <v>1.2</v>
      </c>
      <c r="F74" s="39">
        <f>[13]Sumary!R10</f>
        <v>1.6</v>
      </c>
      <c r="G74" s="39">
        <f>[13]Sumary!S10</f>
        <v>2</v>
      </c>
      <c r="H74" s="39">
        <f>[13]Sumary!T10</f>
        <v>2.4</v>
      </c>
      <c r="I74" s="39">
        <f>[13]Sumary!U10</f>
        <v>2.8</v>
      </c>
      <c r="J74" s="39">
        <f>[13]Sumary!V10</f>
        <v>3.2</v>
      </c>
      <c r="K74" s="39">
        <f>[13]Sumary!W10</f>
        <v>3.6</v>
      </c>
      <c r="L74" s="39">
        <f>[13]Sumary!X10</f>
        <v>4</v>
      </c>
      <c r="M74" s="39">
        <f>[13]Sumary!Y10</f>
        <v>4.4000000000000004</v>
      </c>
      <c r="N74" s="231">
        <f>[13]Sumary!Z10</f>
        <v>4.8</v>
      </c>
      <c r="O74" s="41"/>
      <c r="P74" s="41"/>
    </row>
    <row r="75" spans="1:16" ht="37.5" customHeight="1" x14ac:dyDescent="0.25">
      <c r="A75" s="56"/>
      <c r="B75" s="57" t="s">
        <v>241</v>
      </c>
      <c r="C75" s="58">
        <f>[13]Sumary!O11</f>
        <v>15.748031496062993</v>
      </c>
      <c r="D75" s="59">
        <f>[13]Sumary!P11</f>
        <v>31.496062992125985</v>
      </c>
      <c r="E75" s="59">
        <f>[13]Sumary!Q11</f>
        <v>47.244094488188978</v>
      </c>
      <c r="F75" s="59">
        <f>[13]Sumary!R11</f>
        <v>62.99212598425197</v>
      </c>
      <c r="G75" s="59">
        <f>[13]Sumary!S11</f>
        <v>78.740157480314963</v>
      </c>
      <c r="H75" s="59">
        <f>[13]Sumary!T11</f>
        <v>94.488188976377955</v>
      </c>
      <c r="I75" s="59">
        <f>[13]Sumary!U11</f>
        <v>110.23622047244095</v>
      </c>
      <c r="J75" s="59">
        <f>[13]Sumary!V11</f>
        <v>125.98425196850394</v>
      </c>
      <c r="K75" s="59">
        <f>[13]Sumary!W11</f>
        <v>141.73228346456693</v>
      </c>
      <c r="L75" s="59">
        <f>[13]Sumary!X11</f>
        <v>157.48031496062993</v>
      </c>
      <c r="M75" s="59">
        <f>[13]Sumary!Y11</f>
        <v>173.22834645669292</v>
      </c>
      <c r="N75" s="238">
        <f>[13]Sumary!Z11</f>
        <v>188.97637795275591</v>
      </c>
      <c r="O75" s="47"/>
      <c r="P75" s="47"/>
    </row>
    <row r="76" spans="1:16" ht="18.75" x14ac:dyDescent="0.25">
      <c r="A76" s="233">
        <f>[13]Sumary!M12</f>
        <v>0.4</v>
      </c>
      <c r="B76" s="49">
        <f>[13]Sumary!N12</f>
        <v>15.748031496062993</v>
      </c>
      <c r="C76" s="234">
        <f>'[13]SlimLine Costs'!C74+'[13]SlimLine Costs'!C74*(SlimLineMarkUp)+FullBlindLabour</f>
        <v>14.672060887445888</v>
      </c>
      <c r="D76" s="234">
        <f>'[13]SlimLine Costs'!D74+'[13]SlimLine Costs'!D74*(SlimLineMarkUp)+FullBlindLabour</f>
        <v>21.051620108225105</v>
      </c>
      <c r="E76" s="234">
        <f>'[13]SlimLine Costs'!E74+'[13]SlimLine Costs'!E74*(SlimLineMarkUp)+FullBlindLabour</f>
        <v>27.431179329004326</v>
      </c>
      <c r="F76" s="234">
        <f>'[13]SlimLine Costs'!F74+'[13]SlimLine Costs'!F74*(SlimLineMarkUp)+FullBlindLabour</f>
        <v>33.810738549783544</v>
      </c>
      <c r="G76" s="234">
        <f>'[13]SlimLine Costs'!G74+'[13]SlimLine Costs'!G74*(SlimLineMarkUp)+FullBlindLabour</f>
        <v>41.289707770562764</v>
      </c>
      <c r="H76" s="234">
        <f>'[13]SlimLine Costs'!H74+'[13]SlimLine Costs'!H74*(SlimLineMarkUp)+FullBlindLabour</f>
        <v>47.669266991341985</v>
      </c>
      <c r="I76" s="234">
        <f>'[13]SlimLine Costs'!I74+'[13]SlimLine Costs'!I74*(SlimLineMarkUp)+FullBlindLabour</f>
        <v>54.048826212121199</v>
      </c>
      <c r="J76" s="234">
        <f>'[13]SlimLine Costs'!J74+'[13]SlimLine Costs'!J74*(SlimLineMarkUp)+FullBlindLabour</f>
        <v>60.42838543290042</v>
      </c>
      <c r="K76" s="234">
        <f>'[13]SlimLine Costs'!K74+'[13]SlimLine Costs'!K74*(SlimLineMarkUp)+FullBlindLabour</f>
        <v>66.807944653679655</v>
      </c>
      <c r="L76" s="234">
        <f>'[13]SlimLine Costs'!L74+'[13]SlimLine Costs'!L74*(SlimLineMarkUp)+FullBlindLabour</f>
        <v>73.187503874458869</v>
      </c>
      <c r="M76" s="234">
        <f>'[13]SlimLine Costs'!M74+'[13]SlimLine Costs'!M74*(SlimLineMarkUp)+FullBlindLabour</f>
        <v>79.567063095238098</v>
      </c>
      <c r="N76" s="234">
        <f>'[13]SlimLine Costs'!N74+'[13]SlimLine Costs'!N74*(SlimLineMarkUp)+FullBlindLabour</f>
        <v>85.946622316017326</v>
      </c>
      <c r="O76" s="51"/>
      <c r="P76" s="51"/>
    </row>
    <row r="77" spans="1:16" ht="18.75" x14ac:dyDescent="0.25">
      <c r="A77" s="233">
        <f>[13]Sumary!M13</f>
        <v>0.8</v>
      </c>
      <c r="B77" s="49">
        <f>[13]Sumary!N13</f>
        <v>31.496062992125985</v>
      </c>
      <c r="C77" s="234">
        <f>'[13]SlimLine Costs'!C75+'[13]SlimLine Costs'!C75*(SlimLineMarkUp)+FullBlindLabour</f>
        <v>18.116216731601732</v>
      </c>
      <c r="D77" s="234">
        <f>'[13]SlimLine Costs'!D75+'[13]SlimLine Costs'!D75*(SlimLineMarkUp)+FullBlindLabour</f>
        <v>27.939931796536801</v>
      </c>
      <c r="E77" s="234">
        <f>'[13]SlimLine Costs'!E75+'[13]SlimLine Costs'!E75*(SlimLineMarkUp)+FullBlindLabour</f>
        <v>37.763646861471862</v>
      </c>
      <c r="F77" s="234">
        <f>'[13]SlimLine Costs'!F75+'[13]SlimLine Costs'!F75*(SlimLineMarkUp)+FullBlindLabour</f>
        <v>47.587361926406921</v>
      </c>
      <c r="G77" s="234">
        <f>'[13]SlimLine Costs'!G75+'[13]SlimLine Costs'!G75*(SlimLineMarkUp)+FullBlindLabour</f>
        <v>58.510486991341985</v>
      </c>
      <c r="H77" s="234">
        <f>'[13]SlimLine Costs'!H75+'[13]SlimLine Costs'!H75*(SlimLineMarkUp)+FullBlindLabour</f>
        <v>68.33420205627705</v>
      </c>
      <c r="I77" s="234">
        <f>'[13]SlimLine Costs'!I75+'[13]SlimLine Costs'!I75*(SlimLineMarkUp)+FullBlindLabour</f>
        <v>78.157917121212122</v>
      </c>
      <c r="J77" s="234">
        <f>'[13]SlimLine Costs'!J75+'[13]SlimLine Costs'!J75*(SlimLineMarkUp)+FullBlindLabour</f>
        <v>87.981632186147195</v>
      </c>
      <c r="K77" s="234">
        <f>'[13]SlimLine Costs'!K75+'[13]SlimLine Costs'!K75*(SlimLineMarkUp)+FullBlindLabour</f>
        <v>97.805347251082267</v>
      </c>
      <c r="L77" s="234">
        <f>'[13]SlimLine Costs'!L75+'[13]SlimLine Costs'!L75*(SlimLineMarkUp)+FullBlindLabour</f>
        <v>107.62906231601731</v>
      </c>
      <c r="M77" s="234">
        <f>'[13]SlimLine Costs'!M75+'[13]SlimLine Costs'!M75*(SlimLineMarkUp)+FullBlindLabour</f>
        <v>117.45277738095238</v>
      </c>
      <c r="N77" s="234">
        <f>'[13]SlimLine Costs'!N75+'[13]SlimLine Costs'!N75*(SlimLineMarkUp)+FullBlindLabour</f>
        <v>127.27649244588743</v>
      </c>
      <c r="O77" s="51"/>
      <c r="P77" s="51"/>
    </row>
    <row r="78" spans="1:16" ht="18.75" x14ac:dyDescent="0.25">
      <c r="A78" s="233">
        <f>[13]Sumary!M14</f>
        <v>1.2</v>
      </c>
      <c r="B78" s="49">
        <f>[13]Sumary!N14</f>
        <v>47.244094488188978</v>
      </c>
      <c r="C78" s="234">
        <f>'[13]SlimLine Costs'!C76+'[13]SlimLine Costs'!C76*(SlimLineMarkUp)+FullBlindLabour</f>
        <v>21.560372575757576</v>
      </c>
      <c r="D78" s="234">
        <f>'[13]SlimLine Costs'!D76+'[13]SlimLine Costs'!D76*(SlimLineMarkUp)+FullBlindLabour</f>
        <v>34.828243484848478</v>
      </c>
      <c r="E78" s="234">
        <f>'[13]SlimLine Costs'!E76+'[13]SlimLine Costs'!E76*(SlimLineMarkUp)+FullBlindLabour</f>
        <v>48.096114393939381</v>
      </c>
      <c r="F78" s="234">
        <f>'[13]SlimLine Costs'!F76+'[13]SlimLine Costs'!F76*(SlimLineMarkUp)+FullBlindLabour</f>
        <v>61.363985303030297</v>
      </c>
      <c r="G78" s="234">
        <f>'[13]SlimLine Costs'!G76+'[13]SlimLine Costs'!G76*(SlimLineMarkUp)+FullBlindLabour</f>
        <v>75.731266212121199</v>
      </c>
      <c r="H78" s="234">
        <f>'[13]SlimLine Costs'!H76+'[13]SlimLine Costs'!H76*(SlimLineMarkUp)+FullBlindLabour</f>
        <v>88.999137121212115</v>
      </c>
      <c r="I78" s="234">
        <f>'[13]SlimLine Costs'!I76+'[13]SlimLine Costs'!I76*(SlimLineMarkUp)+FullBlindLabour</f>
        <v>102.26700803030302</v>
      </c>
      <c r="J78" s="234">
        <f>'[13]SlimLine Costs'!J76+'[13]SlimLine Costs'!J76*(SlimLineMarkUp)+FullBlindLabour</f>
        <v>115.53487893939395</v>
      </c>
      <c r="K78" s="234">
        <f>'[13]SlimLine Costs'!K76+'[13]SlimLine Costs'!K76*(SlimLineMarkUp)+FullBlindLabour</f>
        <v>128.80274984848484</v>
      </c>
      <c r="L78" s="234">
        <f>'[13]SlimLine Costs'!L76+'[13]SlimLine Costs'!L76*(SlimLineMarkUp)+FullBlindLabour</f>
        <v>142.07062075757571</v>
      </c>
      <c r="M78" s="234">
        <f>'[13]SlimLine Costs'!M76+'[13]SlimLine Costs'!M76*(SlimLineMarkUp)+FullBlindLabour</f>
        <v>155.33849166666664</v>
      </c>
      <c r="N78" s="234">
        <f>'[13]SlimLine Costs'!N76+'[13]SlimLine Costs'!N76*(SlimLineMarkUp)+FullBlindLabour</f>
        <v>168.60636257575752</v>
      </c>
      <c r="O78" s="51"/>
      <c r="P78" s="51"/>
    </row>
    <row r="79" spans="1:16" ht="18.75" x14ac:dyDescent="0.25">
      <c r="A79" s="233">
        <f>[13]Sumary!M15</f>
        <v>1.6</v>
      </c>
      <c r="B79" s="49">
        <f>[13]Sumary!N15</f>
        <v>62.99212598425197</v>
      </c>
      <c r="C79" s="234">
        <f>'[13]SlimLine Costs'!C77+'[13]SlimLine Costs'!C77*(SlimLineMarkUp)+FullBlindLabour</f>
        <v>25.004528419913424</v>
      </c>
      <c r="D79" s="234">
        <f>'[13]SlimLine Costs'!D77+'[13]SlimLine Costs'!D77*(SlimLineMarkUp)+FullBlindLabour</f>
        <v>41.716555173160167</v>
      </c>
      <c r="E79" s="234">
        <f>'[13]SlimLine Costs'!E77+'[13]SlimLine Costs'!E77*(SlimLineMarkUp)+FullBlindLabour</f>
        <v>58.42858192640692</v>
      </c>
      <c r="F79" s="234">
        <f>'[13]SlimLine Costs'!F77+'[13]SlimLine Costs'!F77*(SlimLineMarkUp)+FullBlindLabour</f>
        <v>75.140608679653681</v>
      </c>
      <c r="G79" s="234">
        <f>'[13]SlimLine Costs'!G77+'[13]SlimLine Costs'!G77*(SlimLineMarkUp)+FullBlindLabour</f>
        <v>92.952045432900434</v>
      </c>
      <c r="H79" s="234">
        <f>'[13]SlimLine Costs'!H77+'[13]SlimLine Costs'!H77*(SlimLineMarkUp)+FullBlindLabour</f>
        <v>109.66407218614718</v>
      </c>
      <c r="I79" s="234">
        <f>'[13]SlimLine Costs'!I77+'[13]SlimLine Costs'!I77*(SlimLineMarkUp)+FullBlindLabour</f>
        <v>126.37609893939391</v>
      </c>
      <c r="J79" s="234">
        <f>'[13]SlimLine Costs'!J77+'[13]SlimLine Costs'!J77*(SlimLineMarkUp)+FullBlindLabour</f>
        <v>143.08812569264066</v>
      </c>
      <c r="K79" s="234">
        <f>'[13]SlimLine Costs'!K77+'[13]SlimLine Costs'!K77*(SlimLineMarkUp)+FullBlindLabour</f>
        <v>159.80015244588745</v>
      </c>
      <c r="L79" s="234">
        <f>'[13]SlimLine Costs'!L77+'[13]SlimLine Costs'!L77*(SlimLineMarkUp)+FullBlindLabour</f>
        <v>176.51217919913418</v>
      </c>
      <c r="M79" s="234">
        <f>'[13]SlimLine Costs'!M77+'[13]SlimLine Costs'!M77*(SlimLineMarkUp)+FullBlindLabour</f>
        <v>193.22420595238097</v>
      </c>
      <c r="N79" s="234">
        <f>'[13]SlimLine Costs'!N77+'[13]SlimLine Costs'!N77*(SlimLineMarkUp)+FullBlindLabour</f>
        <v>209.9362327056277</v>
      </c>
      <c r="O79" s="51"/>
      <c r="P79" s="51"/>
    </row>
    <row r="80" spans="1:16" ht="18.75" x14ac:dyDescent="0.25">
      <c r="A80" s="233">
        <f>[13]Sumary!M16</f>
        <v>2</v>
      </c>
      <c r="B80" s="49">
        <f>[13]Sumary!N16</f>
        <v>78.740157480314963</v>
      </c>
      <c r="C80" s="234">
        <f>'[13]SlimLine Costs'!C78+'[13]SlimLine Costs'!C78*(SlimLineMarkUp)+FullBlindLabour</f>
        <v>28.448684264069268</v>
      </c>
      <c r="D80" s="234">
        <f>'[13]SlimLine Costs'!D78+'[13]SlimLine Costs'!D78*(SlimLineMarkUp)+FullBlindLabour</f>
        <v>48.604866861471855</v>
      </c>
      <c r="E80" s="234">
        <f>'[13]SlimLine Costs'!E78+'[13]SlimLine Costs'!E78*(SlimLineMarkUp)+FullBlindLabour</f>
        <v>68.761049458874453</v>
      </c>
      <c r="F80" s="234">
        <f>'[13]SlimLine Costs'!F78+'[13]SlimLine Costs'!F78*(SlimLineMarkUp)+FullBlindLabour</f>
        <v>88.917232056277058</v>
      </c>
      <c r="G80" s="234">
        <f>'[13]SlimLine Costs'!G78+'[13]SlimLine Costs'!G78*(SlimLineMarkUp)+FullBlindLabour</f>
        <v>110.17282465367967</v>
      </c>
      <c r="H80" s="234">
        <f>'[13]SlimLine Costs'!H78+'[13]SlimLine Costs'!H78*(SlimLineMarkUp)+FullBlindLabour</f>
        <v>130.32900725108223</v>
      </c>
      <c r="I80" s="234">
        <f>'[13]SlimLine Costs'!I78+'[13]SlimLine Costs'!I78*(SlimLineMarkUp)+FullBlindLabour</f>
        <v>150.48518984848485</v>
      </c>
      <c r="J80" s="234">
        <f>'[13]SlimLine Costs'!J78+'[13]SlimLine Costs'!J78*(SlimLineMarkUp)+FullBlindLabour</f>
        <v>170.64137244588741</v>
      </c>
      <c r="K80" s="234">
        <f>'[13]SlimLine Costs'!K78+'[13]SlimLine Costs'!K78*(SlimLineMarkUp)+FullBlindLabour</f>
        <v>190.79755504329006</v>
      </c>
      <c r="L80" s="234">
        <f>'[13]SlimLine Costs'!L78+'[13]SlimLine Costs'!L78*(SlimLineMarkUp)+FullBlindLabour</f>
        <v>210.95373764069262</v>
      </c>
      <c r="M80" s="234">
        <f>'[13]SlimLine Costs'!M78+'[13]SlimLine Costs'!M78*(SlimLineMarkUp)+FullBlindLabour</f>
        <v>231.10992023809524</v>
      </c>
      <c r="N80" s="234">
        <f>'[13]SlimLine Costs'!N78+'[13]SlimLine Costs'!N78*(SlimLineMarkUp)+FullBlindLabour</f>
        <v>251.2661028354978</v>
      </c>
      <c r="O80" s="51"/>
      <c r="P80" s="51"/>
    </row>
    <row r="81" spans="1:16" ht="18.75" x14ac:dyDescent="0.25">
      <c r="A81" s="233">
        <f>[13]Sumary!M17</f>
        <v>2.4</v>
      </c>
      <c r="B81" s="49">
        <f>[13]Sumary!N17</f>
        <v>94.488188976377955</v>
      </c>
      <c r="C81" s="234">
        <f>'[13]SlimLine Costs'!C79+'[13]SlimLine Costs'!C79*(SlimLineMarkUp)+FullBlindLabour</f>
        <v>31.892840108225109</v>
      </c>
      <c r="D81" s="234">
        <f>'[13]SlimLine Costs'!D79+'[13]SlimLine Costs'!D79*(SlimLineMarkUp)+FullBlindLabour</f>
        <v>55.493178549783543</v>
      </c>
      <c r="E81" s="234">
        <f>'[13]SlimLine Costs'!E79+'[13]SlimLine Costs'!E79*(SlimLineMarkUp)+FullBlindLabour</f>
        <v>79.093516991342</v>
      </c>
      <c r="F81" s="234">
        <f>'[13]SlimLine Costs'!F79+'[13]SlimLine Costs'!F79*(SlimLineMarkUp)+FullBlindLabour</f>
        <v>102.69385543290043</v>
      </c>
      <c r="G81" s="234">
        <f>'[13]SlimLine Costs'!G79+'[13]SlimLine Costs'!G79*(SlimLineMarkUp)+FullBlindLabour</f>
        <v>127.39360387445888</v>
      </c>
      <c r="H81" s="234">
        <f>'[13]SlimLine Costs'!H79+'[13]SlimLine Costs'!H79*(SlimLineMarkUp)+FullBlindLabour</f>
        <v>150.9939423160173</v>
      </c>
      <c r="I81" s="234">
        <f>'[13]SlimLine Costs'!I79+'[13]SlimLine Costs'!I79*(SlimLineMarkUp)+FullBlindLabour</f>
        <v>174.59428075757572</v>
      </c>
      <c r="J81" s="234">
        <f>'[13]SlimLine Costs'!J79+'[13]SlimLine Costs'!J79*(SlimLineMarkUp)+FullBlindLabour</f>
        <v>198.19461919913417</v>
      </c>
      <c r="K81" s="234">
        <f>'[13]SlimLine Costs'!K79+'[13]SlimLine Costs'!K79*(SlimLineMarkUp)+FullBlindLabour</f>
        <v>221.79495764069267</v>
      </c>
      <c r="L81" s="234">
        <f>'[13]SlimLine Costs'!L79+'[13]SlimLine Costs'!L79*(SlimLineMarkUp)+FullBlindLabour</f>
        <v>245.39529608225104</v>
      </c>
      <c r="M81" s="234">
        <f>'[13]SlimLine Costs'!M79+'[13]SlimLine Costs'!M79*(SlimLineMarkUp)+FullBlindLabour</f>
        <v>268.99563452380954</v>
      </c>
      <c r="N81" s="234">
        <f>'[13]SlimLine Costs'!N79+'[13]SlimLine Costs'!N79*(SlimLineMarkUp)+FullBlindLabour</f>
        <v>292.59597296536799</v>
      </c>
      <c r="O81" s="51"/>
      <c r="P81" s="51"/>
    </row>
    <row r="82" spans="1:16" ht="18.75" x14ac:dyDescent="0.25">
      <c r="A82" s="233">
        <f>[13]Sumary!M18</f>
        <v>2.8</v>
      </c>
      <c r="B82" s="49">
        <f>[13]Sumary!N18</f>
        <v>110.23622047244095</v>
      </c>
      <c r="C82" s="234">
        <f>'[13]SlimLine Costs'!C80+'[13]SlimLine Costs'!C80*(SlimLineMarkUp)+FullBlindLabour</f>
        <v>35.336995952380953</v>
      </c>
      <c r="D82" s="234">
        <f>'[13]SlimLine Costs'!D80+'[13]SlimLine Costs'!D80*(SlimLineMarkUp)+FullBlindLabour</f>
        <v>62.381490238095232</v>
      </c>
      <c r="E82" s="234">
        <f>'[13]SlimLine Costs'!E80+'[13]SlimLine Costs'!E80*(SlimLineMarkUp)+FullBlindLabour</f>
        <v>89.425984523809518</v>
      </c>
      <c r="F82" s="234">
        <f>'[13]SlimLine Costs'!F80+'[13]SlimLine Costs'!F80*(SlimLineMarkUp)+FullBlindLabour</f>
        <v>116.4704788095238</v>
      </c>
      <c r="G82" s="234">
        <f>'[13]SlimLine Costs'!G80+'[13]SlimLine Costs'!G80*(SlimLineMarkUp)+FullBlindLabour</f>
        <v>144.61438309523808</v>
      </c>
      <c r="H82" s="234">
        <f>'[13]SlimLine Costs'!H80+'[13]SlimLine Costs'!H80*(SlimLineMarkUp)+FullBlindLabour</f>
        <v>171.65887738095236</v>
      </c>
      <c r="I82" s="234">
        <f>'[13]SlimLine Costs'!I80+'[13]SlimLine Costs'!I80*(SlimLineMarkUp)+FullBlindLabour</f>
        <v>198.70337166666664</v>
      </c>
      <c r="J82" s="234">
        <f>'[13]SlimLine Costs'!J80+'[13]SlimLine Costs'!J80*(SlimLineMarkUp)+FullBlindLabour</f>
        <v>225.74786595238092</v>
      </c>
      <c r="K82" s="234">
        <f>'[13]SlimLine Costs'!K80+'[13]SlimLine Costs'!K80*(SlimLineMarkUp)+FullBlindLabour</f>
        <v>252.79236023809523</v>
      </c>
      <c r="L82" s="234">
        <f>'[13]SlimLine Costs'!L80+'[13]SlimLine Costs'!L80*(SlimLineMarkUp)+FullBlindLabour</f>
        <v>279.83685452380956</v>
      </c>
      <c r="M82" s="234">
        <f>'[13]SlimLine Costs'!M80+'[13]SlimLine Costs'!M80*(SlimLineMarkUp)+FullBlindLabour</f>
        <v>306.8813488095239</v>
      </c>
      <c r="N82" s="234">
        <f>'[13]SlimLine Costs'!N80+'[13]SlimLine Costs'!N80*(SlimLineMarkUp)+FullBlindLabour</f>
        <v>333.92584309523812</v>
      </c>
      <c r="O82" s="51"/>
      <c r="P82" s="51"/>
    </row>
    <row r="83" spans="1:16" ht="18.75" x14ac:dyDescent="0.25">
      <c r="A83" s="233">
        <f>[13]Sumary!M19</f>
        <v>3.2</v>
      </c>
      <c r="B83" s="49">
        <f>[13]Sumary!N19</f>
        <v>125.98425196850394</v>
      </c>
      <c r="C83" s="234">
        <f>'[13]SlimLine Costs'!C81+'[13]SlimLine Costs'!C81*(SlimLineMarkUp)+FullBlindLabour</f>
        <v>38.781151796536797</v>
      </c>
      <c r="D83" s="234">
        <f>'[13]SlimLine Costs'!D81+'[13]SlimLine Costs'!D81*(SlimLineMarkUp)+FullBlindLabour</f>
        <v>69.269801926406942</v>
      </c>
      <c r="E83" s="234">
        <f>'[13]SlimLine Costs'!E81+'[13]SlimLine Costs'!E81*(SlimLineMarkUp)+FullBlindLabour</f>
        <v>99.758452056277051</v>
      </c>
      <c r="F83" s="234">
        <f>'[13]SlimLine Costs'!F81+'[13]SlimLine Costs'!F81*(SlimLineMarkUp)+FullBlindLabour</f>
        <v>130.2471021861472</v>
      </c>
      <c r="G83" s="234">
        <f>'[13]SlimLine Costs'!G81+'[13]SlimLine Costs'!G81*(SlimLineMarkUp)+FullBlindLabour</f>
        <v>161.83516231601735</v>
      </c>
      <c r="H83" s="234">
        <f>'[13]SlimLine Costs'!H81+'[13]SlimLine Costs'!H81*(SlimLineMarkUp)+FullBlindLabour</f>
        <v>192.32381244588743</v>
      </c>
      <c r="I83" s="234">
        <f>'[13]SlimLine Costs'!I81+'[13]SlimLine Costs'!I81*(SlimLineMarkUp)+FullBlindLabour</f>
        <v>222.81246257575756</v>
      </c>
      <c r="J83" s="234">
        <f>'[13]SlimLine Costs'!J81+'[13]SlimLine Costs'!J81*(SlimLineMarkUp)+FullBlindLabour</f>
        <v>253.30111270562773</v>
      </c>
      <c r="K83" s="234">
        <f>'[13]SlimLine Costs'!K81+'[13]SlimLine Costs'!K81*(SlimLineMarkUp)+FullBlindLabour</f>
        <v>283.78976283549787</v>
      </c>
      <c r="L83" s="234">
        <f>'[13]SlimLine Costs'!L81+'[13]SlimLine Costs'!L81*(SlimLineMarkUp)+FullBlindLabour</f>
        <v>314.27841296536798</v>
      </c>
      <c r="M83" s="234">
        <f>'[13]SlimLine Costs'!M81+'[13]SlimLine Costs'!M81*(SlimLineMarkUp)+FullBlindLabour</f>
        <v>344.76706309523809</v>
      </c>
      <c r="N83" s="234">
        <f>'[13]SlimLine Costs'!N81+'[13]SlimLine Costs'!N81*(SlimLineMarkUp)+FullBlindLabour</f>
        <v>375.25571322510831</v>
      </c>
      <c r="O83" s="51"/>
      <c r="P83" s="51"/>
    </row>
    <row r="84" spans="1:16" ht="18.75" x14ac:dyDescent="0.25">
      <c r="A84" s="233">
        <f>[13]Sumary!M20</f>
        <v>3.6</v>
      </c>
      <c r="B84" s="49">
        <f>[13]Sumary!N20</f>
        <v>141.73228346456693</v>
      </c>
      <c r="C84" s="234">
        <f>'[13]SlimLine Costs'!C82+'[13]SlimLine Costs'!C82*(SlimLineMarkUp)+FullBlindLabour</f>
        <v>42.225307640692641</v>
      </c>
      <c r="D84" s="234">
        <f>'[13]SlimLine Costs'!D82+'[13]SlimLine Costs'!D82*(SlimLineMarkUp)+FullBlindLabour</f>
        <v>76.15811361471863</v>
      </c>
      <c r="E84" s="234">
        <f>'[13]SlimLine Costs'!E82+'[13]SlimLine Costs'!E82*(SlimLineMarkUp)+FullBlindLabour</f>
        <v>110.0909195887446</v>
      </c>
      <c r="F84" s="234">
        <f>'[13]SlimLine Costs'!F82+'[13]SlimLine Costs'!F82*(SlimLineMarkUp)+FullBlindLabour</f>
        <v>144.02372556277052</v>
      </c>
      <c r="G84" s="234">
        <f>'[13]SlimLine Costs'!G82+'[13]SlimLine Costs'!G82*(SlimLineMarkUp)+FullBlindLabour</f>
        <v>179.05594153679655</v>
      </c>
      <c r="H84" s="234">
        <f>'[13]SlimLine Costs'!H82+'[13]SlimLine Costs'!H82*(SlimLineMarkUp)+FullBlindLabour</f>
        <v>212.98874751082249</v>
      </c>
      <c r="I84" s="234">
        <f>'[13]SlimLine Costs'!I82+'[13]SlimLine Costs'!I82*(SlimLineMarkUp)+FullBlindLabour</f>
        <v>246.92155348484843</v>
      </c>
      <c r="J84" s="234">
        <f>'[13]SlimLine Costs'!J82+'[13]SlimLine Costs'!J82*(SlimLineMarkUp)+FullBlindLabour</f>
        <v>280.85435945887446</v>
      </c>
      <c r="K84" s="234">
        <f>'[13]SlimLine Costs'!K82+'[13]SlimLine Costs'!K82*(SlimLineMarkUp)+FullBlindLabour</f>
        <v>314.78716543290045</v>
      </c>
      <c r="L84" s="234">
        <f>'[13]SlimLine Costs'!L82+'[13]SlimLine Costs'!L82*(SlimLineMarkUp)+FullBlindLabour</f>
        <v>348.71997140692639</v>
      </c>
      <c r="M84" s="234">
        <f>'[13]SlimLine Costs'!M82+'[13]SlimLine Costs'!M82*(SlimLineMarkUp)+FullBlindLabour</f>
        <v>382.65277738095239</v>
      </c>
      <c r="N84" s="234">
        <f>'[13]SlimLine Costs'!N82+'[13]SlimLine Costs'!N82*(SlimLineMarkUp)+FullBlindLabour</f>
        <v>416.58558335497838</v>
      </c>
      <c r="O84" s="51"/>
      <c r="P84" s="51"/>
    </row>
    <row r="85" spans="1:16" ht="18.75" x14ac:dyDescent="0.25">
      <c r="A85" s="233">
        <f>[13]Sumary!M21</f>
        <v>4</v>
      </c>
      <c r="B85" s="49">
        <f>[13]Sumary!N21</f>
        <v>157.48031496062993</v>
      </c>
      <c r="C85" s="234">
        <f>'[13]SlimLine Costs'!C83+'[13]SlimLine Costs'!C83*(SlimLineMarkUp)+FullBlindLabour</f>
        <v>45.669463484848471</v>
      </c>
      <c r="D85" s="234">
        <f>'[13]SlimLine Costs'!D83+'[13]SlimLine Costs'!D83*(SlimLineMarkUp)+FullBlindLabour</f>
        <v>83.04642530303029</v>
      </c>
      <c r="E85" s="234">
        <f>'[13]SlimLine Costs'!E83+'[13]SlimLine Costs'!E83*(SlimLineMarkUp)+FullBlindLabour</f>
        <v>120.42338712121212</v>
      </c>
      <c r="F85" s="234">
        <f>'[13]SlimLine Costs'!F83+'[13]SlimLine Costs'!F83*(SlimLineMarkUp)+FullBlindLabour</f>
        <v>157.8003489393939</v>
      </c>
      <c r="G85" s="234">
        <f>'[13]SlimLine Costs'!G83+'[13]SlimLine Costs'!G83*(SlimLineMarkUp)+FullBlindLabour</f>
        <v>196.27672075757576</v>
      </c>
      <c r="H85" s="234">
        <f>'[13]SlimLine Costs'!H83+'[13]SlimLine Costs'!H83*(SlimLineMarkUp)+FullBlindLabour</f>
        <v>233.65368257575753</v>
      </c>
      <c r="I85" s="234">
        <f>'[13]SlimLine Costs'!I83+'[13]SlimLine Costs'!I83*(SlimLineMarkUp)+FullBlindLabour</f>
        <v>271.03064439393933</v>
      </c>
      <c r="J85" s="234">
        <f>'[13]SlimLine Costs'!J83+'[13]SlimLine Costs'!J83*(SlimLineMarkUp)+FullBlindLabour</f>
        <v>308.40760621212115</v>
      </c>
      <c r="K85" s="234">
        <f>'[13]SlimLine Costs'!K83+'[13]SlimLine Costs'!K83*(SlimLineMarkUp)+FullBlindLabour</f>
        <v>345.78456803030309</v>
      </c>
      <c r="L85" s="234">
        <f>'[13]SlimLine Costs'!L83+'[13]SlimLine Costs'!L83*(SlimLineMarkUp)+FullBlindLabour</f>
        <v>383.1615298484848</v>
      </c>
      <c r="M85" s="234">
        <f>'[13]SlimLine Costs'!M83+'[13]SlimLine Costs'!M83*(SlimLineMarkUp)+FullBlindLabour</f>
        <v>420.53849166666674</v>
      </c>
      <c r="N85" s="234">
        <f>'[13]SlimLine Costs'!N83+'[13]SlimLine Costs'!N83*(SlimLineMarkUp)+FullBlindLabour</f>
        <v>457.91545348484846</v>
      </c>
      <c r="O85" s="51"/>
      <c r="P85" s="51"/>
    </row>
    <row r="86" spans="1:16" ht="18.75" x14ac:dyDescent="0.25">
      <c r="A86" s="235"/>
      <c r="B86" s="235"/>
      <c r="C86" s="235"/>
      <c r="D86" s="32"/>
      <c r="E86" s="235"/>
      <c r="F86" s="32"/>
      <c r="G86" s="235"/>
      <c r="H86" s="32"/>
      <c r="I86" s="235"/>
      <c r="J86" s="32"/>
      <c r="K86" s="235"/>
      <c r="L86" s="32"/>
      <c r="M86" s="235"/>
      <c r="N86" s="32"/>
      <c r="O86" s="53"/>
    </row>
    <row r="87" spans="1:16" ht="18.75" x14ac:dyDescent="0.25">
      <c r="A87" s="236" t="s">
        <v>513</v>
      </c>
      <c r="B87" s="235"/>
      <c r="C87" s="235"/>
      <c r="D87" s="32"/>
      <c r="E87" s="237"/>
      <c r="F87" s="32"/>
      <c r="G87" s="230"/>
      <c r="H87" s="32"/>
      <c r="I87" s="235"/>
      <c r="J87" s="32"/>
      <c r="K87" s="235"/>
      <c r="L87" s="32"/>
      <c r="M87" s="235"/>
      <c r="N87" s="32"/>
      <c r="O87" s="53"/>
    </row>
    <row r="88" spans="1:16" ht="18.75" x14ac:dyDescent="0.25">
      <c r="A88" s="719" t="s">
        <v>240</v>
      </c>
      <c r="B88" s="720"/>
      <c r="C88" s="38">
        <f>[13]Sumary!O10</f>
        <v>0.4</v>
      </c>
      <c r="D88" s="39">
        <f>[13]Sumary!P10</f>
        <v>0.8</v>
      </c>
      <c r="E88" s="39">
        <f>[13]Sumary!Q10</f>
        <v>1.2</v>
      </c>
      <c r="F88" s="39">
        <f>[13]Sumary!R10</f>
        <v>1.6</v>
      </c>
      <c r="G88" s="39">
        <f>[13]Sumary!S10</f>
        <v>2</v>
      </c>
      <c r="H88" s="39">
        <f>[13]Sumary!T10</f>
        <v>2.4</v>
      </c>
      <c r="I88" s="39">
        <f>[13]Sumary!U10</f>
        <v>2.8</v>
      </c>
      <c r="J88" s="39">
        <f>[13]Sumary!V10</f>
        <v>3.2</v>
      </c>
      <c r="K88" s="39">
        <f>[13]Sumary!W10</f>
        <v>3.6</v>
      </c>
      <c r="L88" s="39">
        <f>[13]Sumary!X10</f>
        <v>4</v>
      </c>
      <c r="M88" s="39">
        <f>[13]Sumary!Y10</f>
        <v>4.4000000000000004</v>
      </c>
      <c r="N88" s="231">
        <f>[13]Sumary!Z10</f>
        <v>4.8</v>
      </c>
      <c r="O88" s="41"/>
      <c r="P88" s="41"/>
    </row>
    <row r="89" spans="1:16" ht="37.5" customHeight="1" x14ac:dyDescent="0.25">
      <c r="A89" s="56"/>
      <c r="B89" s="57" t="s">
        <v>241</v>
      </c>
      <c r="C89" s="58">
        <f>[13]Sumary!O11</f>
        <v>15.748031496062993</v>
      </c>
      <c r="D89" s="59">
        <f>[13]Sumary!P11</f>
        <v>31.496062992125985</v>
      </c>
      <c r="E89" s="59">
        <f>[13]Sumary!Q11</f>
        <v>47.244094488188978</v>
      </c>
      <c r="F89" s="59">
        <f>[13]Sumary!R11</f>
        <v>62.99212598425197</v>
      </c>
      <c r="G89" s="59">
        <f>[13]Sumary!S11</f>
        <v>78.740157480314963</v>
      </c>
      <c r="H89" s="59">
        <f>[13]Sumary!T11</f>
        <v>94.488188976377955</v>
      </c>
      <c r="I89" s="59">
        <f>[13]Sumary!U11</f>
        <v>110.23622047244095</v>
      </c>
      <c r="J89" s="59">
        <f>[13]Sumary!V11</f>
        <v>125.98425196850394</v>
      </c>
      <c r="K89" s="59">
        <f>[13]Sumary!W11</f>
        <v>141.73228346456693</v>
      </c>
      <c r="L89" s="59">
        <f>[13]Sumary!X11</f>
        <v>157.48031496062993</v>
      </c>
      <c r="M89" s="59">
        <f>[13]Sumary!Y11</f>
        <v>173.22834645669292</v>
      </c>
      <c r="N89" s="238">
        <f>[13]Sumary!Z11</f>
        <v>188.97637795275591</v>
      </c>
      <c r="O89" s="47"/>
      <c r="P89" s="47"/>
    </row>
    <row r="90" spans="1:16" ht="18.75" x14ac:dyDescent="0.25">
      <c r="A90" s="233">
        <f>[13]Sumary!M12</f>
        <v>0.4</v>
      </c>
      <c r="B90" s="49">
        <f>[13]Sumary!N12</f>
        <v>15.748031496062993</v>
      </c>
      <c r="C90" s="234">
        <f>'[13]SlimLine Costs'!C88+'[13]SlimLine Costs'!C88*(SlimLineMarkUp)+FullBlindLabour</f>
        <v>18.13191803030303</v>
      </c>
      <c r="D90" s="234">
        <f>'[13]SlimLine Costs'!D88+'[13]SlimLine Costs'!D88*(SlimLineMarkUp)+FullBlindLabour</f>
        <v>27.97133439393939</v>
      </c>
      <c r="E90" s="234">
        <f>'[13]SlimLine Costs'!E88+'[13]SlimLine Costs'!E88*(SlimLineMarkUp)+FullBlindLabour</f>
        <v>37.810750757575754</v>
      </c>
      <c r="F90" s="234">
        <f>'[13]SlimLine Costs'!F88+'[13]SlimLine Costs'!F88*(SlimLineMarkUp)+FullBlindLabour</f>
        <v>47.650167121212114</v>
      </c>
      <c r="G90" s="234">
        <f>'[13]SlimLine Costs'!G88+'[13]SlimLine Costs'!G88*(SlimLineMarkUp)+FullBlindLabour</f>
        <v>58.58899348484848</v>
      </c>
      <c r="H90" s="234">
        <f>'[13]SlimLine Costs'!H88+'[13]SlimLine Costs'!H88*(SlimLineMarkUp)+FullBlindLabour</f>
        <v>68.428409848484847</v>
      </c>
      <c r="I90" s="234">
        <f>'[13]SlimLine Costs'!I88+'[13]SlimLine Costs'!I88*(SlimLineMarkUp)+FullBlindLabour</f>
        <v>78.267826212121193</v>
      </c>
      <c r="J90" s="234">
        <f>'[13]SlimLine Costs'!J88+'[13]SlimLine Costs'!J88*(SlimLineMarkUp)+FullBlindLabour</f>
        <v>88.107242575757567</v>
      </c>
      <c r="K90" s="234">
        <f>'[13]SlimLine Costs'!K88+'[13]SlimLine Costs'!K88*(SlimLineMarkUp)+FullBlindLabour</f>
        <v>97.946658939393956</v>
      </c>
      <c r="L90" s="234">
        <f>'[13]SlimLine Costs'!L88+'[13]SlimLine Costs'!L88*(SlimLineMarkUp)+FullBlindLabour</f>
        <v>107.7860753030303</v>
      </c>
      <c r="M90" s="234">
        <f>'[13]SlimLine Costs'!M88+'[13]SlimLine Costs'!M88*(SlimLineMarkUp)+FullBlindLabour</f>
        <v>117.62549166666668</v>
      </c>
      <c r="N90" s="234">
        <f>'[13]SlimLine Costs'!N88+'[13]SlimLine Costs'!N88*(SlimLineMarkUp)+FullBlindLabour</f>
        <v>127.46490803030304</v>
      </c>
      <c r="O90" s="51"/>
      <c r="P90" s="51"/>
    </row>
    <row r="91" spans="1:16" ht="18.75" x14ac:dyDescent="0.25">
      <c r="A91" s="233">
        <f>[13]Sumary!M13</f>
        <v>0.8</v>
      </c>
      <c r="B91" s="49">
        <f>[13]Sumary!N13</f>
        <v>31.496062992125985</v>
      </c>
      <c r="C91" s="234">
        <f>'[13]SlimLine Costs'!C89+'[13]SlimLine Costs'!C89*(SlimLineMarkUp)+FullBlindLabour</f>
        <v>24.371918030303032</v>
      </c>
      <c r="D91" s="234">
        <f>'[13]SlimLine Costs'!D89+'[13]SlimLine Costs'!D89*(SlimLineMarkUp)+FullBlindLabour</f>
        <v>40.451334393939398</v>
      </c>
      <c r="E91" s="234">
        <f>'[13]SlimLine Costs'!E89+'[13]SlimLine Costs'!E89*(SlimLineMarkUp)+FullBlindLabour</f>
        <v>56.530750757575753</v>
      </c>
      <c r="F91" s="234">
        <f>'[13]SlimLine Costs'!F89+'[13]SlimLine Costs'!F89*(SlimLineMarkUp)+FullBlindLabour</f>
        <v>72.610167121212129</v>
      </c>
      <c r="G91" s="234">
        <f>'[13]SlimLine Costs'!G89+'[13]SlimLine Costs'!G89*(SlimLineMarkUp)+FullBlindLabour</f>
        <v>89.78899348484849</v>
      </c>
      <c r="H91" s="234">
        <f>'[13]SlimLine Costs'!H89+'[13]SlimLine Costs'!H89*(SlimLineMarkUp)+FullBlindLabour</f>
        <v>105.86840984848486</v>
      </c>
      <c r="I91" s="234">
        <f>'[13]SlimLine Costs'!I89+'[13]SlimLine Costs'!I89*(SlimLineMarkUp)+FullBlindLabour</f>
        <v>121.9478262121212</v>
      </c>
      <c r="J91" s="234">
        <f>'[13]SlimLine Costs'!J89+'[13]SlimLine Costs'!J89*(SlimLineMarkUp)+FullBlindLabour</f>
        <v>138.02724257575758</v>
      </c>
      <c r="K91" s="234">
        <f>'[13]SlimLine Costs'!K89+'[13]SlimLine Costs'!K89*(SlimLineMarkUp)+FullBlindLabour</f>
        <v>154.10665893939395</v>
      </c>
      <c r="L91" s="234">
        <f>'[13]SlimLine Costs'!L89+'[13]SlimLine Costs'!L89*(SlimLineMarkUp)+FullBlindLabour</f>
        <v>170.18607530303029</v>
      </c>
      <c r="M91" s="234">
        <f>'[13]SlimLine Costs'!M89+'[13]SlimLine Costs'!M89*(SlimLineMarkUp)+FullBlindLabour</f>
        <v>186.26549166666666</v>
      </c>
      <c r="N91" s="234">
        <f>'[13]SlimLine Costs'!N89+'[13]SlimLine Costs'!N89*(SlimLineMarkUp)+FullBlindLabour</f>
        <v>202.344908030303</v>
      </c>
      <c r="O91" s="51"/>
      <c r="P91" s="51"/>
    </row>
    <row r="92" spans="1:16" ht="18.75" x14ac:dyDescent="0.25">
      <c r="A92" s="233">
        <f>[13]Sumary!M14</f>
        <v>1.2</v>
      </c>
      <c r="B92" s="49">
        <f>[13]Sumary!N14</f>
        <v>47.244094488188978</v>
      </c>
      <c r="C92" s="234">
        <f>'[13]SlimLine Costs'!C90+'[13]SlimLine Costs'!C90*(SlimLineMarkUp)+FullBlindLabour</f>
        <v>30.61191803030303</v>
      </c>
      <c r="D92" s="234">
        <f>'[13]SlimLine Costs'!D90+'[13]SlimLine Costs'!D90*(SlimLineMarkUp)+FullBlindLabour</f>
        <v>52.931334393939387</v>
      </c>
      <c r="E92" s="234">
        <f>'[13]SlimLine Costs'!E90+'[13]SlimLine Costs'!E90*(SlimLineMarkUp)+FullBlindLabour</f>
        <v>75.250750757575773</v>
      </c>
      <c r="F92" s="234">
        <f>'[13]SlimLine Costs'!F90+'[13]SlimLine Costs'!F90*(SlimLineMarkUp)+FullBlindLabour</f>
        <v>97.570167121212108</v>
      </c>
      <c r="G92" s="234">
        <f>'[13]SlimLine Costs'!G90+'[13]SlimLine Costs'!G90*(SlimLineMarkUp)+FullBlindLabour</f>
        <v>120.98899348484848</v>
      </c>
      <c r="H92" s="234">
        <f>'[13]SlimLine Costs'!H90+'[13]SlimLine Costs'!H90*(SlimLineMarkUp)+FullBlindLabour</f>
        <v>143.30840984848481</v>
      </c>
      <c r="I92" s="234">
        <f>'[13]SlimLine Costs'!I90+'[13]SlimLine Costs'!I90*(SlimLineMarkUp)+FullBlindLabour</f>
        <v>165.62782621212119</v>
      </c>
      <c r="J92" s="234">
        <f>'[13]SlimLine Costs'!J90+'[13]SlimLine Costs'!J90*(SlimLineMarkUp)+FullBlindLabour</f>
        <v>187.94724257575754</v>
      </c>
      <c r="K92" s="234">
        <f>'[13]SlimLine Costs'!K90+'[13]SlimLine Costs'!K90*(SlimLineMarkUp)+FullBlindLabour</f>
        <v>210.26665893939395</v>
      </c>
      <c r="L92" s="234">
        <f>'[13]SlimLine Costs'!L90+'[13]SlimLine Costs'!L90*(SlimLineMarkUp)+FullBlindLabour</f>
        <v>232.58607530303027</v>
      </c>
      <c r="M92" s="234">
        <f>'[13]SlimLine Costs'!M90+'[13]SlimLine Costs'!M90*(SlimLineMarkUp)+FullBlindLabour</f>
        <v>254.90549166666668</v>
      </c>
      <c r="N92" s="234">
        <f>'[13]SlimLine Costs'!N90+'[13]SlimLine Costs'!N90*(SlimLineMarkUp)+FullBlindLabour</f>
        <v>277.22490803030308</v>
      </c>
      <c r="O92" s="51"/>
      <c r="P92" s="51"/>
    </row>
    <row r="93" spans="1:16" ht="18.75" x14ac:dyDescent="0.25">
      <c r="A93" s="233">
        <f>[13]Sumary!M15</f>
        <v>1.6</v>
      </c>
      <c r="B93" s="49">
        <f>[13]Sumary!N15</f>
        <v>62.99212598425197</v>
      </c>
      <c r="C93" s="234">
        <f>'[13]SlimLine Costs'!C91+'[13]SlimLine Costs'!C91*(SlimLineMarkUp)+FullBlindLabour</f>
        <v>36.851918030303025</v>
      </c>
      <c r="D93" s="234">
        <f>'[13]SlimLine Costs'!D91+'[13]SlimLine Costs'!D91*(SlimLineMarkUp)+FullBlindLabour</f>
        <v>65.411334393939399</v>
      </c>
      <c r="E93" s="234">
        <f>'[13]SlimLine Costs'!E91+'[13]SlimLine Costs'!E91*(SlimLineMarkUp)+FullBlindLabour</f>
        <v>93.970750757575743</v>
      </c>
      <c r="F93" s="234">
        <f>'[13]SlimLine Costs'!F91+'[13]SlimLine Costs'!F91*(SlimLineMarkUp)+FullBlindLabour</f>
        <v>122.53016712121213</v>
      </c>
      <c r="G93" s="234">
        <f>'[13]SlimLine Costs'!G91+'[13]SlimLine Costs'!G91*(SlimLineMarkUp)+FullBlindLabour</f>
        <v>152.18899348484851</v>
      </c>
      <c r="H93" s="234">
        <f>'[13]SlimLine Costs'!H91+'[13]SlimLine Costs'!H91*(SlimLineMarkUp)+FullBlindLabour</f>
        <v>180.74840984848484</v>
      </c>
      <c r="I93" s="234">
        <f>'[13]SlimLine Costs'!I91+'[13]SlimLine Costs'!I91*(SlimLineMarkUp)+FullBlindLabour</f>
        <v>209.3078262121212</v>
      </c>
      <c r="J93" s="234">
        <f>'[13]SlimLine Costs'!J91+'[13]SlimLine Costs'!J91*(SlimLineMarkUp)+FullBlindLabour</f>
        <v>237.86724257575756</v>
      </c>
      <c r="K93" s="234">
        <f>'[13]SlimLine Costs'!K91+'[13]SlimLine Costs'!K91*(SlimLineMarkUp)+FullBlindLabour</f>
        <v>266.42665893939397</v>
      </c>
      <c r="L93" s="234">
        <f>'[13]SlimLine Costs'!L91+'[13]SlimLine Costs'!L91*(SlimLineMarkUp)+FullBlindLabour</f>
        <v>294.9860753030303</v>
      </c>
      <c r="M93" s="234">
        <f>'[13]SlimLine Costs'!M91+'[13]SlimLine Costs'!M91*(SlimLineMarkUp)+FullBlindLabour</f>
        <v>323.54549166666669</v>
      </c>
      <c r="N93" s="234">
        <f>'[13]SlimLine Costs'!N91+'[13]SlimLine Costs'!N91*(SlimLineMarkUp)+FullBlindLabour</f>
        <v>352.10490803030308</v>
      </c>
      <c r="O93" s="51"/>
      <c r="P93" s="51"/>
    </row>
    <row r="94" spans="1:16" ht="18.75" x14ac:dyDescent="0.25">
      <c r="A94" s="233">
        <f>[13]Sumary!M16</f>
        <v>2</v>
      </c>
      <c r="B94" s="49">
        <f>[13]Sumary!N16</f>
        <v>78.740157480314963</v>
      </c>
      <c r="C94" s="234">
        <f>'[13]SlimLine Costs'!C92+'[13]SlimLine Costs'!C92*(SlimLineMarkUp)+FullBlindLabour</f>
        <v>43.091918030303027</v>
      </c>
      <c r="D94" s="234">
        <f>'[13]SlimLine Costs'!D92+'[13]SlimLine Costs'!D92*(SlimLineMarkUp)+FullBlindLabour</f>
        <v>77.891334393939403</v>
      </c>
      <c r="E94" s="234">
        <f>'[13]SlimLine Costs'!E92+'[13]SlimLine Costs'!E92*(SlimLineMarkUp)+FullBlindLabour</f>
        <v>112.69075075757577</v>
      </c>
      <c r="F94" s="234">
        <f>'[13]SlimLine Costs'!F92+'[13]SlimLine Costs'!F92*(SlimLineMarkUp)+FullBlindLabour</f>
        <v>147.49016712121212</v>
      </c>
      <c r="G94" s="234">
        <f>'[13]SlimLine Costs'!G92+'[13]SlimLine Costs'!G92*(SlimLineMarkUp)+FullBlindLabour</f>
        <v>183.3889934848485</v>
      </c>
      <c r="H94" s="234">
        <f>'[13]SlimLine Costs'!H92+'[13]SlimLine Costs'!H92*(SlimLineMarkUp)+FullBlindLabour</f>
        <v>218.18840984848484</v>
      </c>
      <c r="I94" s="234">
        <f>'[13]SlimLine Costs'!I92+'[13]SlimLine Costs'!I92*(SlimLineMarkUp)+FullBlindLabour</f>
        <v>252.98782621212123</v>
      </c>
      <c r="J94" s="234">
        <f>'[13]SlimLine Costs'!J92+'[13]SlimLine Costs'!J92*(SlimLineMarkUp)+FullBlindLabour</f>
        <v>287.7872425757576</v>
      </c>
      <c r="K94" s="234">
        <f>'[13]SlimLine Costs'!K92+'[13]SlimLine Costs'!K92*(SlimLineMarkUp)+FullBlindLabour</f>
        <v>322.586658939394</v>
      </c>
      <c r="L94" s="234">
        <f>'[13]SlimLine Costs'!L92+'[13]SlimLine Costs'!L92*(SlimLineMarkUp)+FullBlindLabour</f>
        <v>357.38607530303034</v>
      </c>
      <c r="M94" s="234">
        <f>'[13]SlimLine Costs'!M92+'[13]SlimLine Costs'!M92*(SlimLineMarkUp)+FullBlindLabour</f>
        <v>392.18549166666679</v>
      </c>
      <c r="N94" s="234">
        <f>'[13]SlimLine Costs'!N92+'[13]SlimLine Costs'!N92*(SlimLineMarkUp)+FullBlindLabour</f>
        <v>426.98490803030307</v>
      </c>
      <c r="O94" s="51"/>
      <c r="P94" s="51"/>
    </row>
    <row r="95" spans="1:16" ht="18.75" x14ac:dyDescent="0.25">
      <c r="A95" s="233">
        <f>[13]Sumary!M17</f>
        <v>2.4</v>
      </c>
      <c r="B95" s="49">
        <f>[13]Sumary!N17</f>
        <v>94.488188976377955</v>
      </c>
      <c r="C95" s="234">
        <f>'[13]SlimLine Costs'!C93+'[13]SlimLine Costs'!C93*(SlimLineMarkUp)+FullBlindLabour</f>
        <v>49.331918030303029</v>
      </c>
      <c r="D95" s="234">
        <f>'[13]SlimLine Costs'!D93+'[13]SlimLine Costs'!D93*(SlimLineMarkUp)+FullBlindLabour</f>
        <v>90.371334393939392</v>
      </c>
      <c r="E95" s="234">
        <f>'[13]SlimLine Costs'!E93+'[13]SlimLine Costs'!E93*(SlimLineMarkUp)+FullBlindLabour</f>
        <v>131.41075075757576</v>
      </c>
      <c r="F95" s="234">
        <f>'[13]SlimLine Costs'!F93+'[13]SlimLine Costs'!F93*(SlimLineMarkUp)+FullBlindLabour</f>
        <v>172.4501671212121</v>
      </c>
      <c r="G95" s="234">
        <f>'[13]SlimLine Costs'!G93+'[13]SlimLine Costs'!G93*(SlimLineMarkUp)+FullBlindLabour</f>
        <v>214.58899348484849</v>
      </c>
      <c r="H95" s="234">
        <f>'[13]SlimLine Costs'!H93+'[13]SlimLine Costs'!H93*(SlimLineMarkUp)+FullBlindLabour</f>
        <v>255.62840984848486</v>
      </c>
      <c r="I95" s="234">
        <f>'[13]SlimLine Costs'!I93+'[13]SlimLine Costs'!I93*(SlimLineMarkUp)+FullBlindLabour</f>
        <v>296.66782621212116</v>
      </c>
      <c r="J95" s="234">
        <f>'[13]SlimLine Costs'!J93+'[13]SlimLine Costs'!J93*(SlimLineMarkUp)+FullBlindLabour</f>
        <v>337.70724257575762</v>
      </c>
      <c r="K95" s="234">
        <f>'[13]SlimLine Costs'!K93+'[13]SlimLine Costs'!K93*(SlimLineMarkUp)+FullBlindLabour</f>
        <v>378.74665893939402</v>
      </c>
      <c r="L95" s="234">
        <f>'[13]SlimLine Costs'!L93+'[13]SlimLine Costs'!L93*(SlimLineMarkUp)+FullBlindLabour</f>
        <v>419.78607530303026</v>
      </c>
      <c r="M95" s="234">
        <f>'[13]SlimLine Costs'!M93+'[13]SlimLine Costs'!M93*(SlimLineMarkUp)+FullBlindLabour</f>
        <v>460.82549166666678</v>
      </c>
      <c r="N95" s="234">
        <f>'[13]SlimLine Costs'!N93+'[13]SlimLine Costs'!N93*(SlimLineMarkUp)+FullBlindLabour</f>
        <v>501.86490803030307</v>
      </c>
      <c r="O95" s="51"/>
      <c r="P95" s="51"/>
    </row>
    <row r="96" spans="1:16" ht="18.75" x14ac:dyDescent="0.25">
      <c r="A96" s="233">
        <f>[13]Sumary!M18</f>
        <v>2.8</v>
      </c>
      <c r="B96" s="49">
        <f>[13]Sumary!N18</f>
        <v>110.23622047244095</v>
      </c>
      <c r="C96" s="234">
        <f>'[13]SlimLine Costs'!C94+'[13]SlimLine Costs'!C94*(SlimLineMarkUp)+FullBlindLabour</f>
        <v>55.571918030303031</v>
      </c>
      <c r="D96" s="234">
        <f>'[13]SlimLine Costs'!D94+'[13]SlimLine Costs'!D94*(SlimLineMarkUp)+FullBlindLabour</f>
        <v>102.85133439393941</v>
      </c>
      <c r="E96" s="234">
        <f>'[13]SlimLine Costs'!E94+'[13]SlimLine Costs'!E94*(SlimLineMarkUp)+FullBlindLabour</f>
        <v>150.13075075757575</v>
      </c>
      <c r="F96" s="234">
        <f>'[13]SlimLine Costs'!F94+'[13]SlimLine Costs'!F94*(SlimLineMarkUp)+FullBlindLabour</f>
        <v>197.41016712121208</v>
      </c>
      <c r="G96" s="234">
        <f>'[13]SlimLine Costs'!G94+'[13]SlimLine Costs'!G94*(SlimLineMarkUp)+FullBlindLabour</f>
        <v>245.7889934848485</v>
      </c>
      <c r="H96" s="234">
        <f>'[13]SlimLine Costs'!H94+'[13]SlimLine Costs'!H94*(SlimLineMarkUp)+FullBlindLabour</f>
        <v>293.06840984848486</v>
      </c>
      <c r="I96" s="234">
        <f>'[13]SlimLine Costs'!I94+'[13]SlimLine Costs'!I94*(SlimLineMarkUp)+FullBlindLabour</f>
        <v>340.34782621212122</v>
      </c>
      <c r="J96" s="234">
        <f>'[13]SlimLine Costs'!J94+'[13]SlimLine Costs'!J94*(SlimLineMarkUp)+FullBlindLabour</f>
        <v>387.62724257575763</v>
      </c>
      <c r="K96" s="234">
        <f>'[13]SlimLine Costs'!K94+'[13]SlimLine Costs'!K94*(SlimLineMarkUp)+FullBlindLabour</f>
        <v>434.90665893939394</v>
      </c>
      <c r="L96" s="234">
        <f>'[13]SlimLine Costs'!L94+'[13]SlimLine Costs'!L94*(SlimLineMarkUp)+FullBlindLabour</f>
        <v>482.18607530303035</v>
      </c>
      <c r="M96" s="234">
        <f>'[13]SlimLine Costs'!M94+'[13]SlimLine Costs'!M94*(SlimLineMarkUp)+FullBlindLabour</f>
        <v>529.46549166666671</v>
      </c>
      <c r="N96" s="234">
        <f>'[13]SlimLine Costs'!N94+'[13]SlimLine Costs'!N94*(SlimLineMarkUp)+FullBlindLabour</f>
        <v>576.74490803030301</v>
      </c>
      <c r="O96" s="51"/>
      <c r="P96" s="51"/>
    </row>
    <row r="97" spans="1:16" ht="18.75" x14ac:dyDescent="0.25">
      <c r="A97" s="233">
        <f>[13]Sumary!M19</f>
        <v>3.2</v>
      </c>
      <c r="B97" s="49">
        <f>[13]Sumary!N19</f>
        <v>125.98425196850394</v>
      </c>
      <c r="C97" s="234">
        <f>'[13]SlimLine Costs'!C95+'[13]SlimLine Costs'!C95*(SlimLineMarkUp)+FullBlindLabour</f>
        <v>61.81191803030304</v>
      </c>
      <c r="D97" s="234">
        <f>'[13]SlimLine Costs'!D95+'[13]SlimLine Costs'!D95*(SlimLineMarkUp)+FullBlindLabour</f>
        <v>115.33133439393941</v>
      </c>
      <c r="E97" s="234">
        <f>'[13]SlimLine Costs'!E95+'[13]SlimLine Costs'!E95*(SlimLineMarkUp)+FullBlindLabour</f>
        <v>168.85075075757578</v>
      </c>
      <c r="F97" s="234">
        <f>'[13]SlimLine Costs'!F95+'[13]SlimLine Costs'!F95*(SlimLineMarkUp)+FullBlindLabour</f>
        <v>222.37016712121215</v>
      </c>
      <c r="G97" s="234">
        <f>'[13]SlimLine Costs'!G95+'[13]SlimLine Costs'!G95*(SlimLineMarkUp)+FullBlindLabour</f>
        <v>276.98899348484855</v>
      </c>
      <c r="H97" s="234">
        <f>'[13]SlimLine Costs'!H95+'[13]SlimLine Costs'!H95*(SlimLineMarkUp)+FullBlindLabour</f>
        <v>330.50840984848486</v>
      </c>
      <c r="I97" s="234">
        <f>'[13]SlimLine Costs'!I95+'[13]SlimLine Costs'!I95*(SlimLineMarkUp)+FullBlindLabour</f>
        <v>384.02782621212123</v>
      </c>
      <c r="J97" s="234">
        <f>'[13]SlimLine Costs'!J95+'[13]SlimLine Costs'!J95*(SlimLineMarkUp)+FullBlindLabour</f>
        <v>437.54724257575771</v>
      </c>
      <c r="K97" s="234">
        <f>'[13]SlimLine Costs'!K95+'[13]SlimLine Costs'!K95*(SlimLineMarkUp)+FullBlindLabour</f>
        <v>491.06665893939402</v>
      </c>
      <c r="L97" s="234">
        <f>'[13]SlimLine Costs'!L95+'[13]SlimLine Costs'!L95*(SlimLineMarkUp)+FullBlindLabour</f>
        <v>544.58607530303027</v>
      </c>
      <c r="M97" s="234">
        <f>'[13]SlimLine Costs'!M95+'[13]SlimLine Costs'!M95*(SlimLineMarkUp)+FullBlindLabour</f>
        <v>598.10549166666658</v>
      </c>
      <c r="N97" s="234">
        <f>'[13]SlimLine Costs'!N95+'[13]SlimLine Costs'!N95*(SlimLineMarkUp)+FullBlindLabour</f>
        <v>651.624908030303</v>
      </c>
      <c r="O97" s="51"/>
      <c r="P97" s="51"/>
    </row>
    <row r="98" spans="1:16" ht="18.75" x14ac:dyDescent="0.25">
      <c r="A98" s="233">
        <f>[13]Sumary!M20</f>
        <v>3.6</v>
      </c>
      <c r="B98" s="49">
        <f>[13]Sumary!N20</f>
        <v>141.73228346456693</v>
      </c>
      <c r="C98" s="234">
        <f>'[13]SlimLine Costs'!C96+'[13]SlimLine Costs'!C96*(SlimLineMarkUp)+FullBlindLabour</f>
        <v>68.051918030303028</v>
      </c>
      <c r="D98" s="234">
        <f>'[13]SlimLine Costs'!D96+'[13]SlimLine Costs'!D96*(SlimLineMarkUp)+FullBlindLabour</f>
        <v>127.81133439393939</v>
      </c>
      <c r="E98" s="234">
        <f>'[13]SlimLine Costs'!E96+'[13]SlimLine Costs'!E96*(SlimLineMarkUp)+FullBlindLabour</f>
        <v>187.57075075757578</v>
      </c>
      <c r="F98" s="234">
        <f>'[13]SlimLine Costs'!F96+'[13]SlimLine Costs'!F96*(SlimLineMarkUp)+FullBlindLabour</f>
        <v>247.3301671212121</v>
      </c>
      <c r="G98" s="234">
        <f>'[13]SlimLine Costs'!G96+'[13]SlimLine Costs'!G96*(SlimLineMarkUp)+FullBlindLabour</f>
        <v>308.18899348484854</v>
      </c>
      <c r="H98" s="234">
        <f>'[13]SlimLine Costs'!H96+'[13]SlimLine Costs'!H96*(SlimLineMarkUp)+FullBlindLabour</f>
        <v>367.94840984848491</v>
      </c>
      <c r="I98" s="234">
        <f>'[13]SlimLine Costs'!I96+'[13]SlimLine Costs'!I96*(SlimLineMarkUp)+FullBlindLabour</f>
        <v>427.70782621212118</v>
      </c>
      <c r="J98" s="234">
        <f>'[13]SlimLine Costs'!J96+'[13]SlimLine Costs'!J96*(SlimLineMarkUp)+FullBlindLabour</f>
        <v>487.46724257575767</v>
      </c>
      <c r="K98" s="234">
        <f>'[13]SlimLine Costs'!K96+'[13]SlimLine Costs'!K96*(SlimLineMarkUp)+FullBlindLabour</f>
        <v>547.22665893939393</v>
      </c>
      <c r="L98" s="234">
        <f>'[13]SlimLine Costs'!L96+'[13]SlimLine Costs'!L96*(SlimLineMarkUp)+FullBlindLabour</f>
        <v>606.98607530303036</v>
      </c>
      <c r="M98" s="234">
        <f>'[13]SlimLine Costs'!M96+'[13]SlimLine Costs'!M96*(SlimLineMarkUp)+FullBlindLabour</f>
        <v>666.74549166666668</v>
      </c>
      <c r="N98" s="234">
        <f>'[13]SlimLine Costs'!N96+'[13]SlimLine Costs'!N96*(SlimLineMarkUp)+FullBlindLabour</f>
        <v>726.504908030303</v>
      </c>
      <c r="O98" s="51"/>
      <c r="P98" s="51"/>
    </row>
    <row r="99" spans="1:16" ht="18.75" x14ac:dyDescent="0.25">
      <c r="A99" s="233">
        <f>[13]Sumary!M21</f>
        <v>4</v>
      </c>
      <c r="B99" s="49">
        <f>[13]Sumary!N21</f>
        <v>157.48031496062993</v>
      </c>
      <c r="C99" s="234">
        <f>'[13]SlimLine Costs'!C97+'[13]SlimLine Costs'!C97*(SlimLineMarkUp)+FullBlindLabour</f>
        <v>74.291918030303023</v>
      </c>
      <c r="D99" s="234">
        <f>'[13]SlimLine Costs'!D97+'[13]SlimLine Costs'!D97*(SlimLineMarkUp)+FullBlindLabour</f>
        <v>140.29133439393937</v>
      </c>
      <c r="E99" s="234">
        <f>'[13]SlimLine Costs'!E97+'[13]SlimLine Costs'!E97*(SlimLineMarkUp)+FullBlindLabour</f>
        <v>206.29075075757575</v>
      </c>
      <c r="F99" s="234">
        <f>'[13]SlimLine Costs'!F97+'[13]SlimLine Costs'!F97*(SlimLineMarkUp)+FullBlindLabour</f>
        <v>272.29016712121211</v>
      </c>
      <c r="G99" s="234">
        <f>'[13]SlimLine Costs'!G97+'[13]SlimLine Costs'!G97*(SlimLineMarkUp)+FullBlindLabour</f>
        <v>339.38899348484853</v>
      </c>
      <c r="H99" s="234">
        <f>'[13]SlimLine Costs'!H97+'[13]SlimLine Costs'!H97*(SlimLineMarkUp)+FullBlindLabour</f>
        <v>405.38840984848486</v>
      </c>
      <c r="I99" s="234">
        <f>'[13]SlimLine Costs'!I97+'[13]SlimLine Costs'!I97*(SlimLineMarkUp)+FullBlindLabour</f>
        <v>471.38782621212113</v>
      </c>
      <c r="J99" s="234">
        <f>'[13]SlimLine Costs'!J97+'[13]SlimLine Costs'!J97*(SlimLineMarkUp)+FullBlindLabour</f>
        <v>537.38724257575757</v>
      </c>
      <c r="K99" s="234">
        <f>'[13]SlimLine Costs'!K97+'[13]SlimLine Costs'!K97*(SlimLineMarkUp)+FullBlindLabour</f>
        <v>603.3866589393939</v>
      </c>
      <c r="L99" s="234">
        <f>'[13]SlimLine Costs'!L97+'[13]SlimLine Costs'!L97*(SlimLineMarkUp)+FullBlindLabour</f>
        <v>669.38607530303022</v>
      </c>
      <c r="M99" s="234">
        <f>'[13]SlimLine Costs'!M97+'[13]SlimLine Costs'!M97*(SlimLineMarkUp)+FullBlindLabour</f>
        <v>735.38549166666655</v>
      </c>
      <c r="N99" s="234">
        <f>'[13]SlimLine Costs'!N97+'[13]SlimLine Costs'!N97*(SlimLineMarkUp)+FullBlindLabour</f>
        <v>801.38490803030288</v>
      </c>
      <c r="O99" s="51"/>
      <c r="P99" s="51"/>
    </row>
    <row r="100" spans="1:16" ht="18.75" x14ac:dyDescent="0.25">
      <c r="A100" s="230"/>
      <c r="B100" s="230"/>
      <c r="C100" s="230"/>
      <c r="D100" s="32"/>
      <c r="E100" s="230"/>
      <c r="F100" s="32"/>
      <c r="G100" s="230"/>
      <c r="H100" s="32"/>
      <c r="I100" s="230"/>
      <c r="J100" s="32"/>
      <c r="K100" s="230"/>
      <c r="L100" s="32"/>
      <c r="M100" s="230"/>
      <c r="N100" s="32"/>
    </row>
    <row r="101" spans="1:16" ht="18.75" x14ac:dyDescent="0.25">
      <c r="A101" s="236" t="s">
        <v>514</v>
      </c>
      <c r="B101" s="235"/>
      <c r="C101" s="235"/>
      <c r="D101" s="32"/>
      <c r="E101" s="235"/>
      <c r="F101" s="32"/>
      <c r="G101" s="230"/>
      <c r="H101" s="32"/>
      <c r="I101" s="235"/>
      <c r="J101" s="32"/>
      <c r="K101" s="235"/>
      <c r="L101" s="32"/>
      <c r="M101" s="235"/>
      <c r="N101" s="32"/>
      <c r="O101" s="53"/>
    </row>
    <row r="102" spans="1:16" ht="18.75" x14ac:dyDescent="0.25">
      <c r="A102" s="719" t="s">
        <v>240</v>
      </c>
      <c r="B102" s="720"/>
      <c r="C102" s="38">
        <f>[13]Sumary!O10</f>
        <v>0.4</v>
      </c>
      <c r="D102" s="39">
        <f>[13]Sumary!P10</f>
        <v>0.8</v>
      </c>
      <c r="E102" s="39">
        <f>[13]Sumary!Q10</f>
        <v>1.2</v>
      </c>
      <c r="F102" s="39">
        <f>[13]Sumary!R10</f>
        <v>1.6</v>
      </c>
      <c r="G102" s="39">
        <f>[13]Sumary!S10</f>
        <v>2</v>
      </c>
      <c r="H102" s="39">
        <f>[13]Sumary!T10</f>
        <v>2.4</v>
      </c>
      <c r="I102" s="39">
        <f>[13]Sumary!U10</f>
        <v>2.8</v>
      </c>
      <c r="J102" s="39">
        <f>[13]Sumary!V10</f>
        <v>3.2</v>
      </c>
      <c r="K102" s="39">
        <f>[13]Sumary!W10</f>
        <v>3.6</v>
      </c>
      <c r="L102" s="39">
        <f>[13]Sumary!X10</f>
        <v>4</v>
      </c>
      <c r="M102" s="39">
        <f>[13]Sumary!Y10</f>
        <v>4.4000000000000004</v>
      </c>
      <c r="N102" s="231">
        <f>[13]Sumary!Z10</f>
        <v>4.8</v>
      </c>
      <c r="O102" s="41"/>
      <c r="P102" s="41"/>
    </row>
    <row r="103" spans="1:16" ht="37.5" customHeight="1" x14ac:dyDescent="0.25">
      <c r="A103" s="56"/>
      <c r="B103" s="57" t="s">
        <v>241</v>
      </c>
      <c r="C103" s="58">
        <f>[13]Sumary!O11</f>
        <v>15.748031496062993</v>
      </c>
      <c r="D103" s="59">
        <f>[13]Sumary!P11</f>
        <v>31.496062992125985</v>
      </c>
      <c r="E103" s="59">
        <f>[13]Sumary!Q11</f>
        <v>47.244094488188978</v>
      </c>
      <c r="F103" s="59">
        <f>[13]Sumary!R11</f>
        <v>62.99212598425197</v>
      </c>
      <c r="G103" s="59">
        <f>[13]Sumary!S11</f>
        <v>78.740157480314963</v>
      </c>
      <c r="H103" s="59">
        <f>[13]Sumary!T11</f>
        <v>94.488188976377955</v>
      </c>
      <c r="I103" s="59">
        <f>[13]Sumary!U11</f>
        <v>110.23622047244095</v>
      </c>
      <c r="J103" s="59">
        <f>[13]Sumary!V11</f>
        <v>125.98425196850394</v>
      </c>
      <c r="K103" s="59">
        <f>[13]Sumary!W11</f>
        <v>141.73228346456693</v>
      </c>
      <c r="L103" s="59">
        <f>[13]Sumary!X11</f>
        <v>157.48031496062993</v>
      </c>
      <c r="M103" s="59">
        <f>[13]Sumary!Y11</f>
        <v>173.22834645669292</v>
      </c>
      <c r="N103" s="238">
        <f>[13]Sumary!Z11</f>
        <v>188.97637795275591</v>
      </c>
      <c r="O103" s="47"/>
      <c r="P103" s="47"/>
    </row>
    <row r="104" spans="1:16" ht="18.75" x14ac:dyDescent="0.25">
      <c r="A104" s="235"/>
      <c r="B104" s="235"/>
      <c r="C104" s="234">
        <f>'[13]SlimLine Costs'!C104+'[13]SlimLine Costs'!C104*(SlimLineMarkUp)+HeadRailLabour</f>
        <v>6.5460858225108227</v>
      </c>
      <c r="D104" s="234">
        <f>'[13]SlimLine Costs'!D104+'[13]SlimLine Costs'!D104*(SlimLineMarkUp)+HeadRailLabour</f>
        <v>7.9246699783549799</v>
      </c>
      <c r="E104" s="234">
        <f>'[13]SlimLine Costs'!E104+'[13]SlimLine Costs'!E104*(SlimLineMarkUp)+HeadRailLabour</f>
        <v>9.3032541341991344</v>
      </c>
      <c r="F104" s="234">
        <f>'[13]SlimLine Costs'!F104+'[13]SlimLine Costs'!F104*(SlimLineMarkUp)+HeadRailLabour</f>
        <v>10.68183829004329</v>
      </c>
      <c r="G104" s="234">
        <f>'[13]SlimLine Costs'!G104+'[13]SlimLine Costs'!G104*(SlimLineMarkUp)+HeadRailLabour</f>
        <v>13.159832445887444</v>
      </c>
      <c r="H104" s="234">
        <f>'[13]SlimLine Costs'!H104+'[13]SlimLine Costs'!H104*(SlimLineMarkUp)+HeadRailLabour</f>
        <v>14.538416601731599</v>
      </c>
      <c r="I104" s="234">
        <f>'[13]SlimLine Costs'!I104+'[13]SlimLine Costs'!I104*(SlimLineMarkUp)+HeadRailLabour</f>
        <v>15.917000757575755</v>
      </c>
      <c r="J104" s="234">
        <f>'[13]SlimLine Costs'!J104+'[13]SlimLine Costs'!J104*(SlimLineMarkUp)+HeadRailLabour</f>
        <v>17.295584913419912</v>
      </c>
      <c r="K104" s="234">
        <f>'[13]SlimLine Costs'!K104+'[13]SlimLine Costs'!K104*(SlimLineMarkUp)+HeadRailLabour</f>
        <v>18.674169069264071</v>
      </c>
      <c r="L104" s="234">
        <f>'[13]SlimLine Costs'!L104+'[13]SlimLine Costs'!L104*(SlimLineMarkUp)+HeadRailLabour</f>
        <v>20.052753225108226</v>
      </c>
      <c r="M104" s="234">
        <f>'[13]SlimLine Costs'!M104+'[13]SlimLine Costs'!M104*(SlimLineMarkUp)+HeadRailLabour</f>
        <v>21.431337380952382</v>
      </c>
      <c r="N104" s="241">
        <f>'[13]SlimLine Costs'!N104+'[13]SlimLine Costs'!N104*(SlimLineMarkUp)+HeadRailLabour</f>
        <v>22.809921536796537</v>
      </c>
      <c r="O104" s="51"/>
      <c r="P104" s="51"/>
    </row>
    <row r="105" spans="1:16" x14ac:dyDescent="0.25">
      <c r="D105" s="66"/>
      <c r="F105" s="66"/>
      <c r="H105" s="66"/>
      <c r="J105" s="66"/>
      <c r="L105" s="66"/>
      <c r="N105" s="66"/>
    </row>
    <row r="106" spans="1:16" ht="18.75" x14ac:dyDescent="0.25">
      <c r="A106" s="67" t="s">
        <v>249</v>
      </c>
      <c r="D106" s="66"/>
      <c r="F106" s="66"/>
      <c r="H106" s="66"/>
      <c r="J106" s="66"/>
      <c r="L106" s="66"/>
      <c r="N106" s="66"/>
    </row>
    <row r="107" spans="1:16" ht="18.75" x14ac:dyDescent="0.25">
      <c r="A107" s="67" t="s">
        <v>250</v>
      </c>
      <c r="B107" s="31"/>
      <c r="C107" s="31"/>
      <c r="D107" s="31"/>
      <c r="E107" s="31"/>
      <c r="F107" s="31"/>
      <c r="G107" s="31"/>
      <c r="H107" s="31"/>
      <c r="I107" s="31"/>
      <c r="J107" s="31"/>
      <c r="K107" s="31"/>
      <c r="L107" s="32"/>
      <c r="M107" s="31"/>
      <c r="N107" s="32"/>
    </row>
    <row r="108" spans="1:16" ht="18.75" x14ac:dyDescent="0.25">
      <c r="A108" s="31"/>
      <c r="B108" s="31"/>
      <c r="C108" s="31"/>
      <c r="D108" s="31"/>
      <c r="E108" s="31"/>
      <c r="F108" s="31"/>
      <c r="G108" s="31"/>
      <c r="H108" s="31"/>
      <c r="I108" s="31"/>
      <c r="J108" s="31"/>
      <c r="K108" s="31"/>
      <c r="L108" s="32"/>
      <c r="M108" s="31"/>
      <c r="N108" s="32"/>
    </row>
    <row r="109" spans="1:16" ht="18.75" x14ac:dyDescent="0.25">
      <c r="A109" s="68" t="s">
        <v>251</v>
      </c>
      <c r="B109" s="31"/>
      <c r="C109" s="31"/>
      <c r="D109" s="31"/>
      <c r="E109" s="31"/>
      <c r="F109" s="31"/>
      <c r="G109" s="31"/>
      <c r="H109" s="31"/>
      <c r="I109" s="31"/>
      <c r="J109" s="31"/>
      <c r="K109" s="31"/>
      <c r="L109" s="32"/>
      <c r="M109" s="31"/>
      <c r="N109" s="32"/>
    </row>
    <row r="110" spans="1:16" ht="18.75" x14ac:dyDescent="0.25">
      <c r="A110" s="31"/>
      <c r="B110" s="31"/>
      <c r="C110" s="31"/>
      <c r="D110" s="31"/>
      <c r="E110" s="31"/>
      <c r="F110" s="31"/>
      <c r="G110" s="31"/>
      <c r="H110" s="31"/>
      <c r="I110" s="31"/>
      <c r="J110" s="31"/>
      <c r="K110" s="31"/>
      <c r="L110" s="32"/>
      <c r="M110" s="31"/>
      <c r="N110" s="32"/>
    </row>
    <row r="111" spans="1:16" ht="18.75" x14ac:dyDescent="0.25">
      <c r="A111" s="31"/>
      <c r="B111" s="31"/>
      <c r="C111" s="31"/>
      <c r="D111" s="31"/>
      <c r="E111" s="31"/>
      <c r="F111" s="31"/>
      <c r="G111" s="31"/>
      <c r="H111" s="31"/>
      <c r="I111" s="31"/>
      <c r="J111" s="31"/>
      <c r="K111" s="31"/>
      <c r="L111" s="32"/>
      <c r="M111" s="31"/>
      <c r="N111" s="32"/>
    </row>
    <row r="112" spans="1:16" ht="18.75" x14ac:dyDescent="0.25">
      <c r="B112" s="31"/>
      <c r="C112" s="31"/>
      <c r="D112" s="31"/>
      <c r="E112" s="31"/>
      <c r="F112" s="31"/>
      <c r="G112" s="31"/>
      <c r="H112" s="31"/>
      <c r="I112" s="31"/>
      <c r="J112" s="31"/>
      <c r="K112" s="31"/>
      <c r="L112" s="32"/>
      <c r="M112" s="31"/>
      <c r="N112" s="32"/>
    </row>
    <row r="113" spans="1:14" ht="18.75" x14ac:dyDescent="0.25">
      <c r="A113" s="31"/>
      <c r="B113" s="31"/>
      <c r="C113" s="31"/>
      <c r="D113" s="31"/>
      <c r="E113" s="31"/>
      <c r="F113" s="31"/>
      <c r="G113" s="31"/>
      <c r="H113" s="31"/>
      <c r="I113" s="31"/>
      <c r="J113" s="31"/>
      <c r="K113" s="31"/>
      <c r="L113" s="32"/>
      <c r="M113" s="31"/>
      <c r="N113" s="32"/>
    </row>
    <row r="114" spans="1:14" ht="18.75" x14ac:dyDescent="0.25">
      <c r="A114" s="31"/>
      <c r="B114" s="69" t="s">
        <v>252</v>
      </c>
      <c r="C114" s="31"/>
      <c r="D114" s="31"/>
      <c r="E114" s="31"/>
      <c r="F114" s="31"/>
      <c r="G114" s="31"/>
      <c r="H114" s="31"/>
      <c r="I114" s="70" t="s">
        <v>253</v>
      </c>
      <c r="J114" s="71">
        <v>0.3</v>
      </c>
      <c r="K114" s="31"/>
      <c r="L114" s="32"/>
      <c r="M114" s="31"/>
      <c r="N114" s="32"/>
    </row>
    <row r="115" spans="1:14" ht="18.75" x14ac:dyDescent="0.25">
      <c r="A115" s="31"/>
      <c r="B115" s="31"/>
      <c r="C115" s="31"/>
      <c r="D115" s="31"/>
      <c r="E115" s="31"/>
      <c r="F115" s="31"/>
      <c r="G115" s="31"/>
      <c r="H115" s="31"/>
      <c r="I115" s="31"/>
      <c r="J115" s="31"/>
      <c r="K115" s="31"/>
      <c r="L115" s="32"/>
      <c r="M115" s="31"/>
      <c r="N115" s="32"/>
    </row>
    <row r="116" spans="1:14" ht="18.75" x14ac:dyDescent="0.25">
      <c r="A116" s="31"/>
      <c r="B116" s="31"/>
      <c r="C116" s="31"/>
      <c r="D116" s="31"/>
      <c r="E116" s="31"/>
      <c r="F116" s="31"/>
      <c r="G116" s="31"/>
      <c r="H116" s="31"/>
      <c r="I116" s="31"/>
      <c r="J116" s="31"/>
      <c r="K116" s="31"/>
      <c r="L116" s="32"/>
      <c r="M116" s="31"/>
      <c r="N116" s="32"/>
    </row>
    <row r="117" spans="1:14" ht="18.75" x14ac:dyDescent="0.25">
      <c r="A117" s="69"/>
      <c r="C117" s="31"/>
      <c r="D117" s="31"/>
      <c r="E117" s="31"/>
      <c r="F117" s="68"/>
      <c r="H117" s="66"/>
      <c r="J117" s="66"/>
      <c r="K117" s="31"/>
      <c r="L117" s="32"/>
      <c r="M117" s="31"/>
      <c r="N117" s="32"/>
    </row>
    <row r="118" spans="1:14" ht="18.75" x14ac:dyDescent="0.25">
      <c r="A118" s="31"/>
      <c r="B118" s="31"/>
      <c r="C118" s="31"/>
      <c r="D118" s="32"/>
      <c r="E118" s="31"/>
      <c r="F118" s="32"/>
      <c r="G118" s="31"/>
      <c r="H118" s="32"/>
      <c r="I118" s="31"/>
      <c r="J118" s="32"/>
      <c r="K118" s="31"/>
      <c r="L118" s="32"/>
      <c r="M118" s="31"/>
      <c r="N118" s="32"/>
    </row>
    <row r="119" spans="1:14" ht="18.75" x14ac:dyDescent="0.25">
      <c r="A119" s="31"/>
      <c r="B119" s="31"/>
      <c r="C119" s="31"/>
      <c r="D119" s="32"/>
      <c r="E119" s="31"/>
      <c r="F119" s="32"/>
      <c r="G119" s="31"/>
      <c r="H119" s="32"/>
      <c r="I119" s="31"/>
      <c r="J119" s="32"/>
      <c r="K119" s="31"/>
      <c r="L119" s="32"/>
      <c r="M119" s="31"/>
      <c r="N119" s="32"/>
    </row>
    <row r="120" spans="1:14" x14ac:dyDescent="0.25">
      <c r="D120" s="66"/>
      <c r="F120" s="66"/>
      <c r="H120" s="66"/>
      <c r="J120" s="66"/>
      <c r="L120" s="66"/>
      <c r="N120" s="66"/>
    </row>
    <row r="121" spans="1:14" x14ac:dyDescent="0.25">
      <c r="D121" s="66"/>
      <c r="F121" s="66"/>
      <c r="H121" s="66"/>
      <c r="J121" s="66"/>
      <c r="L121" s="66"/>
      <c r="N121" s="66"/>
    </row>
    <row r="122" spans="1:14" x14ac:dyDescent="0.25">
      <c r="D122" s="66"/>
      <c r="F122" s="66"/>
      <c r="H122" s="66"/>
      <c r="J122" s="66"/>
      <c r="L122" s="66"/>
      <c r="N122" s="66"/>
    </row>
    <row r="123" spans="1:14" x14ac:dyDescent="0.25">
      <c r="D123" s="66"/>
      <c r="F123" s="66"/>
      <c r="H123" s="66"/>
      <c r="J123" s="66"/>
      <c r="L123" s="66"/>
      <c r="N123" s="66"/>
    </row>
    <row r="124" spans="1:14" x14ac:dyDescent="0.25">
      <c r="D124" s="66"/>
      <c r="F124" s="66"/>
      <c r="H124" s="66"/>
      <c r="J124" s="66"/>
      <c r="L124" s="66"/>
      <c r="N124" s="66"/>
    </row>
    <row r="125" spans="1:14" x14ac:dyDescent="0.25">
      <c r="D125" s="66"/>
      <c r="F125" s="66"/>
      <c r="H125" s="66"/>
      <c r="J125" s="66"/>
      <c r="L125" s="66"/>
      <c r="N125" s="66"/>
    </row>
    <row r="126" spans="1:14" x14ac:dyDescent="0.25">
      <c r="D126" s="66"/>
      <c r="F126" s="66"/>
      <c r="H126" s="66"/>
      <c r="J126" s="66"/>
      <c r="L126" s="66"/>
      <c r="N126" s="66"/>
    </row>
    <row r="127" spans="1:14" x14ac:dyDescent="0.25">
      <c r="D127" s="66"/>
      <c r="F127" s="66"/>
      <c r="H127" s="66"/>
      <c r="J127" s="66"/>
      <c r="L127" s="66"/>
      <c r="N127" s="66"/>
    </row>
    <row r="128" spans="1:14" x14ac:dyDescent="0.25">
      <c r="D128" s="66"/>
      <c r="F128" s="66"/>
      <c r="H128" s="66"/>
      <c r="J128" s="66"/>
      <c r="L128" s="66"/>
      <c r="N128" s="66"/>
    </row>
    <row r="129" spans="4:14" x14ac:dyDescent="0.25">
      <c r="D129" s="66"/>
      <c r="F129" s="66"/>
      <c r="H129" s="66"/>
      <c r="J129" s="66"/>
      <c r="L129" s="66"/>
      <c r="N129" s="66"/>
    </row>
    <row r="130" spans="4:14" x14ac:dyDescent="0.25">
      <c r="D130" s="66"/>
      <c r="F130" s="66"/>
      <c r="H130" s="66"/>
      <c r="J130" s="66"/>
      <c r="L130" s="66"/>
      <c r="N130" s="66"/>
    </row>
    <row r="131" spans="4:14" x14ac:dyDescent="0.25">
      <c r="D131" s="66"/>
      <c r="F131" s="66"/>
      <c r="H131" s="66"/>
      <c r="J131" s="66"/>
      <c r="L131" s="66"/>
      <c r="N131" s="66"/>
    </row>
    <row r="132" spans="4:14" x14ac:dyDescent="0.25">
      <c r="D132" s="66"/>
      <c r="F132" s="66"/>
      <c r="H132" s="66"/>
      <c r="J132" s="66"/>
      <c r="L132" s="66"/>
      <c r="N132" s="66"/>
    </row>
    <row r="133" spans="4:14" x14ac:dyDescent="0.25">
      <c r="D133" s="66"/>
      <c r="F133" s="66"/>
      <c r="H133" s="66"/>
      <c r="J133" s="66"/>
      <c r="L133" s="66"/>
      <c r="N133" s="66"/>
    </row>
    <row r="134" spans="4:14" x14ac:dyDescent="0.25">
      <c r="D134" s="66"/>
      <c r="F134" s="66"/>
      <c r="H134" s="66"/>
      <c r="J134" s="66"/>
      <c r="L134" s="66"/>
      <c r="N134" s="66"/>
    </row>
    <row r="135" spans="4:14" x14ac:dyDescent="0.25">
      <c r="D135" s="66"/>
      <c r="F135" s="66"/>
      <c r="H135" s="66"/>
      <c r="J135" s="66"/>
      <c r="L135" s="66"/>
      <c r="N135" s="66"/>
    </row>
    <row r="136" spans="4:14" x14ac:dyDescent="0.25">
      <c r="D136" s="66"/>
      <c r="F136" s="66"/>
      <c r="H136" s="66"/>
      <c r="J136" s="66"/>
      <c r="L136" s="66"/>
      <c r="N136" s="66"/>
    </row>
    <row r="137" spans="4:14" x14ac:dyDescent="0.25">
      <c r="D137" s="66"/>
      <c r="F137" s="66"/>
      <c r="H137" s="66"/>
      <c r="J137" s="66"/>
      <c r="L137" s="66"/>
      <c r="N137" s="66"/>
    </row>
    <row r="138" spans="4:14" x14ac:dyDescent="0.25">
      <c r="D138" s="66"/>
      <c r="F138" s="66"/>
      <c r="H138" s="66"/>
      <c r="J138" s="66"/>
      <c r="L138" s="66"/>
      <c r="N138" s="66"/>
    </row>
    <row r="139" spans="4:14" x14ac:dyDescent="0.25">
      <c r="D139" s="66"/>
      <c r="F139" s="66"/>
      <c r="H139" s="66"/>
      <c r="J139" s="66"/>
      <c r="L139" s="66"/>
      <c r="N139" s="66"/>
    </row>
    <row r="140" spans="4:14" x14ac:dyDescent="0.25">
      <c r="D140" s="66"/>
      <c r="F140" s="66"/>
      <c r="H140" s="66"/>
      <c r="J140" s="66"/>
      <c r="L140" s="66"/>
      <c r="N140" s="66"/>
    </row>
    <row r="141" spans="4:14" x14ac:dyDescent="0.25">
      <c r="D141" s="66"/>
      <c r="F141" s="66"/>
      <c r="H141" s="66"/>
      <c r="J141" s="66"/>
      <c r="L141" s="66"/>
      <c r="N141" s="66"/>
    </row>
    <row r="142" spans="4:14" x14ac:dyDescent="0.25">
      <c r="D142" s="66"/>
      <c r="F142" s="66"/>
      <c r="H142" s="66"/>
      <c r="J142" s="66"/>
      <c r="L142" s="66"/>
      <c r="N142" s="66"/>
    </row>
    <row r="143" spans="4:14" x14ac:dyDescent="0.25">
      <c r="D143" s="66"/>
      <c r="F143" s="66"/>
      <c r="H143" s="66"/>
      <c r="J143" s="66"/>
      <c r="L143" s="66"/>
      <c r="N143" s="66"/>
    </row>
    <row r="144" spans="4:14" x14ac:dyDescent="0.25">
      <c r="D144" s="66"/>
      <c r="F144" s="66"/>
      <c r="H144" s="66"/>
      <c r="J144" s="66"/>
      <c r="L144" s="66"/>
      <c r="N144" s="66"/>
    </row>
    <row r="145" spans="4:14" x14ac:dyDescent="0.25">
      <c r="D145" s="66"/>
      <c r="F145" s="66"/>
      <c r="H145" s="66"/>
      <c r="J145" s="66"/>
      <c r="L145" s="66"/>
      <c r="N145" s="66"/>
    </row>
    <row r="146" spans="4:14" x14ac:dyDescent="0.25">
      <c r="D146" s="66"/>
      <c r="F146" s="66"/>
      <c r="H146" s="66"/>
      <c r="J146" s="66"/>
      <c r="L146" s="66"/>
      <c r="N146" s="66"/>
    </row>
    <row r="147" spans="4:14" x14ac:dyDescent="0.25">
      <c r="D147" s="66"/>
      <c r="F147" s="66"/>
      <c r="H147" s="66"/>
      <c r="J147" s="66"/>
      <c r="L147" s="66"/>
      <c r="N147" s="66"/>
    </row>
    <row r="148" spans="4:14" x14ac:dyDescent="0.25">
      <c r="D148" s="66"/>
      <c r="F148" s="66"/>
      <c r="H148" s="66"/>
      <c r="J148" s="66"/>
      <c r="L148" s="66"/>
      <c r="N148" s="66"/>
    </row>
    <row r="149" spans="4:14" x14ac:dyDescent="0.25">
      <c r="D149" s="66"/>
      <c r="F149" s="66"/>
      <c r="H149" s="66"/>
      <c r="J149" s="66"/>
      <c r="L149" s="66"/>
      <c r="N149" s="66"/>
    </row>
    <row r="150" spans="4:14" x14ac:dyDescent="0.25">
      <c r="D150" s="66"/>
      <c r="F150" s="66"/>
      <c r="H150" s="66"/>
      <c r="J150" s="66"/>
      <c r="L150" s="66"/>
      <c r="N150" s="66"/>
    </row>
    <row r="151" spans="4:14" x14ac:dyDescent="0.25">
      <c r="D151" s="66"/>
      <c r="F151" s="66"/>
      <c r="H151" s="66"/>
      <c r="J151" s="66"/>
      <c r="L151" s="66"/>
      <c r="N151" s="66"/>
    </row>
    <row r="152" spans="4:14" x14ac:dyDescent="0.25">
      <c r="D152" s="66"/>
      <c r="F152" s="66"/>
      <c r="H152" s="66"/>
      <c r="J152" s="66"/>
      <c r="L152" s="66"/>
      <c r="N152" s="66"/>
    </row>
    <row r="153" spans="4:14" x14ac:dyDescent="0.25">
      <c r="D153" s="66"/>
      <c r="F153" s="66"/>
      <c r="H153" s="66"/>
      <c r="J153" s="66"/>
      <c r="L153" s="66"/>
      <c r="N153" s="66"/>
    </row>
    <row r="154" spans="4:14" x14ac:dyDescent="0.25">
      <c r="D154" s="66"/>
      <c r="F154" s="66"/>
      <c r="H154" s="66"/>
      <c r="J154" s="66"/>
      <c r="L154" s="66"/>
      <c r="N154" s="66"/>
    </row>
    <row r="155" spans="4:14" x14ac:dyDescent="0.25">
      <c r="D155" s="66"/>
      <c r="F155" s="66"/>
      <c r="H155" s="66"/>
      <c r="J155" s="66"/>
      <c r="L155" s="66"/>
      <c r="N155" s="66"/>
    </row>
    <row r="156" spans="4:14" x14ac:dyDescent="0.25">
      <c r="D156" s="66"/>
      <c r="F156" s="66"/>
      <c r="H156" s="66"/>
      <c r="J156" s="66"/>
      <c r="L156" s="66"/>
      <c r="N156" s="66"/>
    </row>
    <row r="157" spans="4:14" x14ac:dyDescent="0.25">
      <c r="D157" s="66"/>
      <c r="F157" s="66"/>
      <c r="H157" s="66"/>
      <c r="J157" s="66"/>
      <c r="L157" s="66"/>
      <c r="N157" s="66"/>
    </row>
    <row r="158" spans="4:14" x14ac:dyDescent="0.25">
      <c r="D158" s="66"/>
      <c r="F158" s="66"/>
      <c r="H158" s="66"/>
      <c r="J158" s="66"/>
      <c r="L158" s="66"/>
      <c r="N158" s="66"/>
    </row>
    <row r="159" spans="4:14" x14ac:dyDescent="0.25">
      <c r="D159" s="66"/>
      <c r="F159" s="66"/>
      <c r="H159" s="66"/>
      <c r="J159" s="66"/>
      <c r="L159" s="66"/>
      <c r="N159" s="66"/>
    </row>
    <row r="160" spans="4:14" x14ac:dyDescent="0.25">
      <c r="D160" s="66"/>
      <c r="F160" s="66"/>
      <c r="H160" s="66"/>
      <c r="J160" s="66"/>
      <c r="L160" s="66"/>
      <c r="N160" s="66"/>
    </row>
    <row r="161" spans="4:14" x14ac:dyDescent="0.25">
      <c r="D161" s="66"/>
      <c r="F161" s="66"/>
      <c r="H161" s="66"/>
      <c r="J161" s="66"/>
      <c r="L161" s="66"/>
      <c r="N161" s="66"/>
    </row>
    <row r="162" spans="4:14" x14ac:dyDescent="0.25">
      <c r="D162" s="66"/>
      <c r="F162" s="66"/>
      <c r="H162" s="66"/>
      <c r="J162" s="66"/>
      <c r="L162" s="66"/>
      <c r="N162" s="66"/>
    </row>
    <row r="163" spans="4:14" x14ac:dyDescent="0.25">
      <c r="D163" s="66"/>
      <c r="F163" s="66"/>
      <c r="H163" s="66"/>
      <c r="J163" s="66"/>
      <c r="L163" s="66"/>
      <c r="N163" s="66"/>
    </row>
    <row r="164" spans="4:14" x14ac:dyDescent="0.25">
      <c r="D164" s="66"/>
      <c r="F164" s="66"/>
      <c r="H164" s="66"/>
      <c r="J164" s="66"/>
      <c r="L164" s="66"/>
      <c r="N164" s="66"/>
    </row>
    <row r="165" spans="4:14" x14ac:dyDescent="0.25">
      <c r="D165" s="66"/>
      <c r="F165" s="66"/>
      <c r="H165" s="66"/>
      <c r="J165" s="66"/>
      <c r="L165" s="66"/>
      <c r="N165" s="66"/>
    </row>
    <row r="166" spans="4:14" x14ac:dyDescent="0.25">
      <c r="D166" s="66"/>
      <c r="F166" s="66"/>
      <c r="H166" s="66"/>
      <c r="J166" s="66"/>
      <c r="L166" s="66"/>
      <c r="N166" s="66"/>
    </row>
    <row r="167" spans="4:14" x14ac:dyDescent="0.25">
      <c r="D167" s="66"/>
      <c r="F167" s="66"/>
      <c r="H167" s="66"/>
      <c r="J167" s="66"/>
      <c r="L167" s="66"/>
      <c r="N167" s="66"/>
    </row>
    <row r="168" spans="4:14" x14ac:dyDescent="0.25">
      <c r="D168" s="66"/>
      <c r="F168" s="66"/>
      <c r="H168" s="66"/>
      <c r="J168" s="66"/>
      <c r="L168" s="66"/>
      <c r="N168" s="66"/>
    </row>
    <row r="169" spans="4:14" x14ac:dyDescent="0.25">
      <c r="D169" s="66"/>
      <c r="F169" s="66"/>
      <c r="H169" s="66"/>
      <c r="J169" s="66"/>
      <c r="L169" s="66"/>
      <c r="N169" s="66"/>
    </row>
    <row r="170" spans="4:14" x14ac:dyDescent="0.25">
      <c r="D170" s="66"/>
      <c r="F170" s="66"/>
      <c r="H170" s="66"/>
      <c r="J170" s="66"/>
      <c r="L170" s="66"/>
      <c r="N170" s="66"/>
    </row>
    <row r="171" spans="4:14" x14ac:dyDescent="0.25">
      <c r="D171" s="66"/>
      <c r="F171" s="66"/>
      <c r="H171" s="66"/>
      <c r="J171" s="66"/>
      <c r="L171" s="66"/>
      <c r="N171" s="66"/>
    </row>
    <row r="172" spans="4:14" x14ac:dyDescent="0.25">
      <c r="D172" s="66"/>
      <c r="F172" s="66"/>
      <c r="H172" s="66"/>
      <c r="J172" s="66"/>
      <c r="L172" s="66"/>
      <c r="N172" s="66"/>
    </row>
    <row r="173" spans="4:14" x14ac:dyDescent="0.25">
      <c r="D173" s="66"/>
      <c r="F173" s="66"/>
      <c r="H173" s="66"/>
      <c r="J173" s="66"/>
      <c r="L173" s="66"/>
      <c r="N173" s="66"/>
    </row>
    <row r="174" spans="4:14" x14ac:dyDescent="0.25">
      <c r="D174" s="66"/>
      <c r="F174" s="66"/>
      <c r="H174" s="66"/>
      <c r="J174" s="66"/>
      <c r="L174" s="66"/>
      <c r="N174" s="66"/>
    </row>
    <row r="175" spans="4:14" x14ac:dyDescent="0.25">
      <c r="D175" s="66"/>
      <c r="F175" s="66"/>
      <c r="H175" s="66"/>
      <c r="J175" s="66"/>
      <c r="L175" s="66"/>
      <c r="N175" s="66"/>
    </row>
    <row r="176" spans="4:14" x14ac:dyDescent="0.25">
      <c r="D176" s="66"/>
      <c r="F176" s="66"/>
      <c r="H176" s="66"/>
      <c r="J176" s="66"/>
      <c r="L176" s="66"/>
      <c r="N176" s="66"/>
    </row>
    <row r="177" spans="4:14" x14ac:dyDescent="0.25">
      <c r="D177" s="66"/>
      <c r="F177" s="66"/>
      <c r="H177" s="66"/>
      <c r="J177" s="66"/>
      <c r="L177" s="66"/>
      <c r="N177" s="66"/>
    </row>
    <row r="178" spans="4:14" x14ac:dyDescent="0.25">
      <c r="D178" s="66"/>
      <c r="F178" s="66"/>
      <c r="H178" s="66"/>
      <c r="J178" s="66"/>
      <c r="L178" s="66"/>
      <c r="N178" s="66"/>
    </row>
    <row r="179" spans="4:14" x14ac:dyDescent="0.25">
      <c r="D179" s="66"/>
      <c r="F179" s="66"/>
      <c r="H179" s="66"/>
      <c r="J179" s="66"/>
      <c r="L179" s="66"/>
      <c r="N179" s="66"/>
    </row>
    <row r="180" spans="4:14" x14ac:dyDescent="0.25">
      <c r="D180" s="66"/>
      <c r="F180" s="66"/>
      <c r="H180" s="66"/>
      <c r="J180" s="66"/>
      <c r="L180" s="66"/>
      <c r="N180" s="66"/>
    </row>
    <row r="181" spans="4:14" x14ac:dyDescent="0.25">
      <c r="D181" s="66"/>
      <c r="F181" s="66"/>
      <c r="H181" s="66"/>
      <c r="J181" s="66"/>
      <c r="L181" s="66"/>
      <c r="N181" s="66"/>
    </row>
    <row r="182" spans="4:14" x14ac:dyDescent="0.25">
      <c r="D182" s="66"/>
      <c r="F182" s="66"/>
      <c r="H182" s="66"/>
      <c r="J182" s="66"/>
      <c r="L182" s="66"/>
      <c r="N182" s="66"/>
    </row>
    <row r="183" spans="4:14" x14ac:dyDescent="0.25">
      <c r="D183" s="66"/>
      <c r="F183" s="66"/>
      <c r="H183" s="66"/>
      <c r="J183" s="66"/>
      <c r="L183" s="66"/>
      <c r="N183" s="66"/>
    </row>
    <row r="184" spans="4:14" x14ac:dyDescent="0.25">
      <c r="D184" s="66"/>
      <c r="F184" s="66"/>
      <c r="H184" s="66"/>
      <c r="J184" s="66"/>
      <c r="L184" s="66"/>
      <c r="N184" s="66"/>
    </row>
    <row r="185" spans="4:14" x14ac:dyDescent="0.25">
      <c r="D185" s="66"/>
      <c r="F185" s="66"/>
      <c r="H185" s="66"/>
      <c r="J185" s="66"/>
      <c r="L185" s="66"/>
      <c r="N185" s="66"/>
    </row>
    <row r="186" spans="4:14" x14ac:dyDescent="0.25">
      <c r="D186" s="66"/>
      <c r="F186" s="66"/>
      <c r="H186" s="66"/>
      <c r="J186" s="66"/>
      <c r="L186" s="66"/>
      <c r="N186" s="66"/>
    </row>
    <row r="187" spans="4:14" x14ac:dyDescent="0.25">
      <c r="D187" s="66"/>
      <c r="F187" s="66"/>
      <c r="H187" s="66"/>
      <c r="J187" s="66"/>
      <c r="L187" s="66"/>
      <c r="N187" s="66"/>
    </row>
    <row r="188" spans="4:14" x14ac:dyDescent="0.25">
      <c r="D188" s="66"/>
      <c r="F188" s="66"/>
      <c r="H188" s="66"/>
      <c r="J188" s="66"/>
      <c r="L188" s="66"/>
      <c r="N188" s="66"/>
    </row>
    <row r="189" spans="4:14" x14ac:dyDescent="0.25">
      <c r="D189" s="66"/>
      <c r="F189" s="66"/>
      <c r="H189" s="66"/>
      <c r="J189" s="66"/>
      <c r="L189" s="66"/>
      <c r="N189" s="66"/>
    </row>
    <row r="190" spans="4:14" x14ac:dyDescent="0.25">
      <c r="D190" s="66"/>
      <c r="F190" s="66"/>
      <c r="H190" s="66"/>
      <c r="J190" s="66"/>
      <c r="L190" s="66"/>
      <c r="N190" s="66"/>
    </row>
    <row r="191" spans="4:14" x14ac:dyDescent="0.25">
      <c r="D191" s="66"/>
      <c r="F191" s="66"/>
      <c r="H191" s="66"/>
      <c r="J191" s="66"/>
      <c r="L191" s="66"/>
      <c r="N191" s="66"/>
    </row>
    <row r="192" spans="4:14" x14ac:dyDescent="0.25">
      <c r="D192" s="66"/>
      <c r="F192" s="66"/>
      <c r="H192" s="66"/>
      <c r="J192" s="66"/>
      <c r="L192" s="66"/>
      <c r="N192" s="66"/>
    </row>
    <row r="193" spans="4:14" x14ac:dyDescent="0.25">
      <c r="D193" s="66"/>
      <c r="F193" s="66"/>
      <c r="H193" s="66"/>
      <c r="J193" s="66"/>
      <c r="L193" s="66"/>
      <c r="N193" s="66"/>
    </row>
    <row r="194" spans="4:14" x14ac:dyDescent="0.25">
      <c r="D194" s="66"/>
      <c r="F194" s="66"/>
      <c r="H194" s="66"/>
      <c r="J194" s="66"/>
      <c r="L194" s="66"/>
      <c r="N194" s="66"/>
    </row>
    <row r="195" spans="4:14" x14ac:dyDescent="0.25">
      <c r="D195" s="66"/>
      <c r="F195" s="66"/>
      <c r="H195" s="66"/>
      <c r="J195" s="66"/>
      <c r="L195" s="66"/>
      <c r="N195" s="66"/>
    </row>
    <row r="196" spans="4:14" x14ac:dyDescent="0.25">
      <c r="D196" s="66"/>
      <c r="F196" s="66"/>
      <c r="H196" s="66"/>
      <c r="J196" s="66"/>
      <c r="L196" s="66"/>
      <c r="N196" s="66"/>
    </row>
    <row r="197" spans="4:14" x14ac:dyDescent="0.25">
      <c r="D197" s="66"/>
      <c r="F197" s="66"/>
      <c r="H197" s="66"/>
      <c r="J197" s="66"/>
      <c r="L197" s="66"/>
      <c r="N197" s="66"/>
    </row>
    <row r="198" spans="4:14" x14ac:dyDescent="0.25">
      <c r="D198" s="66"/>
      <c r="F198" s="66"/>
      <c r="H198" s="66"/>
      <c r="J198" s="66"/>
      <c r="L198" s="66"/>
      <c r="N198" s="66"/>
    </row>
    <row r="199" spans="4:14" x14ac:dyDescent="0.25">
      <c r="D199" s="66"/>
      <c r="F199" s="66"/>
      <c r="H199" s="66"/>
      <c r="J199" s="66"/>
      <c r="L199" s="66"/>
      <c r="N199" s="66"/>
    </row>
    <row r="200" spans="4:14" x14ac:dyDescent="0.25">
      <c r="D200" s="66"/>
      <c r="F200" s="66"/>
      <c r="H200" s="66"/>
      <c r="J200" s="66"/>
      <c r="L200" s="66"/>
      <c r="N200" s="66"/>
    </row>
    <row r="201" spans="4:14" x14ac:dyDescent="0.25">
      <c r="D201" s="66"/>
      <c r="F201" s="66"/>
      <c r="H201" s="66"/>
      <c r="J201" s="66"/>
      <c r="L201" s="66"/>
      <c r="N201" s="66"/>
    </row>
    <row r="202" spans="4:14" x14ac:dyDescent="0.25">
      <c r="D202" s="66"/>
      <c r="F202" s="66"/>
      <c r="H202" s="66"/>
      <c r="J202" s="66"/>
      <c r="L202" s="66"/>
      <c r="N202" s="66"/>
    </row>
    <row r="203" spans="4:14" x14ac:dyDescent="0.25">
      <c r="D203" s="66"/>
      <c r="F203" s="66"/>
      <c r="H203" s="66"/>
      <c r="J203" s="66"/>
      <c r="L203" s="66"/>
      <c r="N203" s="66"/>
    </row>
    <row r="204" spans="4:14" x14ac:dyDescent="0.25">
      <c r="D204" s="66"/>
      <c r="F204" s="66"/>
      <c r="H204" s="66"/>
      <c r="J204" s="66"/>
      <c r="L204" s="66"/>
      <c r="N204" s="66"/>
    </row>
    <row r="205" spans="4:14" x14ac:dyDescent="0.25">
      <c r="D205" s="66"/>
      <c r="F205" s="66"/>
      <c r="H205" s="66"/>
      <c r="J205" s="66"/>
      <c r="L205" s="66"/>
      <c r="N205" s="66"/>
    </row>
    <row r="206" spans="4:14" x14ac:dyDescent="0.25">
      <c r="D206" s="66"/>
      <c r="F206" s="66"/>
      <c r="H206" s="66"/>
      <c r="J206" s="66"/>
      <c r="L206" s="66"/>
      <c r="N206" s="66"/>
    </row>
    <row r="207" spans="4:14" x14ac:dyDescent="0.25">
      <c r="D207" s="66"/>
      <c r="F207" s="66"/>
      <c r="H207" s="66"/>
      <c r="J207" s="66"/>
      <c r="L207" s="66"/>
      <c r="N207" s="66"/>
    </row>
    <row r="208" spans="4:14" x14ac:dyDescent="0.25">
      <c r="D208" s="66"/>
      <c r="F208" s="66"/>
      <c r="H208" s="66"/>
      <c r="J208" s="66"/>
      <c r="L208" s="66"/>
      <c r="N208" s="66"/>
    </row>
    <row r="209" spans="4:14" x14ac:dyDescent="0.25">
      <c r="D209" s="66"/>
      <c r="F209" s="66"/>
      <c r="H209" s="66"/>
      <c r="J209" s="66"/>
      <c r="L209" s="66"/>
      <c r="N209" s="66"/>
    </row>
    <row r="210" spans="4:14" x14ac:dyDescent="0.25">
      <c r="D210" s="66"/>
      <c r="F210" s="66"/>
      <c r="H210" s="66"/>
      <c r="J210" s="66"/>
      <c r="L210" s="66"/>
      <c r="N210" s="66"/>
    </row>
    <row r="211" spans="4:14" x14ac:dyDescent="0.25">
      <c r="D211" s="66"/>
      <c r="F211" s="66"/>
      <c r="H211" s="66"/>
      <c r="J211" s="66"/>
      <c r="L211" s="66"/>
      <c r="N211" s="66"/>
    </row>
    <row r="212" spans="4:14" x14ac:dyDescent="0.25">
      <c r="D212" s="66"/>
      <c r="F212" s="66"/>
      <c r="H212" s="66"/>
      <c r="J212" s="66"/>
      <c r="L212" s="66"/>
      <c r="N212" s="66"/>
    </row>
    <row r="213" spans="4:14" x14ac:dyDescent="0.25">
      <c r="D213" s="66"/>
      <c r="F213" s="66"/>
      <c r="H213" s="66"/>
      <c r="J213" s="66"/>
      <c r="L213" s="66"/>
      <c r="N213" s="66"/>
    </row>
    <row r="214" spans="4:14" x14ac:dyDescent="0.25">
      <c r="D214" s="66"/>
      <c r="F214" s="66"/>
      <c r="H214" s="66"/>
      <c r="J214" s="66"/>
      <c r="L214" s="66"/>
      <c r="N214" s="66"/>
    </row>
    <row r="215" spans="4:14" x14ac:dyDescent="0.25">
      <c r="D215" s="66"/>
      <c r="F215" s="66"/>
      <c r="H215" s="66"/>
      <c r="J215" s="66"/>
      <c r="L215" s="66"/>
      <c r="N215" s="66"/>
    </row>
    <row r="216" spans="4:14" x14ac:dyDescent="0.25">
      <c r="D216" s="66"/>
      <c r="F216" s="66"/>
      <c r="H216" s="66"/>
      <c r="J216" s="66"/>
      <c r="L216" s="66"/>
      <c r="N216" s="66"/>
    </row>
    <row r="217" spans="4:14" x14ac:dyDescent="0.25">
      <c r="D217" s="66"/>
      <c r="F217" s="66"/>
      <c r="H217" s="66"/>
      <c r="J217" s="66"/>
      <c r="L217" s="66"/>
      <c r="N217" s="66"/>
    </row>
    <row r="218" spans="4:14" x14ac:dyDescent="0.25">
      <c r="D218" s="66"/>
      <c r="F218" s="66"/>
      <c r="H218" s="66"/>
      <c r="J218" s="66"/>
      <c r="L218" s="66"/>
      <c r="N218" s="66"/>
    </row>
    <row r="219" spans="4:14" x14ac:dyDescent="0.25">
      <c r="D219" s="66"/>
      <c r="F219" s="66"/>
      <c r="H219" s="66"/>
      <c r="J219" s="66"/>
      <c r="L219" s="66"/>
      <c r="N219" s="66"/>
    </row>
    <row r="220" spans="4:14" x14ac:dyDescent="0.25">
      <c r="D220" s="66"/>
      <c r="F220" s="66"/>
      <c r="H220" s="66"/>
      <c r="J220" s="66"/>
      <c r="L220" s="66"/>
      <c r="N220" s="66"/>
    </row>
    <row r="221" spans="4:14" x14ac:dyDescent="0.25">
      <c r="D221" s="66"/>
      <c r="F221" s="66"/>
      <c r="H221" s="66"/>
      <c r="J221" s="66"/>
      <c r="L221" s="66"/>
      <c r="N221" s="66"/>
    </row>
    <row r="222" spans="4:14" x14ac:dyDescent="0.25">
      <c r="D222" s="66"/>
      <c r="F222" s="66"/>
      <c r="H222" s="66"/>
      <c r="J222" s="66"/>
      <c r="L222" s="66"/>
      <c r="N222" s="66"/>
    </row>
    <row r="223" spans="4:14" x14ac:dyDescent="0.25">
      <c r="D223" s="66"/>
      <c r="F223" s="66"/>
      <c r="H223" s="66"/>
      <c r="J223" s="66"/>
      <c r="L223" s="66"/>
      <c r="N223" s="66"/>
    </row>
    <row r="224" spans="4:14" x14ac:dyDescent="0.25">
      <c r="D224" s="66"/>
      <c r="F224" s="66"/>
      <c r="H224" s="66"/>
      <c r="J224" s="66"/>
      <c r="L224" s="66"/>
      <c r="N224" s="66"/>
    </row>
    <row r="225" spans="4:14" x14ac:dyDescent="0.25">
      <c r="D225" s="66"/>
      <c r="F225" s="66"/>
      <c r="H225" s="66"/>
      <c r="J225" s="66"/>
      <c r="L225" s="66"/>
      <c r="N225" s="66"/>
    </row>
    <row r="226" spans="4:14" x14ac:dyDescent="0.25">
      <c r="D226" s="66"/>
      <c r="F226" s="66"/>
      <c r="H226" s="66"/>
      <c r="J226" s="66"/>
      <c r="L226" s="66"/>
      <c r="N226" s="66"/>
    </row>
    <row r="227" spans="4:14" x14ac:dyDescent="0.25">
      <c r="D227" s="66"/>
      <c r="F227" s="66"/>
      <c r="H227" s="66"/>
      <c r="J227" s="66"/>
      <c r="L227" s="66"/>
      <c r="N227" s="66"/>
    </row>
    <row r="228" spans="4:14" x14ac:dyDescent="0.25">
      <c r="D228" s="66"/>
      <c r="F228" s="66"/>
      <c r="H228" s="66"/>
      <c r="J228" s="66"/>
      <c r="L228" s="66"/>
      <c r="N228" s="66"/>
    </row>
    <row r="229" spans="4:14" x14ac:dyDescent="0.25">
      <c r="D229" s="66"/>
      <c r="F229" s="66"/>
      <c r="H229" s="66"/>
      <c r="J229" s="66"/>
      <c r="L229" s="66"/>
      <c r="N229" s="66"/>
    </row>
    <row r="230" spans="4:14" x14ac:dyDescent="0.25">
      <c r="D230" s="66"/>
      <c r="F230" s="66"/>
      <c r="H230" s="66"/>
      <c r="J230" s="66"/>
      <c r="L230" s="66"/>
      <c r="N230" s="66"/>
    </row>
    <row r="231" spans="4:14" x14ac:dyDescent="0.25">
      <c r="D231" s="66"/>
      <c r="F231" s="66"/>
      <c r="H231" s="66"/>
      <c r="J231" s="66"/>
      <c r="L231" s="66"/>
      <c r="N231" s="66"/>
    </row>
    <row r="232" spans="4:14" x14ac:dyDescent="0.25">
      <c r="D232" s="66"/>
      <c r="F232" s="66"/>
      <c r="H232" s="66"/>
      <c r="J232" s="66"/>
      <c r="L232" s="66"/>
      <c r="N232" s="66"/>
    </row>
    <row r="233" spans="4:14" x14ac:dyDescent="0.25">
      <c r="D233" s="66"/>
      <c r="F233" s="66"/>
      <c r="H233" s="66"/>
      <c r="J233" s="66"/>
      <c r="L233" s="66"/>
      <c r="N233" s="66"/>
    </row>
    <row r="234" spans="4:14" x14ac:dyDescent="0.25">
      <c r="D234" s="66"/>
      <c r="F234" s="66"/>
      <c r="H234" s="66"/>
      <c r="J234" s="66"/>
      <c r="L234" s="66"/>
      <c r="N234" s="66"/>
    </row>
    <row r="235" spans="4:14" x14ac:dyDescent="0.25">
      <c r="D235" s="66"/>
      <c r="F235" s="66"/>
      <c r="H235" s="66"/>
      <c r="J235" s="66"/>
      <c r="L235" s="66"/>
      <c r="N235" s="66"/>
    </row>
    <row r="236" spans="4:14" x14ac:dyDescent="0.25">
      <c r="D236" s="66"/>
      <c r="F236" s="66"/>
      <c r="H236" s="66"/>
      <c r="J236" s="66"/>
      <c r="L236" s="66"/>
      <c r="N236" s="66"/>
    </row>
    <row r="237" spans="4:14" x14ac:dyDescent="0.25">
      <c r="D237" s="66"/>
      <c r="F237" s="66"/>
      <c r="H237" s="66"/>
      <c r="J237" s="66"/>
      <c r="L237" s="66"/>
      <c r="N237" s="66"/>
    </row>
    <row r="238" spans="4:14" x14ac:dyDescent="0.25">
      <c r="D238" s="66"/>
      <c r="F238" s="66"/>
      <c r="H238" s="66"/>
      <c r="J238" s="66"/>
      <c r="L238" s="66"/>
      <c r="N238" s="66"/>
    </row>
    <row r="239" spans="4:14" x14ac:dyDescent="0.25">
      <c r="D239" s="66"/>
      <c r="F239" s="66"/>
      <c r="H239" s="66"/>
      <c r="J239" s="66"/>
      <c r="L239" s="66"/>
      <c r="N239" s="66"/>
    </row>
    <row r="240" spans="4:14" x14ac:dyDescent="0.25">
      <c r="D240" s="66"/>
      <c r="F240" s="66"/>
      <c r="H240" s="66"/>
      <c r="J240" s="66"/>
      <c r="L240" s="66"/>
      <c r="N240" s="66"/>
    </row>
    <row r="241" spans="4:14" x14ac:dyDescent="0.25">
      <c r="D241" s="66"/>
      <c r="F241" s="66"/>
      <c r="H241" s="66"/>
      <c r="J241" s="66"/>
      <c r="L241" s="66"/>
      <c r="N241" s="66"/>
    </row>
    <row r="242" spans="4:14" x14ac:dyDescent="0.25">
      <c r="D242" s="66"/>
      <c r="F242" s="66"/>
      <c r="H242" s="66"/>
      <c r="J242" s="66"/>
      <c r="L242" s="66"/>
      <c r="N242" s="66"/>
    </row>
    <row r="243" spans="4:14" x14ac:dyDescent="0.25">
      <c r="D243" s="66"/>
      <c r="F243" s="66"/>
      <c r="H243" s="66"/>
      <c r="J243" s="66"/>
      <c r="L243" s="66"/>
      <c r="N243" s="66"/>
    </row>
    <row r="244" spans="4:14" x14ac:dyDescent="0.25">
      <c r="D244" s="66"/>
      <c r="F244" s="66"/>
      <c r="H244" s="66"/>
      <c r="J244" s="66"/>
      <c r="L244" s="66"/>
      <c r="N244" s="66"/>
    </row>
    <row r="245" spans="4:14" x14ac:dyDescent="0.25">
      <c r="D245" s="66"/>
      <c r="F245" s="66"/>
      <c r="H245" s="66"/>
      <c r="J245" s="66"/>
      <c r="L245" s="66"/>
      <c r="N245" s="66"/>
    </row>
    <row r="246" spans="4:14" x14ac:dyDescent="0.25">
      <c r="D246" s="66"/>
      <c r="F246" s="66"/>
      <c r="H246" s="66"/>
      <c r="J246" s="66"/>
      <c r="L246" s="66"/>
      <c r="N246" s="66"/>
    </row>
    <row r="247" spans="4:14" x14ac:dyDescent="0.25">
      <c r="D247" s="66"/>
      <c r="F247" s="66"/>
      <c r="H247" s="66"/>
      <c r="J247" s="66"/>
      <c r="L247" s="66"/>
      <c r="N247" s="66"/>
    </row>
    <row r="248" spans="4:14" x14ac:dyDescent="0.25">
      <c r="D248" s="66"/>
      <c r="F248" s="66"/>
      <c r="H248" s="66"/>
      <c r="J248" s="66"/>
      <c r="L248" s="66"/>
      <c r="N248" s="66"/>
    </row>
    <row r="249" spans="4:14" x14ac:dyDescent="0.25">
      <c r="D249" s="66"/>
      <c r="F249" s="66"/>
      <c r="H249" s="66"/>
      <c r="J249" s="66"/>
      <c r="L249" s="66"/>
      <c r="N249" s="66"/>
    </row>
    <row r="250" spans="4:14" x14ac:dyDescent="0.25">
      <c r="D250" s="66"/>
      <c r="F250" s="66"/>
      <c r="H250" s="66"/>
      <c r="J250" s="66"/>
      <c r="L250" s="66"/>
      <c r="N250" s="66"/>
    </row>
    <row r="251" spans="4:14" x14ac:dyDescent="0.25">
      <c r="D251" s="66"/>
      <c r="F251" s="66"/>
      <c r="H251" s="66"/>
      <c r="J251" s="66"/>
      <c r="L251" s="66"/>
      <c r="N251" s="66"/>
    </row>
    <row r="252" spans="4:14" x14ac:dyDescent="0.25">
      <c r="D252" s="66"/>
      <c r="F252" s="66"/>
      <c r="H252" s="66"/>
      <c r="J252" s="66"/>
      <c r="L252" s="66"/>
      <c r="N252" s="66"/>
    </row>
    <row r="253" spans="4:14" x14ac:dyDescent="0.25">
      <c r="D253" s="66"/>
      <c r="F253" s="66"/>
      <c r="H253" s="66"/>
      <c r="J253" s="66"/>
      <c r="L253" s="66"/>
      <c r="N253" s="66"/>
    </row>
    <row r="254" spans="4:14" x14ac:dyDescent="0.25">
      <c r="D254" s="66"/>
      <c r="F254" s="66"/>
      <c r="H254" s="66"/>
      <c r="J254" s="66"/>
      <c r="L254" s="66"/>
      <c r="N254" s="66"/>
    </row>
    <row r="255" spans="4:14" x14ac:dyDescent="0.25">
      <c r="D255" s="66"/>
      <c r="F255" s="66"/>
      <c r="H255" s="66"/>
      <c r="J255" s="66"/>
      <c r="L255" s="66"/>
      <c r="N255" s="66"/>
    </row>
    <row r="256" spans="4:14" x14ac:dyDescent="0.25">
      <c r="D256" s="66"/>
      <c r="F256" s="66"/>
      <c r="H256" s="66"/>
      <c r="J256" s="66"/>
      <c r="L256" s="66"/>
      <c r="N256" s="66"/>
    </row>
    <row r="257" spans="4:14" x14ac:dyDescent="0.25">
      <c r="D257" s="66"/>
      <c r="F257" s="66"/>
      <c r="H257" s="66"/>
      <c r="J257" s="66"/>
      <c r="L257" s="66"/>
      <c r="N257" s="66"/>
    </row>
    <row r="258" spans="4:14" x14ac:dyDescent="0.25">
      <c r="D258" s="66"/>
      <c r="F258" s="66"/>
      <c r="H258" s="66"/>
      <c r="J258" s="66"/>
      <c r="L258" s="66"/>
      <c r="N258" s="66"/>
    </row>
    <row r="259" spans="4:14" x14ac:dyDescent="0.25">
      <c r="D259" s="66"/>
      <c r="F259" s="66"/>
      <c r="H259" s="66"/>
      <c r="J259" s="66"/>
      <c r="L259" s="66"/>
      <c r="N259" s="66"/>
    </row>
    <row r="260" spans="4:14" x14ac:dyDescent="0.25">
      <c r="D260" s="66"/>
      <c r="F260" s="66"/>
      <c r="H260" s="66"/>
      <c r="J260" s="66"/>
      <c r="L260" s="66"/>
      <c r="N260" s="66"/>
    </row>
    <row r="261" spans="4:14" x14ac:dyDescent="0.25">
      <c r="D261" s="66"/>
      <c r="F261" s="66"/>
      <c r="H261" s="66"/>
      <c r="J261" s="66"/>
      <c r="L261" s="66"/>
      <c r="N261" s="66"/>
    </row>
    <row r="262" spans="4:14" x14ac:dyDescent="0.25">
      <c r="D262" s="66"/>
      <c r="F262" s="66"/>
      <c r="H262" s="66"/>
      <c r="J262" s="66"/>
      <c r="L262" s="66"/>
      <c r="N262" s="66"/>
    </row>
    <row r="263" spans="4:14" x14ac:dyDescent="0.25">
      <c r="D263" s="66"/>
      <c r="F263" s="66"/>
      <c r="H263" s="66"/>
      <c r="J263" s="66"/>
      <c r="L263" s="66"/>
      <c r="N263" s="66"/>
    </row>
    <row r="264" spans="4:14" x14ac:dyDescent="0.25">
      <c r="D264" s="66"/>
      <c r="F264" s="66"/>
      <c r="H264" s="66"/>
      <c r="J264" s="66"/>
      <c r="L264" s="66"/>
      <c r="N264" s="66"/>
    </row>
    <row r="265" spans="4:14" x14ac:dyDescent="0.25">
      <c r="D265" s="66"/>
      <c r="F265" s="66"/>
      <c r="H265" s="66"/>
      <c r="J265" s="66"/>
      <c r="L265" s="66"/>
      <c r="N265" s="66"/>
    </row>
    <row r="266" spans="4:14" x14ac:dyDescent="0.25">
      <c r="D266" s="66"/>
      <c r="F266" s="66"/>
      <c r="H266" s="66"/>
      <c r="J266" s="66"/>
      <c r="L266" s="66"/>
      <c r="N266" s="66"/>
    </row>
    <row r="267" spans="4:14" x14ac:dyDescent="0.25">
      <c r="D267" s="66"/>
      <c r="F267" s="66"/>
      <c r="H267" s="66"/>
      <c r="J267" s="66"/>
      <c r="L267" s="66"/>
      <c r="N267" s="66"/>
    </row>
    <row r="268" spans="4:14" x14ac:dyDescent="0.25">
      <c r="D268" s="66"/>
      <c r="F268" s="66"/>
      <c r="H268" s="66"/>
      <c r="J268" s="66"/>
      <c r="L268" s="66"/>
      <c r="N268" s="66"/>
    </row>
    <row r="269" spans="4:14" x14ac:dyDescent="0.25">
      <c r="D269" s="66"/>
      <c r="F269" s="66"/>
      <c r="H269" s="66"/>
      <c r="J269" s="66"/>
      <c r="L269" s="66"/>
      <c r="N269" s="66"/>
    </row>
    <row r="270" spans="4:14" x14ac:dyDescent="0.25">
      <c r="D270" s="66"/>
      <c r="F270" s="66"/>
      <c r="H270" s="66"/>
      <c r="J270" s="66"/>
      <c r="L270" s="66"/>
      <c r="N270" s="66"/>
    </row>
    <row r="271" spans="4:14" x14ac:dyDescent="0.25">
      <c r="D271" s="66"/>
      <c r="F271" s="66"/>
      <c r="H271" s="66"/>
      <c r="J271" s="66"/>
      <c r="L271" s="66"/>
      <c r="N271" s="66"/>
    </row>
    <row r="272" spans="4:14" x14ac:dyDescent="0.25">
      <c r="D272" s="66"/>
      <c r="F272" s="66"/>
      <c r="H272" s="66"/>
      <c r="J272" s="66"/>
      <c r="L272" s="66"/>
      <c r="N272" s="66"/>
    </row>
    <row r="273" spans="4:14" x14ac:dyDescent="0.25">
      <c r="D273" s="66"/>
      <c r="F273" s="66"/>
      <c r="H273" s="66"/>
      <c r="J273" s="66"/>
      <c r="L273" s="66"/>
      <c r="N273" s="66"/>
    </row>
    <row r="274" spans="4:14" x14ac:dyDescent="0.25">
      <c r="D274" s="66"/>
      <c r="F274" s="66"/>
      <c r="H274" s="66"/>
      <c r="J274" s="66"/>
      <c r="L274" s="66"/>
      <c r="N274" s="66"/>
    </row>
    <row r="275" spans="4:14" x14ac:dyDescent="0.25">
      <c r="D275" s="66"/>
      <c r="F275" s="66"/>
      <c r="H275" s="66"/>
      <c r="J275" s="66"/>
      <c r="L275" s="66"/>
      <c r="N275" s="66"/>
    </row>
    <row r="276" spans="4:14" x14ac:dyDescent="0.25">
      <c r="D276" s="66"/>
      <c r="F276" s="66"/>
      <c r="H276" s="66"/>
      <c r="J276" s="66"/>
      <c r="L276" s="66"/>
      <c r="N276" s="66"/>
    </row>
    <row r="277" spans="4:14" x14ac:dyDescent="0.25">
      <c r="D277" s="66"/>
      <c r="F277" s="66"/>
      <c r="H277" s="66"/>
      <c r="J277" s="66"/>
      <c r="L277" s="66"/>
      <c r="N277" s="66"/>
    </row>
    <row r="278" spans="4:14" x14ac:dyDescent="0.25">
      <c r="D278" s="66"/>
      <c r="F278" s="66"/>
      <c r="H278" s="66"/>
      <c r="J278" s="66"/>
      <c r="L278" s="66"/>
      <c r="N278" s="66"/>
    </row>
    <row r="279" spans="4:14" x14ac:dyDescent="0.25">
      <c r="D279" s="66"/>
      <c r="F279" s="66"/>
      <c r="H279" s="66"/>
      <c r="J279" s="66"/>
      <c r="L279" s="66"/>
      <c r="N279" s="66"/>
    </row>
    <row r="280" spans="4:14" x14ac:dyDescent="0.25">
      <c r="D280" s="66"/>
      <c r="F280" s="66"/>
      <c r="H280" s="66"/>
      <c r="J280" s="66"/>
      <c r="L280" s="66"/>
      <c r="N280" s="66"/>
    </row>
    <row r="281" spans="4:14" x14ac:dyDescent="0.25">
      <c r="D281" s="66"/>
      <c r="F281" s="66"/>
      <c r="H281" s="66"/>
      <c r="J281" s="66"/>
      <c r="L281" s="66"/>
      <c r="N281" s="66"/>
    </row>
    <row r="282" spans="4:14" x14ac:dyDescent="0.25">
      <c r="D282" s="66"/>
      <c r="F282" s="66"/>
      <c r="H282" s="66"/>
      <c r="J282" s="66"/>
      <c r="L282" s="66"/>
      <c r="N282" s="66"/>
    </row>
    <row r="283" spans="4:14" x14ac:dyDescent="0.25">
      <c r="D283" s="66"/>
      <c r="F283" s="66"/>
      <c r="H283" s="66"/>
      <c r="J283" s="66"/>
      <c r="L283" s="66"/>
      <c r="N283" s="66"/>
    </row>
    <row r="284" spans="4:14" x14ac:dyDescent="0.25">
      <c r="D284" s="66"/>
      <c r="F284" s="66"/>
      <c r="H284" s="66"/>
      <c r="J284" s="66"/>
      <c r="L284" s="66"/>
      <c r="N284" s="66"/>
    </row>
    <row r="285" spans="4:14" x14ac:dyDescent="0.25">
      <c r="D285" s="66"/>
      <c r="F285" s="66"/>
      <c r="H285" s="66"/>
      <c r="J285" s="66"/>
      <c r="L285" s="66"/>
      <c r="N285" s="66"/>
    </row>
    <row r="286" spans="4:14" x14ac:dyDescent="0.25">
      <c r="D286" s="66"/>
      <c r="F286" s="66"/>
      <c r="H286" s="66"/>
      <c r="J286" s="66"/>
      <c r="L286" s="66"/>
      <c r="N286" s="66"/>
    </row>
    <row r="287" spans="4:14" x14ac:dyDescent="0.25">
      <c r="D287" s="66"/>
      <c r="F287" s="66"/>
      <c r="H287" s="66"/>
      <c r="J287" s="66"/>
      <c r="L287" s="66"/>
      <c r="N287" s="66"/>
    </row>
    <row r="288" spans="4:14" x14ac:dyDescent="0.25">
      <c r="D288" s="66"/>
      <c r="F288" s="66"/>
      <c r="H288" s="66"/>
      <c r="J288" s="66"/>
      <c r="L288" s="66"/>
      <c r="N288" s="66"/>
    </row>
    <row r="289" spans="4:14" x14ac:dyDescent="0.25">
      <c r="D289" s="66"/>
      <c r="F289" s="66"/>
      <c r="H289" s="66"/>
      <c r="J289" s="66"/>
      <c r="L289" s="66"/>
      <c r="N289" s="66"/>
    </row>
    <row r="290" spans="4:14" x14ac:dyDescent="0.25">
      <c r="D290" s="66"/>
      <c r="F290" s="66"/>
      <c r="H290" s="66"/>
      <c r="J290" s="66"/>
      <c r="L290" s="66"/>
      <c r="N290" s="66"/>
    </row>
    <row r="291" spans="4:14" x14ac:dyDescent="0.25">
      <c r="D291" s="66"/>
      <c r="F291" s="66"/>
      <c r="H291" s="66"/>
      <c r="J291" s="66"/>
      <c r="L291" s="66"/>
      <c r="N291" s="66"/>
    </row>
    <row r="292" spans="4:14" x14ac:dyDescent="0.25">
      <c r="D292" s="66"/>
      <c r="F292" s="66"/>
      <c r="H292" s="66"/>
      <c r="J292" s="66"/>
      <c r="L292" s="66"/>
      <c r="N292" s="66"/>
    </row>
    <row r="293" spans="4:14" x14ac:dyDescent="0.25">
      <c r="D293" s="66"/>
      <c r="F293" s="66"/>
      <c r="H293" s="66"/>
      <c r="J293" s="66"/>
      <c r="L293" s="66"/>
      <c r="N293" s="66"/>
    </row>
    <row r="294" spans="4:14" x14ac:dyDescent="0.25">
      <c r="D294" s="66"/>
      <c r="F294" s="66"/>
      <c r="H294" s="66"/>
      <c r="J294" s="66"/>
      <c r="L294" s="66"/>
      <c r="N294" s="66"/>
    </row>
    <row r="295" spans="4:14" x14ac:dyDescent="0.25">
      <c r="D295" s="66"/>
      <c r="F295" s="66"/>
      <c r="H295" s="66"/>
      <c r="J295" s="66"/>
      <c r="L295" s="66"/>
      <c r="N295" s="66"/>
    </row>
    <row r="296" spans="4:14" x14ac:dyDescent="0.25">
      <c r="D296" s="66"/>
      <c r="F296" s="66"/>
      <c r="H296" s="66"/>
      <c r="J296" s="66"/>
      <c r="L296" s="66"/>
      <c r="N296" s="66"/>
    </row>
    <row r="297" spans="4:14" x14ac:dyDescent="0.25">
      <c r="D297" s="66"/>
      <c r="F297" s="66"/>
      <c r="H297" s="66"/>
      <c r="J297" s="66"/>
      <c r="L297" s="66"/>
      <c r="N297" s="66"/>
    </row>
    <row r="298" spans="4:14" x14ac:dyDescent="0.25">
      <c r="D298" s="66"/>
      <c r="F298" s="66"/>
      <c r="H298" s="66"/>
      <c r="J298" s="66"/>
      <c r="L298" s="66"/>
      <c r="N298" s="66"/>
    </row>
    <row r="299" spans="4:14" x14ac:dyDescent="0.25">
      <c r="D299" s="66"/>
      <c r="F299" s="66"/>
      <c r="H299" s="66"/>
      <c r="J299" s="66"/>
      <c r="L299" s="66"/>
      <c r="N299" s="66"/>
    </row>
    <row r="300" spans="4:14" x14ac:dyDescent="0.25">
      <c r="D300" s="66"/>
      <c r="F300" s="66"/>
      <c r="H300" s="66"/>
      <c r="J300" s="66"/>
      <c r="L300" s="66"/>
      <c r="N300" s="66"/>
    </row>
    <row r="301" spans="4:14" x14ac:dyDescent="0.25">
      <c r="D301" s="66"/>
      <c r="F301" s="66"/>
      <c r="H301" s="66"/>
      <c r="J301" s="66"/>
      <c r="L301" s="66"/>
      <c r="N301" s="66"/>
    </row>
    <row r="302" spans="4:14" x14ac:dyDescent="0.25">
      <c r="D302" s="66"/>
      <c r="F302" s="66"/>
      <c r="H302" s="66"/>
      <c r="J302" s="66"/>
      <c r="L302" s="66"/>
      <c r="N302" s="66"/>
    </row>
    <row r="303" spans="4:14" x14ac:dyDescent="0.25">
      <c r="D303" s="66"/>
      <c r="F303" s="66"/>
      <c r="H303" s="66"/>
      <c r="J303" s="66"/>
      <c r="L303" s="66"/>
      <c r="N303" s="66"/>
    </row>
    <row r="304" spans="4:14" x14ac:dyDescent="0.25">
      <c r="D304" s="66"/>
      <c r="F304" s="66"/>
      <c r="H304" s="66"/>
      <c r="J304" s="66"/>
      <c r="L304" s="66"/>
      <c r="N304" s="66"/>
    </row>
    <row r="305" spans="4:14" x14ac:dyDescent="0.25">
      <c r="D305" s="66"/>
      <c r="F305" s="66"/>
      <c r="H305" s="66"/>
      <c r="J305" s="66"/>
      <c r="L305" s="66"/>
      <c r="N305" s="66"/>
    </row>
    <row r="306" spans="4:14" x14ac:dyDescent="0.25">
      <c r="D306" s="66"/>
      <c r="F306" s="66"/>
      <c r="H306" s="66"/>
      <c r="J306" s="66"/>
      <c r="L306" s="66"/>
      <c r="N306" s="66"/>
    </row>
    <row r="307" spans="4:14" x14ac:dyDescent="0.25">
      <c r="D307" s="66"/>
      <c r="F307" s="66"/>
      <c r="H307" s="66"/>
      <c r="J307" s="66"/>
      <c r="L307" s="66"/>
      <c r="N307" s="66"/>
    </row>
    <row r="308" spans="4:14" x14ac:dyDescent="0.25">
      <c r="D308" s="66"/>
      <c r="F308" s="66"/>
      <c r="H308" s="66"/>
      <c r="J308" s="66"/>
      <c r="L308" s="66"/>
      <c r="N308" s="66"/>
    </row>
    <row r="309" spans="4:14" x14ac:dyDescent="0.25">
      <c r="D309" s="66"/>
      <c r="F309" s="66"/>
      <c r="H309" s="66"/>
      <c r="J309" s="66"/>
      <c r="L309" s="66"/>
      <c r="N309" s="66"/>
    </row>
    <row r="310" spans="4:14" x14ac:dyDescent="0.25">
      <c r="D310" s="66"/>
      <c r="F310" s="66"/>
      <c r="H310" s="66"/>
      <c r="J310" s="66"/>
      <c r="L310" s="66"/>
      <c r="N310" s="66"/>
    </row>
    <row r="311" spans="4:14" x14ac:dyDescent="0.25">
      <c r="D311" s="66"/>
      <c r="F311" s="66"/>
      <c r="H311" s="66"/>
      <c r="J311" s="66"/>
      <c r="L311" s="66"/>
      <c r="N311" s="66"/>
    </row>
    <row r="312" spans="4:14" x14ac:dyDescent="0.25">
      <c r="D312" s="66"/>
      <c r="F312" s="66"/>
      <c r="H312" s="66"/>
      <c r="J312" s="66"/>
      <c r="L312" s="66"/>
      <c r="N312" s="66"/>
    </row>
    <row r="313" spans="4:14" x14ac:dyDescent="0.25">
      <c r="D313" s="66"/>
      <c r="F313" s="66"/>
      <c r="H313" s="66"/>
      <c r="J313" s="66"/>
      <c r="L313" s="66"/>
      <c r="N313" s="66"/>
    </row>
    <row r="314" spans="4:14" x14ac:dyDescent="0.25">
      <c r="D314" s="66"/>
      <c r="F314" s="66"/>
      <c r="H314" s="66"/>
      <c r="J314" s="66"/>
      <c r="L314" s="66"/>
      <c r="N314" s="66"/>
    </row>
    <row r="315" spans="4:14" x14ac:dyDescent="0.25">
      <c r="D315" s="66"/>
      <c r="F315" s="66"/>
      <c r="H315" s="66"/>
      <c r="J315" s="66"/>
      <c r="L315" s="66"/>
      <c r="N315" s="66"/>
    </row>
    <row r="316" spans="4:14" x14ac:dyDescent="0.25">
      <c r="D316" s="66"/>
      <c r="F316" s="66"/>
      <c r="H316" s="66"/>
      <c r="J316" s="66"/>
      <c r="L316" s="66"/>
      <c r="N316" s="66"/>
    </row>
    <row r="317" spans="4:14" x14ac:dyDescent="0.25">
      <c r="D317" s="66"/>
      <c r="F317" s="66"/>
      <c r="H317" s="66"/>
      <c r="J317" s="66"/>
      <c r="L317" s="66"/>
      <c r="N317" s="66"/>
    </row>
    <row r="318" spans="4:14" x14ac:dyDescent="0.25">
      <c r="D318" s="66"/>
      <c r="F318" s="66"/>
      <c r="H318" s="66"/>
      <c r="J318" s="66"/>
      <c r="L318" s="66"/>
      <c r="N318" s="66"/>
    </row>
    <row r="319" spans="4:14" x14ac:dyDescent="0.25">
      <c r="D319" s="66"/>
      <c r="F319" s="66"/>
      <c r="H319" s="66"/>
      <c r="J319" s="66"/>
      <c r="L319" s="66"/>
      <c r="N319" s="66"/>
    </row>
    <row r="320" spans="4:14" x14ac:dyDescent="0.25">
      <c r="D320" s="66"/>
      <c r="F320" s="66"/>
      <c r="H320" s="66"/>
      <c r="J320" s="66"/>
      <c r="L320" s="66"/>
      <c r="N320" s="66"/>
    </row>
    <row r="321" spans="4:14" x14ac:dyDescent="0.25">
      <c r="D321" s="66"/>
      <c r="F321" s="66"/>
      <c r="H321" s="66"/>
      <c r="J321" s="66"/>
      <c r="L321" s="66"/>
      <c r="N321" s="66"/>
    </row>
    <row r="322" spans="4:14" x14ac:dyDescent="0.25">
      <c r="D322" s="66"/>
      <c r="F322" s="66"/>
      <c r="H322" s="66"/>
      <c r="J322" s="66"/>
      <c r="L322" s="66"/>
      <c r="N322" s="66"/>
    </row>
    <row r="323" spans="4:14" x14ac:dyDescent="0.25">
      <c r="D323" s="66"/>
      <c r="F323" s="66"/>
      <c r="H323" s="66"/>
      <c r="J323" s="66"/>
      <c r="L323" s="66"/>
      <c r="N323" s="66"/>
    </row>
    <row r="324" spans="4:14" x14ac:dyDescent="0.25">
      <c r="D324" s="66"/>
      <c r="F324" s="66"/>
      <c r="H324" s="66"/>
      <c r="J324" s="66"/>
      <c r="L324" s="66"/>
      <c r="N324" s="66"/>
    </row>
    <row r="325" spans="4:14" x14ac:dyDescent="0.25">
      <c r="D325" s="66"/>
      <c r="F325" s="66"/>
      <c r="H325" s="66"/>
      <c r="J325" s="66"/>
      <c r="L325" s="66"/>
      <c r="N325" s="66"/>
    </row>
    <row r="326" spans="4:14" x14ac:dyDescent="0.25">
      <c r="D326" s="66"/>
      <c r="F326" s="66"/>
      <c r="H326" s="66"/>
      <c r="J326" s="66"/>
      <c r="L326" s="66"/>
      <c r="N326" s="66"/>
    </row>
    <row r="327" spans="4:14" x14ac:dyDescent="0.25">
      <c r="D327" s="66"/>
      <c r="F327" s="66"/>
      <c r="H327" s="66"/>
      <c r="J327" s="66"/>
      <c r="L327" s="66"/>
      <c r="N327" s="66"/>
    </row>
    <row r="328" spans="4:14" x14ac:dyDescent="0.25">
      <c r="D328" s="66"/>
      <c r="F328" s="66"/>
      <c r="H328" s="66"/>
      <c r="J328" s="66"/>
      <c r="L328" s="66"/>
      <c r="N328" s="66"/>
    </row>
    <row r="329" spans="4:14" x14ac:dyDescent="0.25">
      <c r="D329" s="66"/>
      <c r="F329" s="66"/>
      <c r="H329" s="66"/>
      <c r="J329" s="66"/>
      <c r="L329" s="66"/>
      <c r="N329" s="66"/>
    </row>
    <row r="330" spans="4:14" x14ac:dyDescent="0.25">
      <c r="D330" s="66"/>
      <c r="F330" s="66"/>
      <c r="H330" s="66"/>
      <c r="J330" s="66"/>
      <c r="L330" s="66"/>
      <c r="N330" s="66"/>
    </row>
    <row r="331" spans="4:14" x14ac:dyDescent="0.25">
      <c r="D331" s="66"/>
      <c r="F331" s="66"/>
      <c r="H331" s="66"/>
      <c r="J331" s="66"/>
      <c r="L331" s="66"/>
      <c r="N331" s="66"/>
    </row>
    <row r="332" spans="4:14" x14ac:dyDescent="0.25">
      <c r="D332" s="66"/>
      <c r="F332" s="66"/>
      <c r="H332" s="66"/>
      <c r="J332" s="66"/>
      <c r="L332" s="66"/>
      <c r="N332" s="66"/>
    </row>
    <row r="333" spans="4:14" x14ac:dyDescent="0.25">
      <c r="D333" s="66"/>
      <c r="F333" s="66"/>
      <c r="H333" s="66"/>
      <c r="J333" s="66"/>
      <c r="L333" s="66"/>
      <c r="N333" s="66"/>
    </row>
    <row r="334" spans="4:14" x14ac:dyDescent="0.25">
      <c r="D334" s="66"/>
      <c r="F334" s="66"/>
      <c r="H334" s="66"/>
      <c r="J334" s="66"/>
      <c r="L334" s="66"/>
      <c r="N334" s="66"/>
    </row>
    <row r="335" spans="4:14" x14ac:dyDescent="0.25">
      <c r="D335" s="66"/>
      <c r="F335" s="66"/>
      <c r="H335" s="66"/>
      <c r="J335" s="66"/>
      <c r="L335" s="66"/>
      <c r="N335" s="66"/>
    </row>
    <row r="336" spans="4:14" x14ac:dyDescent="0.25">
      <c r="D336" s="66"/>
      <c r="F336" s="66"/>
      <c r="H336" s="66"/>
      <c r="J336" s="66"/>
      <c r="L336" s="66"/>
      <c r="N336" s="66"/>
    </row>
    <row r="337" spans="4:14" x14ac:dyDescent="0.25">
      <c r="D337" s="66"/>
      <c r="F337" s="66"/>
      <c r="H337" s="66"/>
      <c r="J337" s="66"/>
      <c r="L337" s="66"/>
      <c r="N337" s="66"/>
    </row>
    <row r="338" spans="4:14" x14ac:dyDescent="0.25">
      <c r="D338" s="66"/>
      <c r="F338" s="66"/>
      <c r="H338" s="66"/>
      <c r="J338" s="66"/>
      <c r="L338" s="66"/>
      <c r="N338" s="66"/>
    </row>
    <row r="339" spans="4:14" x14ac:dyDescent="0.25">
      <c r="D339" s="66"/>
      <c r="F339" s="66"/>
      <c r="H339" s="66"/>
      <c r="J339" s="66"/>
      <c r="L339" s="66"/>
      <c r="N339" s="66"/>
    </row>
    <row r="340" spans="4:14" x14ac:dyDescent="0.25">
      <c r="D340" s="66"/>
      <c r="F340" s="66"/>
      <c r="H340" s="66"/>
      <c r="J340" s="66"/>
      <c r="L340" s="66"/>
      <c r="N340" s="66"/>
    </row>
    <row r="341" spans="4:14" x14ac:dyDescent="0.25">
      <c r="D341" s="66"/>
      <c r="F341" s="66"/>
      <c r="H341" s="66"/>
      <c r="J341" s="66"/>
      <c r="L341" s="66"/>
      <c r="N341" s="66"/>
    </row>
    <row r="342" spans="4:14" x14ac:dyDescent="0.25">
      <c r="D342" s="66"/>
      <c r="F342" s="66"/>
      <c r="H342" s="66"/>
      <c r="J342" s="66"/>
      <c r="L342" s="66"/>
      <c r="N342" s="66"/>
    </row>
    <row r="343" spans="4:14" x14ac:dyDescent="0.25">
      <c r="D343" s="66"/>
      <c r="F343" s="66"/>
      <c r="H343" s="66"/>
      <c r="J343" s="66"/>
      <c r="L343" s="66"/>
      <c r="N343" s="66"/>
    </row>
    <row r="344" spans="4:14" x14ac:dyDescent="0.25">
      <c r="D344" s="66"/>
      <c r="F344" s="66"/>
      <c r="H344" s="66"/>
      <c r="J344" s="66"/>
      <c r="L344" s="66"/>
      <c r="N344" s="66"/>
    </row>
    <row r="345" spans="4:14" x14ac:dyDescent="0.25">
      <c r="D345" s="66"/>
      <c r="F345" s="66"/>
      <c r="H345" s="66"/>
      <c r="J345" s="66"/>
      <c r="L345" s="66"/>
      <c r="N345" s="66"/>
    </row>
    <row r="346" spans="4:14" x14ac:dyDescent="0.25">
      <c r="D346" s="66"/>
      <c r="F346" s="66"/>
      <c r="H346" s="66"/>
      <c r="J346" s="66"/>
      <c r="L346" s="66"/>
      <c r="N346" s="66"/>
    </row>
    <row r="347" spans="4:14" x14ac:dyDescent="0.25">
      <c r="D347" s="66"/>
      <c r="F347" s="66"/>
      <c r="H347" s="66"/>
      <c r="J347" s="66"/>
      <c r="L347" s="66"/>
      <c r="N347" s="66"/>
    </row>
    <row r="348" spans="4:14" x14ac:dyDescent="0.25">
      <c r="D348" s="66"/>
      <c r="F348" s="66"/>
      <c r="H348" s="66"/>
      <c r="J348" s="66"/>
      <c r="L348" s="66"/>
      <c r="N348" s="66"/>
    </row>
    <row r="349" spans="4:14" x14ac:dyDescent="0.25">
      <c r="D349" s="66"/>
      <c r="F349" s="66"/>
      <c r="H349" s="66"/>
      <c r="J349" s="66"/>
      <c r="L349" s="66"/>
      <c r="N349" s="66"/>
    </row>
    <row r="350" spans="4:14" x14ac:dyDescent="0.25">
      <c r="D350" s="66"/>
      <c r="F350" s="66"/>
      <c r="H350" s="66"/>
      <c r="J350" s="66"/>
      <c r="L350" s="66"/>
      <c r="N350" s="66"/>
    </row>
    <row r="351" spans="4:14" x14ac:dyDescent="0.25">
      <c r="D351" s="66"/>
      <c r="F351" s="66"/>
      <c r="H351" s="66"/>
      <c r="J351" s="66"/>
      <c r="L351" s="66"/>
      <c r="N351" s="66"/>
    </row>
    <row r="352" spans="4:14" x14ac:dyDescent="0.25">
      <c r="D352" s="66"/>
      <c r="F352" s="66"/>
      <c r="H352" s="66"/>
      <c r="J352" s="66"/>
      <c r="L352" s="66"/>
      <c r="N352" s="66"/>
    </row>
    <row r="353" spans="4:14" x14ac:dyDescent="0.25">
      <c r="D353" s="66"/>
      <c r="F353" s="66"/>
      <c r="H353" s="66"/>
      <c r="J353" s="66"/>
      <c r="L353" s="66"/>
      <c r="N353" s="66"/>
    </row>
    <row r="354" spans="4:14" x14ac:dyDescent="0.25">
      <c r="D354" s="66"/>
      <c r="F354" s="66"/>
      <c r="H354" s="66"/>
      <c r="J354" s="66"/>
      <c r="L354" s="66"/>
      <c r="N354" s="66"/>
    </row>
    <row r="355" spans="4:14" x14ac:dyDescent="0.25">
      <c r="D355" s="66"/>
      <c r="F355" s="66"/>
      <c r="H355" s="66"/>
      <c r="J355" s="66"/>
      <c r="L355" s="66"/>
      <c r="N355" s="66"/>
    </row>
    <row r="356" spans="4:14" x14ac:dyDescent="0.25">
      <c r="D356" s="66"/>
      <c r="F356" s="66"/>
      <c r="H356" s="66"/>
      <c r="J356" s="66"/>
      <c r="L356" s="66"/>
      <c r="N356" s="66"/>
    </row>
    <row r="357" spans="4:14" x14ac:dyDescent="0.25">
      <c r="D357" s="66"/>
      <c r="F357" s="66"/>
      <c r="H357" s="66"/>
      <c r="J357" s="66"/>
      <c r="L357" s="66"/>
      <c r="N357" s="66"/>
    </row>
    <row r="358" spans="4:14" x14ac:dyDescent="0.25">
      <c r="D358" s="66"/>
      <c r="F358" s="66"/>
      <c r="H358" s="66"/>
      <c r="J358" s="66"/>
      <c r="L358" s="66"/>
      <c r="N358" s="66"/>
    </row>
    <row r="359" spans="4:14" x14ac:dyDescent="0.25">
      <c r="D359" s="66"/>
      <c r="F359" s="66"/>
      <c r="H359" s="66"/>
      <c r="J359" s="66"/>
      <c r="L359" s="66"/>
      <c r="N359" s="66"/>
    </row>
    <row r="360" spans="4:14" x14ac:dyDescent="0.25">
      <c r="D360" s="66"/>
      <c r="F360" s="66"/>
      <c r="H360" s="66"/>
      <c r="J360" s="66"/>
      <c r="L360" s="66"/>
      <c r="N360" s="66"/>
    </row>
    <row r="361" spans="4:14" x14ac:dyDescent="0.25">
      <c r="D361" s="66"/>
      <c r="F361" s="66"/>
      <c r="H361" s="66"/>
      <c r="J361" s="66"/>
      <c r="L361" s="66"/>
      <c r="N361" s="66"/>
    </row>
    <row r="362" spans="4:14" x14ac:dyDescent="0.25">
      <c r="D362" s="66"/>
      <c r="F362" s="66"/>
      <c r="H362" s="66"/>
      <c r="J362" s="66"/>
      <c r="L362" s="66"/>
      <c r="N362" s="66"/>
    </row>
    <row r="363" spans="4:14" x14ac:dyDescent="0.25">
      <c r="D363" s="66"/>
      <c r="F363" s="66"/>
      <c r="H363" s="66"/>
      <c r="J363" s="66"/>
      <c r="L363" s="66"/>
      <c r="N363" s="66"/>
    </row>
    <row r="364" spans="4:14" x14ac:dyDescent="0.25">
      <c r="D364" s="66"/>
      <c r="F364" s="66"/>
      <c r="H364" s="66"/>
      <c r="J364" s="66"/>
      <c r="L364" s="66"/>
      <c r="N364" s="66"/>
    </row>
    <row r="365" spans="4:14" x14ac:dyDescent="0.25">
      <c r="D365" s="66"/>
      <c r="F365" s="66"/>
      <c r="H365" s="66"/>
      <c r="J365" s="66"/>
      <c r="L365" s="66"/>
      <c r="N365" s="66"/>
    </row>
    <row r="366" spans="4:14" x14ac:dyDescent="0.25">
      <c r="D366" s="66"/>
      <c r="F366" s="66"/>
      <c r="H366" s="66"/>
      <c r="J366" s="66"/>
      <c r="L366" s="66"/>
      <c r="N366" s="66"/>
    </row>
    <row r="367" spans="4:14" x14ac:dyDescent="0.25">
      <c r="D367" s="66"/>
      <c r="F367" s="66"/>
      <c r="H367" s="66"/>
      <c r="J367" s="66"/>
      <c r="L367" s="66"/>
      <c r="N367" s="66"/>
    </row>
    <row r="368" spans="4:14" x14ac:dyDescent="0.25">
      <c r="D368" s="66"/>
      <c r="F368" s="66"/>
      <c r="H368" s="66"/>
      <c r="J368" s="66"/>
      <c r="L368" s="66"/>
      <c r="N368" s="66"/>
    </row>
    <row r="369" spans="4:14" x14ac:dyDescent="0.25">
      <c r="D369" s="66"/>
      <c r="F369" s="66"/>
      <c r="H369" s="66"/>
      <c r="J369" s="66"/>
      <c r="L369" s="66"/>
      <c r="N369" s="66"/>
    </row>
    <row r="370" spans="4:14" x14ac:dyDescent="0.25">
      <c r="D370" s="66"/>
      <c r="F370" s="66"/>
      <c r="H370" s="66"/>
      <c r="J370" s="66"/>
      <c r="L370" s="66"/>
      <c r="N370" s="66"/>
    </row>
    <row r="371" spans="4:14" x14ac:dyDescent="0.25">
      <c r="D371" s="66"/>
      <c r="F371" s="66"/>
      <c r="H371" s="66"/>
      <c r="J371" s="66"/>
      <c r="L371" s="66"/>
      <c r="N371" s="66"/>
    </row>
    <row r="372" spans="4:14" x14ac:dyDescent="0.25">
      <c r="D372" s="66"/>
      <c r="F372" s="66"/>
      <c r="H372" s="66"/>
      <c r="J372" s="66"/>
      <c r="L372" s="66"/>
      <c r="N372" s="66"/>
    </row>
    <row r="373" spans="4:14" x14ac:dyDescent="0.25">
      <c r="D373" s="66"/>
      <c r="F373" s="66"/>
      <c r="H373" s="66"/>
      <c r="J373" s="66"/>
      <c r="L373" s="66"/>
      <c r="N373" s="66"/>
    </row>
    <row r="374" spans="4:14" x14ac:dyDescent="0.25">
      <c r="D374" s="66"/>
      <c r="F374" s="66"/>
      <c r="H374" s="66"/>
      <c r="J374" s="66"/>
      <c r="L374" s="66"/>
      <c r="N374" s="66"/>
    </row>
    <row r="375" spans="4:14" x14ac:dyDescent="0.25">
      <c r="D375" s="66"/>
      <c r="F375" s="66"/>
      <c r="H375" s="66"/>
      <c r="J375" s="66"/>
      <c r="L375" s="66"/>
      <c r="N375" s="66"/>
    </row>
    <row r="376" spans="4:14" x14ac:dyDescent="0.25">
      <c r="D376" s="66"/>
      <c r="F376" s="66"/>
      <c r="H376" s="66"/>
      <c r="J376" s="66"/>
      <c r="L376" s="66"/>
      <c r="N376" s="66"/>
    </row>
    <row r="377" spans="4:14" x14ac:dyDescent="0.25">
      <c r="D377" s="66"/>
      <c r="F377" s="66"/>
      <c r="H377" s="66"/>
      <c r="J377" s="66"/>
      <c r="L377" s="66"/>
      <c r="N377" s="66"/>
    </row>
    <row r="378" spans="4:14" x14ac:dyDescent="0.25">
      <c r="D378" s="66"/>
      <c r="F378" s="66"/>
      <c r="H378" s="66"/>
      <c r="J378" s="66"/>
      <c r="L378" s="66"/>
      <c r="N378" s="66"/>
    </row>
    <row r="379" spans="4:14" x14ac:dyDescent="0.25">
      <c r="D379" s="66"/>
      <c r="F379" s="66"/>
      <c r="H379" s="66"/>
      <c r="J379" s="66"/>
      <c r="L379" s="66"/>
      <c r="N379" s="66"/>
    </row>
    <row r="380" spans="4:14" x14ac:dyDescent="0.25">
      <c r="D380" s="66"/>
      <c r="F380" s="66"/>
      <c r="H380" s="66"/>
      <c r="J380" s="66"/>
      <c r="L380" s="66"/>
      <c r="N380" s="66"/>
    </row>
    <row r="381" spans="4:14" x14ac:dyDescent="0.25">
      <c r="D381" s="66"/>
      <c r="F381" s="66"/>
      <c r="H381" s="66"/>
      <c r="J381" s="66"/>
      <c r="L381" s="66"/>
      <c r="N381" s="66"/>
    </row>
    <row r="382" spans="4:14" x14ac:dyDescent="0.25">
      <c r="D382" s="66"/>
      <c r="F382" s="66"/>
      <c r="H382" s="66"/>
      <c r="J382" s="66"/>
      <c r="L382" s="66"/>
      <c r="N382" s="66"/>
    </row>
    <row r="383" spans="4:14" x14ac:dyDescent="0.25">
      <c r="D383" s="66"/>
      <c r="F383" s="66"/>
      <c r="H383" s="66"/>
      <c r="J383" s="66"/>
      <c r="L383" s="66"/>
      <c r="N383" s="66"/>
    </row>
    <row r="384" spans="4:14" x14ac:dyDescent="0.25">
      <c r="D384" s="66"/>
      <c r="F384" s="66"/>
      <c r="H384" s="66"/>
      <c r="J384" s="66"/>
      <c r="L384" s="66"/>
      <c r="N384" s="66"/>
    </row>
    <row r="385" spans="4:14" x14ac:dyDescent="0.25">
      <c r="D385" s="66"/>
      <c r="F385" s="66"/>
      <c r="H385" s="66"/>
      <c r="J385" s="66"/>
      <c r="L385" s="66"/>
      <c r="N385" s="66"/>
    </row>
    <row r="386" spans="4:14" x14ac:dyDescent="0.25">
      <c r="D386" s="66"/>
      <c r="F386" s="66"/>
      <c r="H386" s="66"/>
      <c r="J386" s="66"/>
      <c r="L386" s="66"/>
      <c r="N386" s="66"/>
    </row>
    <row r="387" spans="4:14" x14ac:dyDescent="0.25">
      <c r="D387" s="66"/>
      <c r="F387" s="66"/>
      <c r="H387" s="66"/>
      <c r="J387" s="66"/>
      <c r="L387" s="66"/>
      <c r="N387" s="66"/>
    </row>
    <row r="388" spans="4:14" x14ac:dyDescent="0.25">
      <c r="D388" s="66"/>
      <c r="F388" s="66"/>
      <c r="H388" s="66"/>
      <c r="J388" s="66"/>
      <c r="L388" s="66"/>
      <c r="N388" s="66"/>
    </row>
    <row r="389" spans="4:14" x14ac:dyDescent="0.25">
      <c r="D389" s="66"/>
      <c r="F389" s="66"/>
      <c r="H389" s="66"/>
      <c r="J389" s="66"/>
      <c r="L389" s="66"/>
      <c r="N389" s="66"/>
    </row>
    <row r="390" spans="4:14" x14ac:dyDescent="0.25">
      <c r="D390" s="66"/>
      <c r="F390" s="66"/>
      <c r="H390" s="66"/>
      <c r="J390" s="66"/>
      <c r="L390" s="66"/>
      <c r="N390" s="66"/>
    </row>
    <row r="391" spans="4:14" x14ac:dyDescent="0.25">
      <c r="D391" s="66"/>
      <c r="F391" s="66"/>
      <c r="H391" s="66"/>
      <c r="J391" s="66"/>
      <c r="L391" s="66"/>
      <c r="N391" s="66"/>
    </row>
    <row r="392" spans="4:14" x14ac:dyDescent="0.25">
      <c r="D392" s="66"/>
      <c r="F392" s="66"/>
      <c r="H392" s="66"/>
      <c r="J392" s="66"/>
      <c r="L392" s="66"/>
      <c r="N392" s="66"/>
    </row>
    <row r="393" spans="4:14" x14ac:dyDescent="0.25">
      <c r="D393" s="66"/>
      <c r="F393" s="66"/>
      <c r="H393" s="66"/>
      <c r="J393" s="66"/>
      <c r="L393" s="66"/>
      <c r="N393" s="66"/>
    </row>
    <row r="394" spans="4:14" x14ac:dyDescent="0.25">
      <c r="D394" s="66"/>
      <c r="F394" s="66"/>
      <c r="H394" s="66"/>
      <c r="J394" s="66"/>
      <c r="L394" s="66"/>
      <c r="N394" s="66"/>
    </row>
    <row r="395" spans="4:14" x14ac:dyDescent="0.25">
      <c r="D395" s="66"/>
      <c r="F395" s="66"/>
      <c r="H395" s="66"/>
      <c r="J395" s="66"/>
      <c r="L395" s="66"/>
      <c r="N395" s="66"/>
    </row>
    <row r="396" spans="4:14" x14ac:dyDescent="0.25">
      <c r="D396" s="66"/>
      <c r="F396" s="66"/>
      <c r="H396" s="66"/>
      <c r="J396" s="66"/>
      <c r="L396" s="66"/>
      <c r="N396" s="66"/>
    </row>
    <row r="397" spans="4:14" x14ac:dyDescent="0.25">
      <c r="D397" s="66"/>
      <c r="F397" s="66"/>
      <c r="H397" s="66"/>
      <c r="J397" s="66"/>
      <c r="L397" s="66"/>
      <c r="N397" s="66"/>
    </row>
    <row r="398" spans="4:14" x14ac:dyDescent="0.25">
      <c r="D398" s="66"/>
      <c r="F398" s="66"/>
      <c r="H398" s="66"/>
      <c r="J398" s="66"/>
      <c r="L398" s="66"/>
      <c r="N398" s="66"/>
    </row>
    <row r="399" spans="4:14" x14ac:dyDescent="0.25">
      <c r="D399" s="66"/>
      <c r="F399" s="66"/>
      <c r="H399" s="66"/>
      <c r="J399" s="66"/>
      <c r="L399" s="66"/>
      <c r="N399" s="66"/>
    </row>
    <row r="400" spans="4:14" x14ac:dyDescent="0.25">
      <c r="D400" s="66"/>
      <c r="F400" s="66"/>
      <c r="H400" s="66"/>
      <c r="J400" s="66"/>
      <c r="L400" s="66"/>
      <c r="N400" s="66"/>
    </row>
    <row r="401" spans="4:14" x14ac:dyDescent="0.25">
      <c r="D401" s="66"/>
      <c r="F401" s="66"/>
      <c r="H401" s="66"/>
      <c r="J401" s="66"/>
      <c r="L401" s="66"/>
      <c r="N401" s="66"/>
    </row>
    <row r="402" spans="4:14" x14ac:dyDescent="0.25">
      <c r="D402" s="66"/>
      <c r="F402" s="66"/>
      <c r="H402" s="66"/>
      <c r="J402" s="66"/>
      <c r="L402" s="66"/>
      <c r="N402" s="66"/>
    </row>
    <row r="403" spans="4:14" x14ac:dyDescent="0.25">
      <c r="D403" s="66"/>
      <c r="F403" s="66"/>
      <c r="H403" s="66"/>
      <c r="J403" s="66"/>
      <c r="L403" s="66"/>
      <c r="N403" s="66"/>
    </row>
    <row r="404" spans="4:14" x14ac:dyDescent="0.25">
      <c r="D404" s="66"/>
      <c r="F404" s="66"/>
      <c r="H404" s="66"/>
      <c r="J404" s="66"/>
      <c r="L404" s="66"/>
      <c r="N404" s="66"/>
    </row>
    <row r="405" spans="4:14" x14ac:dyDescent="0.25">
      <c r="D405" s="66"/>
      <c r="F405" s="66"/>
      <c r="H405" s="66"/>
      <c r="J405" s="66"/>
      <c r="L405" s="66"/>
      <c r="N405" s="66"/>
    </row>
    <row r="406" spans="4:14" x14ac:dyDescent="0.25">
      <c r="D406" s="66"/>
      <c r="F406" s="66"/>
      <c r="H406" s="66"/>
      <c r="J406" s="66"/>
      <c r="L406" s="66"/>
      <c r="N406" s="66"/>
    </row>
    <row r="407" spans="4:14" x14ac:dyDescent="0.25">
      <c r="D407" s="66"/>
      <c r="F407" s="66"/>
      <c r="H407" s="66"/>
      <c r="J407" s="66"/>
      <c r="L407" s="66"/>
      <c r="N407" s="66"/>
    </row>
    <row r="408" spans="4:14" x14ac:dyDescent="0.25">
      <c r="D408" s="66"/>
      <c r="F408" s="66"/>
      <c r="H408" s="66"/>
      <c r="J408" s="66"/>
      <c r="L408" s="66"/>
      <c r="N408" s="66"/>
    </row>
    <row r="409" spans="4:14" x14ac:dyDescent="0.25">
      <c r="D409" s="66"/>
      <c r="F409" s="66"/>
      <c r="H409" s="66"/>
      <c r="J409" s="66"/>
      <c r="L409" s="66"/>
      <c r="N409" s="66"/>
    </row>
    <row r="410" spans="4:14" x14ac:dyDescent="0.25">
      <c r="D410" s="66"/>
      <c r="F410" s="66"/>
      <c r="H410" s="66"/>
      <c r="J410" s="66"/>
      <c r="L410" s="66"/>
      <c r="N410" s="66"/>
    </row>
    <row r="411" spans="4:14" x14ac:dyDescent="0.25">
      <c r="D411" s="66"/>
      <c r="F411" s="66"/>
      <c r="H411" s="66"/>
      <c r="J411" s="66"/>
      <c r="L411" s="66"/>
      <c r="N411" s="66"/>
    </row>
    <row r="412" spans="4:14" x14ac:dyDescent="0.25">
      <c r="D412" s="66"/>
      <c r="F412" s="66"/>
      <c r="H412" s="66"/>
      <c r="J412" s="66"/>
      <c r="L412" s="66"/>
      <c r="N412" s="66"/>
    </row>
    <row r="413" spans="4:14" x14ac:dyDescent="0.25">
      <c r="D413" s="66"/>
      <c r="F413" s="66"/>
      <c r="H413" s="66"/>
      <c r="J413" s="66"/>
      <c r="L413" s="66"/>
      <c r="N413" s="66"/>
    </row>
    <row r="414" spans="4:14" x14ac:dyDescent="0.25">
      <c r="D414" s="66"/>
      <c r="F414" s="66"/>
      <c r="H414" s="66"/>
      <c r="J414" s="66"/>
      <c r="L414" s="66"/>
      <c r="N414" s="66"/>
    </row>
    <row r="415" spans="4:14" x14ac:dyDescent="0.25">
      <c r="D415" s="66"/>
      <c r="F415" s="66"/>
      <c r="H415" s="66"/>
      <c r="J415" s="66"/>
      <c r="L415" s="66"/>
      <c r="N415" s="66"/>
    </row>
    <row r="416" spans="4:14" x14ac:dyDescent="0.25">
      <c r="D416" s="66"/>
      <c r="F416" s="66"/>
      <c r="H416" s="66"/>
      <c r="J416" s="66"/>
      <c r="L416" s="66"/>
      <c r="N416" s="66"/>
    </row>
    <row r="417" spans="4:14" x14ac:dyDescent="0.25">
      <c r="D417" s="66"/>
      <c r="F417" s="66"/>
      <c r="H417" s="66"/>
      <c r="J417" s="66"/>
      <c r="L417" s="66"/>
      <c r="N417" s="66"/>
    </row>
    <row r="418" spans="4:14" x14ac:dyDescent="0.25">
      <c r="D418" s="66"/>
      <c r="F418" s="66"/>
      <c r="H418" s="66"/>
      <c r="J418" s="66"/>
      <c r="L418" s="66"/>
      <c r="N418" s="66"/>
    </row>
    <row r="419" spans="4:14" x14ac:dyDescent="0.25">
      <c r="D419" s="66"/>
      <c r="F419" s="66"/>
      <c r="H419" s="66"/>
      <c r="J419" s="66"/>
      <c r="L419" s="66"/>
      <c r="N419" s="66"/>
    </row>
    <row r="420" spans="4:14" x14ac:dyDescent="0.25">
      <c r="D420" s="66"/>
      <c r="F420" s="66"/>
      <c r="H420" s="66"/>
      <c r="J420" s="66"/>
      <c r="L420" s="66"/>
      <c r="N420" s="66"/>
    </row>
    <row r="421" spans="4:14" x14ac:dyDescent="0.25">
      <c r="D421" s="66"/>
      <c r="F421" s="66"/>
      <c r="H421" s="66"/>
      <c r="J421" s="66"/>
      <c r="L421" s="66"/>
      <c r="N421" s="66"/>
    </row>
    <row r="422" spans="4:14" x14ac:dyDescent="0.25">
      <c r="D422" s="66"/>
      <c r="F422" s="66"/>
      <c r="H422" s="66"/>
      <c r="J422" s="66"/>
      <c r="L422" s="66"/>
      <c r="N422" s="66"/>
    </row>
    <row r="423" spans="4:14" x14ac:dyDescent="0.25">
      <c r="D423" s="66"/>
      <c r="F423" s="66"/>
      <c r="H423" s="66"/>
      <c r="J423" s="66"/>
      <c r="L423" s="66"/>
      <c r="N423" s="66"/>
    </row>
    <row r="424" spans="4:14" x14ac:dyDescent="0.25">
      <c r="D424" s="66"/>
      <c r="F424" s="66"/>
      <c r="H424" s="66"/>
      <c r="J424" s="66"/>
      <c r="L424" s="66"/>
      <c r="N424" s="66"/>
    </row>
    <row r="425" spans="4:14" x14ac:dyDescent="0.25">
      <c r="D425" s="66"/>
      <c r="F425" s="66"/>
      <c r="H425" s="66"/>
      <c r="J425" s="66"/>
      <c r="L425" s="66"/>
      <c r="N425" s="66"/>
    </row>
    <row r="426" spans="4:14" x14ac:dyDescent="0.25">
      <c r="D426" s="66"/>
      <c r="F426" s="66"/>
      <c r="H426" s="66"/>
      <c r="J426" s="66"/>
      <c r="L426" s="66"/>
      <c r="N426" s="66"/>
    </row>
    <row r="427" spans="4:14" x14ac:dyDescent="0.25">
      <c r="D427" s="66"/>
      <c r="F427" s="66"/>
      <c r="H427" s="66"/>
      <c r="J427" s="66"/>
      <c r="L427" s="66"/>
      <c r="N427" s="66"/>
    </row>
    <row r="428" spans="4:14" x14ac:dyDescent="0.25">
      <c r="D428" s="66"/>
      <c r="F428" s="66"/>
      <c r="H428" s="66"/>
      <c r="J428" s="66"/>
      <c r="L428" s="66"/>
      <c r="N428" s="66"/>
    </row>
    <row r="429" spans="4:14" x14ac:dyDescent="0.25">
      <c r="D429" s="66"/>
      <c r="F429" s="66"/>
      <c r="H429" s="66"/>
      <c r="J429" s="66"/>
      <c r="L429" s="66"/>
      <c r="N429" s="66"/>
    </row>
    <row r="430" spans="4:14" x14ac:dyDescent="0.25">
      <c r="D430" s="66"/>
      <c r="F430" s="66"/>
      <c r="H430" s="66"/>
      <c r="J430" s="66"/>
      <c r="L430" s="66"/>
      <c r="N430" s="66"/>
    </row>
    <row r="431" spans="4:14" x14ac:dyDescent="0.25">
      <c r="D431" s="66"/>
      <c r="F431" s="66"/>
      <c r="H431" s="66"/>
      <c r="J431" s="66"/>
      <c r="L431" s="66"/>
      <c r="N431" s="66"/>
    </row>
    <row r="432" spans="4:14" x14ac:dyDescent="0.25">
      <c r="D432" s="66"/>
      <c r="F432" s="66"/>
      <c r="H432" s="66"/>
      <c r="J432" s="66"/>
      <c r="L432" s="66"/>
      <c r="N432" s="66"/>
    </row>
    <row r="433" spans="4:14" x14ac:dyDescent="0.25">
      <c r="D433" s="66"/>
      <c r="F433" s="66"/>
      <c r="H433" s="66"/>
      <c r="J433" s="66"/>
      <c r="L433" s="66"/>
      <c r="N433" s="66"/>
    </row>
    <row r="434" spans="4:14" x14ac:dyDescent="0.25">
      <c r="D434" s="66"/>
      <c r="F434" s="66"/>
      <c r="H434" s="66"/>
      <c r="J434" s="66"/>
      <c r="L434" s="66"/>
      <c r="N434" s="66"/>
    </row>
    <row r="435" spans="4:14" x14ac:dyDescent="0.25">
      <c r="D435" s="66"/>
      <c r="F435" s="66"/>
      <c r="H435" s="66"/>
      <c r="J435" s="66"/>
      <c r="L435" s="66"/>
      <c r="N435" s="66"/>
    </row>
    <row r="436" spans="4:14" x14ac:dyDescent="0.25">
      <c r="D436" s="66"/>
      <c r="F436" s="66"/>
      <c r="H436" s="66"/>
      <c r="J436" s="66"/>
      <c r="L436" s="66"/>
      <c r="N436" s="66"/>
    </row>
    <row r="437" spans="4:14" x14ac:dyDescent="0.25">
      <c r="D437" s="66"/>
      <c r="F437" s="66"/>
      <c r="H437" s="66"/>
      <c r="J437" s="66"/>
      <c r="L437" s="66"/>
      <c r="N437" s="66"/>
    </row>
    <row r="438" spans="4:14" x14ac:dyDescent="0.25">
      <c r="D438" s="66"/>
      <c r="F438" s="66"/>
      <c r="H438" s="66"/>
      <c r="J438" s="66"/>
      <c r="L438" s="66"/>
      <c r="N438" s="66"/>
    </row>
    <row r="439" spans="4:14" x14ac:dyDescent="0.25">
      <c r="D439" s="66"/>
      <c r="F439" s="66"/>
      <c r="H439" s="66"/>
      <c r="J439" s="66"/>
      <c r="L439" s="66"/>
      <c r="N439" s="66"/>
    </row>
    <row r="440" spans="4:14" x14ac:dyDescent="0.25">
      <c r="D440" s="66"/>
      <c r="F440" s="66"/>
      <c r="H440" s="66"/>
      <c r="J440" s="66"/>
      <c r="L440" s="66"/>
      <c r="N440" s="66"/>
    </row>
    <row r="441" spans="4:14" x14ac:dyDescent="0.25">
      <c r="D441" s="66"/>
      <c r="F441" s="66"/>
      <c r="H441" s="66"/>
      <c r="J441" s="66"/>
      <c r="L441" s="66"/>
      <c r="N441" s="66"/>
    </row>
    <row r="442" spans="4:14" x14ac:dyDescent="0.25">
      <c r="D442" s="66"/>
      <c r="F442" s="66"/>
      <c r="H442" s="66"/>
      <c r="J442" s="66"/>
      <c r="L442" s="66"/>
      <c r="N442" s="66"/>
    </row>
    <row r="443" spans="4:14" x14ac:dyDescent="0.25">
      <c r="D443" s="66"/>
      <c r="F443" s="66"/>
      <c r="H443" s="66"/>
      <c r="J443" s="66"/>
      <c r="L443" s="66"/>
      <c r="N443" s="66"/>
    </row>
    <row r="444" spans="4:14" x14ac:dyDescent="0.25">
      <c r="D444" s="66"/>
      <c r="F444" s="66"/>
      <c r="H444" s="66"/>
      <c r="J444" s="66"/>
      <c r="L444" s="66"/>
      <c r="N444" s="66"/>
    </row>
    <row r="445" spans="4:14" x14ac:dyDescent="0.25">
      <c r="D445" s="66"/>
      <c r="F445" s="66"/>
      <c r="H445" s="66"/>
      <c r="J445" s="66"/>
      <c r="L445" s="66"/>
      <c r="N445" s="66"/>
    </row>
    <row r="446" spans="4:14" x14ac:dyDescent="0.25">
      <c r="D446" s="66"/>
      <c r="F446" s="66"/>
      <c r="H446" s="66"/>
      <c r="J446" s="66"/>
      <c r="L446" s="66"/>
      <c r="N446" s="66"/>
    </row>
    <row r="447" spans="4:14" x14ac:dyDescent="0.25">
      <c r="D447" s="66"/>
      <c r="F447" s="66"/>
      <c r="H447" s="66"/>
      <c r="J447" s="66"/>
      <c r="L447" s="66"/>
      <c r="N447" s="66"/>
    </row>
    <row r="448" spans="4:14" x14ac:dyDescent="0.25">
      <c r="D448" s="66"/>
      <c r="F448" s="66"/>
      <c r="H448" s="66"/>
      <c r="J448" s="66"/>
      <c r="L448" s="66"/>
      <c r="N448" s="66"/>
    </row>
    <row r="449" spans="4:14" x14ac:dyDescent="0.25">
      <c r="D449" s="66"/>
      <c r="F449" s="66"/>
      <c r="H449" s="66"/>
      <c r="J449" s="66"/>
      <c r="L449" s="66"/>
      <c r="N449" s="66"/>
    </row>
    <row r="450" spans="4:14" x14ac:dyDescent="0.25">
      <c r="D450" s="66"/>
      <c r="F450" s="66"/>
      <c r="H450" s="66"/>
      <c r="J450" s="66"/>
      <c r="L450" s="66"/>
      <c r="N450" s="66"/>
    </row>
    <row r="451" spans="4:14" x14ac:dyDescent="0.25">
      <c r="D451" s="66"/>
      <c r="F451" s="66"/>
      <c r="H451" s="66"/>
      <c r="J451" s="66"/>
      <c r="L451" s="66"/>
      <c r="N451" s="66"/>
    </row>
    <row r="452" spans="4:14" x14ac:dyDescent="0.25">
      <c r="D452" s="66"/>
      <c r="F452" s="66"/>
      <c r="H452" s="66"/>
      <c r="J452" s="66"/>
      <c r="L452" s="66"/>
      <c r="N452" s="66"/>
    </row>
    <row r="453" spans="4:14" x14ac:dyDescent="0.25">
      <c r="D453" s="66"/>
      <c r="F453" s="66"/>
      <c r="H453" s="66"/>
      <c r="J453" s="66"/>
      <c r="L453" s="66"/>
      <c r="N453" s="66"/>
    </row>
    <row r="454" spans="4:14" x14ac:dyDescent="0.25">
      <c r="D454" s="66"/>
      <c r="F454" s="66"/>
      <c r="H454" s="66"/>
      <c r="J454" s="66"/>
      <c r="L454" s="66"/>
      <c r="N454" s="66"/>
    </row>
    <row r="455" spans="4:14" x14ac:dyDescent="0.25">
      <c r="D455" s="66"/>
      <c r="F455" s="66"/>
      <c r="H455" s="66"/>
      <c r="J455" s="66"/>
      <c r="L455" s="66"/>
      <c r="N455" s="66"/>
    </row>
    <row r="456" spans="4:14" x14ac:dyDescent="0.25">
      <c r="D456" s="66"/>
      <c r="F456" s="66"/>
      <c r="H456" s="66"/>
      <c r="J456" s="66"/>
      <c r="L456" s="66"/>
      <c r="N456" s="66"/>
    </row>
    <row r="457" spans="4:14" x14ac:dyDescent="0.25">
      <c r="D457" s="66"/>
      <c r="F457" s="66"/>
      <c r="H457" s="66"/>
      <c r="J457" s="66"/>
      <c r="L457" s="66"/>
      <c r="N457" s="66"/>
    </row>
    <row r="458" spans="4:14" x14ac:dyDescent="0.25">
      <c r="D458" s="66"/>
      <c r="F458" s="66"/>
      <c r="H458" s="66"/>
      <c r="J458" s="66"/>
      <c r="L458" s="66"/>
      <c r="N458" s="66"/>
    </row>
    <row r="459" spans="4:14" x14ac:dyDescent="0.25">
      <c r="D459" s="66"/>
      <c r="F459" s="66"/>
      <c r="H459" s="66"/>
      <c r="J459" s="66"/>
      <c r="L459" s="66"/>
      <c r="N459" s="66"/>
    </row>
    <row r="460" spans="4:14" x14ac:dyDescent="0.25">
      <c r="D460" s="66"/>
      <c r="F460" s="66"/>
      <c r="H460" s="66"/>
      <c r="J460" s="66"/>
      <c r="L460" s="66"/>
      <c r="N460" s="66"/>
    </row>
    <row r="461" spans="4:14" x14ac:dyDescent="0.25">
      <c r="D461" s="66"/>
      <c r="F461" s="66"/>
      <c r="H461" s="66"/>
      <c r="J461" s="66"/>
      <c r="L461" s="66"/>
      <c r="N461" s="66"/>
    </row>
    <row r="462" spans="4:14" x14ac:dyDescent="0.25">
      <c r="D462" s="66"/>
      <c r="F462" s="66"/>
      <c r="H462" s="66"/>
      <c r="J462" s="66"/>
      <c r="L462" s="66"/>
      <c r="N462" s="66"/>
    </row>
    <row r="463" spans="4:14" x14ac:dyDescent="0.25">
      <c r="D463" s="66"/>
      <c r="F463" s="66"/>
      <c r="H463" s="66"/>
      <c r="J463" s="66"/>
      <c r="L463" s="66"/>
      <c r="N463" s="66"/>
    </row>
    <row r="464" spans="4:14" x14ac:dyDescent="0.25">
      <c r="D464" s="66"/>
      <c r="F464" s="66"/>
      <c r="H464" s="66"/>
      <c r="J464" s="66"/>
      <c r="L464" s="66"/>
      <c r="N464" s="66"/>
    </row>
    <row r="465" spans="4:14" x14ac:dyDescent="0.25">
      <c r="D465" s="66"/>
      <c r="F465" s="66"/>
      <c r="H465" s="66"/>
      <c r="J465" s="66"/>
      <c r="L465" s="66"/>
      <c r="N465" s="66"/>
    </row>
    <row r="466" spans="4:14" x14ac:dyDescent="0.25">
      <c r="D466" s="66"/>
      <c r="F466" s="66"/>
      <c r="H466" s="66"/>
      <c r="J466" s="66"/>
      <c r="L466" s="66"/>
      <c r="N466" s="66"/>
    </row>
    <row r="467" spans="4:14" x14ac:dyDescent="0.25">
      <c r="D467" s="66"/>
      <c r="F467" s="66"/>
      <c r="H467" s="66"/>
      <c r="J467" s="66"/>
      <c r="L467" s="66"/>
      <c r="N467" s="66"/>
    </row>
    <row r="468" spans="4:14" x14ac:dyDescent="0.25">
      <c r="D468" s="66"/>
      <c r="F468" s="66"/>
      <c r="H468" s="66"/>
      <c r="J468" s="66"/>
      <c r="L468" s="66"/>
      <c r="N468" s="66"/>
    </row>
    <row r="469" spans="4:14" x14ac:dyDescent="0.25">
      <c r="D469" s="66"/>
      <c r="F469" s="66"/>
      <c r="H469" s="66"/>
      <c r="J469" s="66"/>
      <c r="L469" s="66"/>
      <c r="N469" s="66"/>
    </row>
    <row r="470" spans="4:14" x14ac:dyDescent="0.25">
      <c r="D470" s="66"/>
      <c r="F470" s="66"/>
      <c r="H470" s="66"/>
      <c r="J470" s="66"/>
      <c r="L470" s="66"/>
      <c r="N470" s="66"/>
    </row>
    <row r="471" spans="4:14" x14ac:dyDescent="0.25">
      <c r="D471" s="66"/>
      <c r="F471" s="66"/>
      <c r="H471" s="66"/>
      <c r="J471" s="66"/>
      <c r="L471" s="66"/>
      <c r="N471" s="66"/>
    </row>
    <row r="472" spans="4:14" x14ac:dyDescent="0.25">
      <c r="D472" s="66"/>
      <c r="F472" s="66"/>
      <c r="H472" s="66"/>
      <c r="J472" s="66"/>
      <c r="L472" s="66"/>
      <c r="N472" s="66"/>
    </row>
    <row r="473" spans="4:14" x14ac:dyDescent="0.25">
      <c r="D473" s="66"/>
      <c r="F473" s="66"/>
      <c r="H473" s="66"/>
      <c r="J473" s="66"/>
      <c r="L473" s="66"/>
      <c r="N473" s="66"/>
    </row>
    <row r="474" spans="4:14" x14ac:dyDescent="0.25">
      <c r="D474" s="66"/>
      <c r="F474" s="66"/>
      <c r="H474" s="66"/>
      <c r="J474" s="66"/>
      <c r="L474" s="66"/>
      <c r="N474" s="66"/>
    </row>
    <row r="475" spans="4:14" x14ac:dyDescent="0.25">
      <c r="D475" s="66"/>
      <c r="F475" s="66"/>
      <c r="H475" s="66"/>
      <c r="J475" s="66"/>
      <c r="L475" s="66"/>
      <c r="N475" s="66"/>
    </row>
    <row r="476" spans="4:14" x14ac:dyDescent="0.25">
      <c r="D476" s="66"/>
      <c r="F476" s="66"/>
      <c r="H476" s="66"/>
      <c r="J476" s="66"/>
      <c r="L476" s="66"/>
      <c r="N476" s="66"/>
    </row>
    <row r="477" spans="4:14" x14ac:dyDescent="0.25">
      <c r="D477" s="66"/>
      <c r="F477" s="66"/>
      <c r="H477" s="66"/>
      <c r="J477" s="66"/>
      <c r="L477" s="66"/>
      <c r="N477" s="66"/>
    </row>
    <row r="478" spans="4:14" x14ac:dyDescent="0.25">
      <c r="D478" s="66"/>
      <c r="F478" s="66"/>
      <c r="H478" s="66"/>
      <c r="J478" s="66"/>
      <c r="L478" s="66"/>
      <c r="N478" s="66"/>
    </row>
    <row r="479" spans="4:14" x14ac:dyDescent="0.25">
      <c r="D479" s="66"/>
      <c r="F479" s="66"/>
      <c r="H479" s="66"/>
      <c r="J479" s="66"/>
      <c r="L479" s="66"/>
      <c r="N479" s="66"/>
    </row>
    <row r="480" spans="4:14" x14ac:dyDescent="0.25">
      <c r="D480" s="66"/>
      <c r="F480" s="66"/>
      <c r="H480" s="66"/>
      <c r="J480" s="66"/>
      <c r="L480" s="66"/>
      <c r="N480" s="66"/>
    </row>
    <row r="481" spans="4:14" x14ac:dyDescent="0.25">
      <c r="D481" s="66"/>
      <c r="F481" s="66"/>
      <c r="H481" s="66"/>
      <c r="J481" s="66"/>
      <c r="L481" s="66"/>
      <c r="N481" s="66"/>
    </row>
    <row r="482" spans="4:14" x14ac:dyDescent="0.25">
      <c r="D482" s="66"/>
      <c r="F482" s="66"/>
      <c r="H482" s="66"/>
      <c r="J482" s="66"/>
      <c r="L482" s="66"/>
      <c r="N482" s="66"/>
    </row>
    <row r="483" spans="4:14" x14ac:dyDescent="0.25">
      <c r="D483" s="66"/>
      <c r="F483" s="66"/>
      <c r="H483" s="66"/>
      <c r="J483" s="66"/>
      <c r="L483" s="66"/>
      <c r="N483" s="66"/>
    </row>
    <row r="484" spans="4:14" x14ac:dyDescent="0.25">
      <c r="D484" s="66"/>
      <c r="F484" s="66"/>
      <c r="H484" s="66"/>
      <c r="J484" s="66"/>
      <c r="L484" s="66"/>
      <c r="N484" s="66"/>
    </row>
    <row r="485" spans="4:14" x14ac:dyDescent="0.25">
      <c r="D485" s="66"/>
      <c r="F485" s="66"/>
      <c r="H485" s="66"/>
      <c r="J485" s="66"/>
      <c r="L485" s="66"/>
      <c r="N485" s="66"/>
    </row>
    <row r="486" spans="4:14" x14ac:dyDescent="0.25">
      <c r="D486" s="66"/>
      <c r="F486" s="66"/>
      <c r="H486" s="66"/>
      <c r="J486" s="66"/>
      <c r="L486" s="66"/>
      <c r="N486" s="66"/>
    </row>
    <row r="487" spans="4:14" x14ac:dyDescent="0.25">
      <c r="D487" s="66"/>
      <c r="F487" s="66"/>
      <c r="H487" s="66"/>
      <c r="J487" s="66"/>
      <c r="L487" s="66"/>
      <c r="N487" s="66"/>
    </row>
    <row r="488" spans="4:14" x14ac:dyDescent="0.25">
      <c r="D488" s="66"/>
      <c r="F488" s="66"/>
      <c r="H488" s="66"/>
      <c r="J488" s="66"/>
      <c r="L488" s="66"/>
      <c r="N488" s="66"/>
    </row>
    <row r="489" spans="4:14" x14ac:dyDescent="0.25">
      <c r="D489" s="66"/>
      <c r="F489" s="66"/>
      <c r="H489" s="66"/>
      <c r="J489" s="66"/>
      <c r="L489" s="66"/>
      <c r="N489" s="66"/>
    </row>
    <row r="490" spans="4:14" x14ac:dyDescent="0.25">
      <c r="D490" s="66"/>
      <c r="F490" s="66"/>
      <c r="H490" s="66"/>
      <c r="J490" s="66"/>
      <c r="L490" s="66"/>
      <c r="N490" s="66"/>
    </row>
    <row r="491" spans="4:14" x14ac:dyDescent="0.25">
      <c r="D491" s="66"/>
      <c r="F491" s="66"/>
      <c r="H491" s="66"/>
      <c r="J491" s="66"/>
      <c r="L491" s="66"/>
      <c r="N491" s="66"/>
    </row>
    <row r="492" spans="4:14" x14ac:dyDescent="0.25">
      <c r="D492" s="66"/>
      <c r="F492" s="66"/>
      <c r="H492" s="66"/>
      <c r="J492" s="66"/>
      <c r="L492" s="66"/>
      <c r="N492" s="66"/>
    </row>
    <row r="493" spans="4:14" x14ac:dyDescent="0.25">
      <c r="D493" s="66"/>
      <c r="F493" s="66"/>
      <c r="H493" s="66"/>
      <c r="J493" s="66"/>
      <c r="L493" s="66"/>
      <c r="N493" s="66"/>
    </row>
    <row r="494" spans="4:14" x14ac:dyDescent="0.25">
      <c r="D494" s="66"/>
      <c r="F494" s="66"/>
      <c r="H494" s="66"/>
      <c r="J494" s="66"/>
      <c r="L494" s="66"/>
      <c r="N494" s="66"/>
    </row>
    <row r="495" spans="4:14" x14ac:dyDescent="0.25">
      <c r="D495" s="66"/>
      <c r="F495" s="66"/>
      <c r="H495" s="66"/>
      <c r="J495" s="66"/>
      <c r="L495" s="66"/>
      <c r="N495" s="66"/>
    </row>
    <row r="496" spans="4:14" x14ac:dyDescent="0.25">
      <c r="D496" s="66"/>
      <c r="F496" s="66"/>
      <c r="H496" s="66"/>
      <c r="J496" s="66"/>
      <c r="L496" s="66"/>
      <c r="N496" s="66"/>
    </row>
    <row r="497" spans="4:14" x14ac:dyDescent="0.25">
      <c r="D497" s="66"/>
      <c r="F497" s="66"/>
      <c r="H497" s="66"/>
      <c r="J497" s="66"/>
      <c r="L497" s="66"/>
      <c r="N497" s="66"/>
    </row>
    <row r="498" spans="4:14" x14ac:dyDescent="0.25">
      <c r="D498" s="66"/>
      <c r="F498" s="66"/>
      <c r="H498" s="66"/>
      <c r="J498" s="66"/>
      <c r="L498" s="66"/>
      <c r="N498" s="66"/>
    </row>
    <row r="499" spans="4:14" x14ac:dyDescent="0.25">
      <c r="D499" s="66"/>
      <c r="F499" s="66"/>
      <c r="H499" s="66"/>
      <c r="J499" s="66"/>
      <c r="L499" s="66"/>
      <c r="N499" s="66"/>
    </row>
    <row r="500" spans="4:14" x14ac:dyDescent="0.25">
      <c r="D500" s="66"/>
      <c r="F500" s="66"/>
      <c r="H500" s="66"/>
      <c r="J500" s="66"/>
      <c r="L500" s="66"/>
      <c r="N500" s="66"/>
    </row>
    <row r="501" spans="4:14" x14ac:dyDescent="0.25">
      <c r="D501" s="66"/>
      <c r="F501" s="66"/>
      <c r="H501" s="66"/>
      <c r="J501" s="66"/>
      <c r="L501" s="66"/>
      <c r="N501" s="66"/>
    </row>
    <row r="502" spans="4:14" x14ac:dyDescent="0.25">
      <c r="D502" s="66"/>
      <c r="F502" s="66"/>
      <c r="H502" s="66"/>
      <c r="J502" s="66"/>
      <c r="L502" s="66"/>
      <c r="N502" s="66"/>
    </row>
    <row r="503" spans="4:14" x14ac:dyDescent="0.25">
      <c r="D503" s="66"/>
      <c r="F503" s="66"/>
      <c r="H503" s="66"/>
      <c r="J503" s="66"/>
      <c r="L503" s="66"/>
      <c r="N503" s="66"/>
    </row>
    <row r="504" spans="4:14" x14ac:dyDescent="0.25">
      <c r="D504" s="66"/>
      <c r="F504" s="66"/>
      <c r="H504" s="66"/>
      <c r="J504" s="66"/>
      <c r="L504" s="66"/>
      <c r="N504" s="66"/>
    </row>
    <row r="505" spans="4:14" x14ac:dyDescent="0.25">
      <c r="D505" s="66"/>
      <c r="F505" s="66"/>
      <c r="H505" s="66"/>
      <c r="J505" s="66"/>
      <c r="L505" s="66"/>
      <c r="N505" s="66"/>
    </row>
    <row r="506" spans="4:14" x14ac:dyDescent="0.25">
      <c r="D506" s="66"/>
      <c r="F506" s="66"/>
      <c r="H506" s="66"/>
      <c r="J506" s="66"/>
      <c r="L506" s="66"/>
      <c r="N506" s="66"/>
    </row>
    <row r="507" spans="4:14" x14ac:dyDescent="0.25">
      <c r="D507" s="66"/>
      <c r="F507" s="66"/>
      <c r="H507" s="66"/>
      <c r="J507" s="66"/>
      <c r="L507" s="66"/>
      <c r="N507" s="66"/>
    </row>
    <row r="508" spans="4:14" x14ac:dyDescent="0.25">
      <c r="D508" s="66"/>
      <c r="F508" s="66"/>
      <c r="H508" s="66"/>
      <c r="J508" s="66"/>
      <c r="L508" s="66"/>
      <c r="N508" s="66"/>
    </row>
    <row r="509" spans="4:14" x14ac:dyDescent="0.25">
      <c r="D509" s="66"/>
      <c r="F509" s="66"/>
      <c r="H509" s="66"/>
      <c r="J509" s="66"/>
      <c r="L509" s="66"/>
      <c r="N509" s="66"/>
    </row>
    <row r="510" spans="4:14" x14ac:dyDescent="0.25">
      <c r="D510" s="66"/>
      <c r="F510" s="66"/>
      <c r="H510" s="66"/>
      <c r="J510" s="66"/>
      <c r="L510" s="66"/>
      <c r="N510" s="66"/>
    </row>
    <row r="511" spans="4:14" x14ac:dyDescent="0.25">
      <c r="D511" s="66"/>
      <c r="F511" s="66"/>
      <c r="H511" s="66"/>
      <c r="J511" s="66"/>
      <c r="L511" s="66"/>
      <c r="N511" s="66"/>
    </row>
    <row r="512" spans="4:14" x14ac:dyDescent="0.25">
      <c r="D512" s="66"/>
      <c r="F512" s="66"/>
      <c r="H512" s="66"/>
      <c r="J512" s="66"/>
      <c r="L512" s="66"/>
      <c r="N512" s="66"/>
    </row>
    <row r="513" spans="4:14" x14ac:dyDescent="0.25">
      <c r="D513" s="66"/>
      <c r="F513" s="66"/>
      <c r="H513" s="66"/>
      <c r="J513" s="66"/>
      <c r="L513" s="66"/>
      <c r="N513" s="66"/>
    </row>
    <row r="514" spans="4:14" x14ac:dyDescent="0.25">
      <c r="D514" s="66"/>
      <c r="F514" s="66"/>
      <c r="H514" s="66"/>
      <c r="J514" s="66"/>
      <c r="L514" s="66"/>
      <c r="N514" s="66"/>
    </row>
    <row r="515" spans="4:14" x14ac:dyDescent="0.25">
      <c r="D515" s="66"/>
      <c r="F515" s="66"/>
      <c r="H515" s="66"/>
      <c r="J515" s="66"/>
      <c r="L515" s="66"/>
      <c r="N515" s="66"/>
    </row>
    <row r="516" spans="4:14" x14ac:dyDescent="0.25">
      <c r="D516" s="66"/>
      <c r="F516" s="66"/>
      <c r="H516" s="66"/>
      <c r="J516" s="66"/>
      <c r="L516" s="66"/>
      <c r="N516" s="66"/>
    </row>
    <row r="517" spans="4:14" x14ac:dyDescent="0.25">
      <c r="D517" s="66"/>
      <c r="F517" s="66"/>
      <c r="H517" s="66"/>
      <c r="J517" s="66"/>
      <c r="L517" s="66"/>
      <c r="N517" s="66"/>
    </row>
    <row r="518" spans="4:14" x14ac:dyDescent="0.25">
      <c r="D518" s="66"/>
      <c r="F518" s="66"/>
      <c r="H518" s="66"/>
      <c r="J518" s="66"/>
      <c r="L518" s="66"/>
      <c r="N518" s="66"/>
    </row>
    <row r="519" spans="4:14" x14ac:dyDescent="0.25">
      <c r="D519" s="66"/>
      <c r="F519" s="66"/>
      <c r="H519" s="66"/>
      <c r="J519" s="66"/>
      <c r="L519" s="66"/>
      <c r="N519" s="66"/>
    </row>
    <row r="520" spans="4:14" x14ac:dyDescent="0.25">
      <c r="D520" s="66"/>
      <c r="F520" s="66"/>
      <c r="H520" s="66"/>
      <c r="J520" s="66"/>
      <c r="L520" s="66"/>
      <c r="N520" s="66"/>
    </row>
    <row r="521" spans="4:14" x14ac:dyDescent="0.25">
      <c r="D521" s="66"/>
      <c r="F521" s="66"/>
      <c r="H521" s="66"/>
      <c r="J521" s="66"/>
      <c r="L521" s="66"/>
      <c r="N521" s="66"/>
    </row>
    <row r="522" spans="4:14" x14ac:dyDescent="0.25">
      <c r="D522" s="66"/>
      <c r="F522" s="66"/>
      <c r="H522" s="66"/>
      <c r="J522" s="66"/>
      <c r="L522" s="66"/>
      <c r="N522" s="66"/>
    </row>
    <row r="523" spans="4:14" x14ac:dyDescent="0.25">
      <c r="D523" s="66"/>
      <c r="F523" s="66"/>
      <c r="H523" s="66"/>
      <c r="J523" s="66"/>
      <c r="L523" s="66"/>
      <c r="N523" s="66"/>
    </row>
    <row r="524" spans="4:14" x14ac:dyDescent="0.25">
      <c r="D524" s="66"/>
      <c r="F524" s="66"/>
      <c r="H524" s="66"/>
      <c r="J524" s="66"/>
      <c r="L524" s="66"/>
      <c r="N524" s="66"/>
    </row>
    <row r="525" spans="4:14" x14ac:dyDescent="0.25">
      <c r="D525" s="66"/>
      <c r="F525" s="66"/>
      <c r="H525" s="66"/>
      <c r="J525" s="66"/>
      <c r="L525" s="66"/>
      <c r="N525" s="66"/>
    </row>
    <row r="526" spans="4:14" x14ac:dyDescent="0.25">
      <c r="D526" s="66"/>
      <c r="F526" s="66"/>
      <c r="H526" s="66"/>
      <c r="J526" s="66"/>
      <c r="L526" s="66"/>
      <c r="N526" s="66"/>
    </row>
    <row r="527" spans="4:14" x14ac:dyDescent="0.25">
      <c r="D527" s="66"/>
      <c r="F527" s="66"/>
      <c r="H527" s="66"/>
      <c r="J527" s="66"/>
      <c r="L527" s="66"/>
      <c r="N527" s="66"/>
    </row>
    <row r="528" spans="4:14" x14ac:dyDescent="0.25">
      <c r="D528" s="66"/>
      <c r="F528" s="66"/>
      <c r="H528" s="66"/>
      <c r="J528" s="66"/>
      <c r="L528" s="66"/>
      <c r="N528" s="66"/>
    </row>
    <row r="529" spans="4:14" x14ac:dyDescent="0.25">
      <c r="D529" s="66"/>
      <c r="F529" s="66"/>
      <c r="H529" s="66"/>
      <c r="J529" s="66"/>
      <c r="L529" s="66"/>
      <c r="N529" s="66"/>
    </row>
    <row r="530" spans="4:14" x14ac:dyDescent="0.25">
      <c r="D530" s="66"/>
      <c r="F530" s="66"/>
      <c r="H530" s="66"/>
      <c r="J530" s="66"/>
      <c r="L530" s="66"/>
      <c r="N530" s="66"/>
    </row>
    <row r="531" spans="4:14" x14ac:dyDescent="0.25">
      <c r="D531" s="66"/>
      <c r="F531" s="66"/>
      <c r="H531" s="66"/>
      <c r="J531" s="66"/>
      <c r="L531" s="66"/>
      <c r="N531" s="66"/>
    </row>
    <row r="532" spans="4:14" x14ac:dyDescent="0.25">
      <c r="D532" s="66"/>
      <c r="F532" s="66"/>
      <c r="H532" s="66"/>
      <c r="J532" s="66"/>
      <c r="L532" s="66"/>
      <c r="N532" s="66"/>
    </row>
    <row r="533" spans="4:14" x14ac:dyDescent="0.25">
      <c r="D533" s="66"/>
      <c r="F533" s="66"/>
      <c r="H533" s="66"/>
      <c r="J533" s="66"/>
      <c r="L533" s="66"/>
      <c r="N533" s="66"/>
    </row>
    <row r="534" spans="4:14" x14ac:dyDescent="0.25">
      <c r="D534" s="66"/>
      <c r="F534" s="66"/>
      <c r="H534" s="66"/>
      <c r="J534" s="66"/>
      <c r="L534" s="66"/>
      <c r="N534" s="66"/>
    </row>
    <row r="535" spans="4:14" x14ac:dyDescent="0.25">
      <c r="D535" s="66"/>
      <c r="F535" s="66"/>
      <c r="H535" s="66"/>
      <c r="J535" s="66"/>
      <c r="L535" s="66"/>
      <c r="N535" s="66"/>
    </row>
    <row r="536" spans="4:14" x14ac:dyDescent="0.25">
      <c r="D536" s="66"/>
      <c r="F536" s="66"/>
      <c r="H536" s="66"/>
      <c r="J536" s="66"/>
      <c r="L536" s="66"/>
      <c r="N536" s="66"/>
    </row>
    <row r="537" spans="4:14" x14ac:dyDescent="0.25">
      <c r="D537" s="66"/>
      <c r="F537" s="66"/>
      <c r="H537" s="66"/>
      <c r="J537" s="66"/>
      <c r="L537" s="66"/>
      <c r="N537" s="66"/>
    </row>
    <row r="538" spans="4:14" x14ac:dyDescent="0.25">
      <c r="D538" s="66"/>
      <c r="F538" s="66"/>
      <c r="H538" s="66"/>
      <c r="J538" s="66"/>
      <c r="L538" s="66"/>
      <c r="N538" s="66"/>
    </row>
    <row r="539" spans="4:14" x14ac:dyDescent="0.25">
      <c r="D539" s="66"/>
      <c r="F539" s="66"/>
      <c r="H539" s="66"/>
      <c r="J539" s="66"/>
      <c r="L539" s="66"/>
      <c r="N539" s="66"/>
    </row>
    <row r="540" spans="4:14" x14ac:dyDescent="0.25">
      <c r="D540" s="66"/>
      <c r="F540" s="66"/>
      <c r="H540" s="66"/>
      <c r="J540" s="66"/>
      <c r="L540" s="66"/>
      <c r="N540" s="66"/>
    </row>
    <row r="541" spans="4:14" x14ac:dyDescent="0.25">
      <c r="D541" s="66"/>
      <c r="F541" s="66"/>
      <c r="H541" s="66"/>
      <c r="J541" s="66"/>
      <c r="L541" s="66"/>
      <c r="N541" s="66"/>
    </row>
    <row r="542" spans="4:14" x14ac:dyDescent="0.25">
      <c r="D542" s="66"/>
      <c r="F542" s="66"/>
      <c r="H542" s="66"/>
      <c r="J542" s="66"/>
      <c r="L542" s="66"/>
      <c r="N542" s="66"/>
    </row>
    <row r="543" spans="4:14" x14ac:dyDescent="0.25">
      <c r="D543" s="66"/>
      <c r="F543" s="66"/>
      <c r="H543" s="66"/>
      <c r="J543" s="66"/>
      <c r="L543" s="66"/>
      <c r="N543" s="66"/>
    </row>
    <row r="544" spans="4:14" x14ac:dyDescent="0.25">
      <c r="D544" s="66"/>
      <c r="F544" s="66"/>
      <c r="H544" s="66"/>
      <c r="J544" s="66"/>
      <c r="L544" s="66"/>
      <c r="N544" s="66"/>
    </row>
    <row r="545" spans="4:14" x14ac:dyDescent="0.25">
      <c r="D545" s="66"/>
      <c r="F545" s="66"/>
      <c r="H545" s="66"/>
      <c r="J545" s="66"/>
      <c r="L545" s="66"/>
      <c r="N545" s="66"/>
    </row>
  </sheetData>
  <mergeCells count="8">
    <mergeCell ref="A88:B88"/>
    <mergeCell ref="A102:B102"/>
    <mergeCell ref="A2:B2"/>
    <mergeCell ref="A16:B16"/>
    <mergeCell ref="A30:B30"/>
    <mergeCell ref="A44:B44"/>
    <mergeCell ref="A60:B60"/>
    <mergeCell ref="A74:B74"/>
  </mergeCells>
  <printOptions horizontalCentered="1"/>
  <pageMargins left="0.25" right="0.25" top="0.75" bottom="0.75" header="0.3" footer="0.3"/>
  <pageSetup paperSize="9" scale="63" orientation="portrait" r:id="rId1"/>
  <headerFooter differentOddEven="1" alignWithMargins="0">
    <oddHeader xml:space="preserve">&amp;L&amp;"Arial,Bold"SlimLine Vertical Blinds Wand Op
Split Wand Op + £2.00
Cord and Chain + £2.00&amp;"Arial,Regular"
&amp;C&amp;"Arial,Bold"Blind Size Limitations:&amp;"Arial,Regular"
Width: 170 - 4800
Drop: 170 - 4000&amp;R&amp;14 89mm Fabrics Only
</oddHeader>
    <oddFooter>&amp;LSlimline only avaiable in white.
&amp;RBracket Options:
Top fix (white)
89mm Shallow Face Fix (White)
127mm Shallow Face Fix (White)</oddFooter>
    <evenHeader>&amp;L&amp;"Arial,Bold"&amp;11SlimLine Vertical Blinds Wand Op
Split Wand Op + £2.00
Cord and Chain + £2.00
&amp;C&amp;"Arial,Bold"Blind Size Limitations:&amp;"Arial,Regular"
Width: 170 - 4800
Drop: 170 - 4000&amp;R&amp;14 89mm Fabrics Only
all prices + Vat</evenHeader>
    <evenFooter>&amp;LSlimline only avaiable in white.
&amp;RBracket Options:
Top fix (white)
89mm Shallow Face Fix (White)
127mm Shallow Face Fix (White)</evenFooter>
  </headerFooter>
  <rowBreaks count="1" manualBreakCount="1">
    <brk id="57" max="13" man="1"/>
  </rowBreaks>
  <colBreaks count="1" manualBreakCount="1">
    <brk id="14" max="113" man="1"/>
  </colBreaks>
  <drawing r:id="rId2"/>
  <legacyDrawing r:id="rId3"/>
  <oleObjects>
    <mc:AlternateContent xmlns:mc="http://schemas.openxmlformats.org/markup-compatibility/2006">
      <mc:Choice Requires="x14">
        <oleObject shapeId="4097" r:id="rId4">
          <objectPr defaultSize="0" autoPict="0" r:id="rId5">
            <anchor moveWithCells="1">
              <from>
                <xdr:col>6</xdr:col>
                <xdr:colOff>238125</xdr:colOff>
                <xdr:row>108</xdr:row>
                <xdr:rowOff>190500</xdr:rowOff>
              </from>
              <to>
                <xdr:col>8</xdr:col>
                <xdr:colOff>247650</xdr:colOff>
                <xdr:row>112</xdr:row>
                <xdr:rowOff>123825</xdr:rowOff>
              </to>
            </anchor>
          </objectPr>
        </oleObject>
      </mc:Choice>
      <mc:Fallback>
        <oleObject shapeId="4097" r:id="rId4"/>
      </mc:Fallback>
    </mc:AlternateContent>
    <mc:AlternateContent xmlns:mc="http://schemas.openxmlformats.org/markup-compatibility/2006">
      <mc:Choice Requires="x14">
        <oleObject shapeId="4098" r:id="rId6">
          <objectPr defaultSize="0" autoPict="0" r:id="rId7">
            <anchor moveWithCells="1">
              <from>
                <xdr:col>1</xdr:col>
                <xdr:colOff>371475</xdr:colOff>
                <xdr:row>109</xdr:row>
                <xdr:rowOff>19050</xdr:rowOff>
              </from>
              <to>
                <xdr:col>3</xdr:col>
                <xdr:colOff>247650</xdr:colOff>
                <xdr:row>112</xdr:row>
                <xdr:rowOff>38100</xdr:rowOff>
              </to>
            </anchor>
          </objectPr>
        </oleObject>
      </mc:Choice>
      <mc:Fallback>
        <oleObject shapeId="4098"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27968-4884-4B0B-96D1-3170F3124B92}">
  <dimension ref="A1:AA70"/>
  <sheetViews>
    <sheetView view="pageBreakPreview" zoomScale="120" zoomScaleNormal="180" zoomScaleSheetLayoutView="120" workbookViewId="0">
      <selection activeCell="C52" sqref="C52"/>
    </sheetView>
  </sheetViews>
  <sheetFormatPr defaultRowHeight="21" x14ac:dyDescent="0.35"/>
  <cols>
    <col min="1" max="1" width="8.7109375" style="206" customWidth="1"/>
    <col min="2" max="2" width="8.7109375" style="205" customWidth="1"/>
    <col min="3" max="26" width="8.7109375" style="215" customWidth="1"/>
    <col min="27" max="16384" width="9.140625" style="207"/>
  </cols>
  <sheetData>
    <row r="1" spans="1:27" ht="24.95" customHeight="1" thickBot="1" x14ac:dyDescent="0.4">
      <c r="A1" s="204" t="s">
        <v>0</v>
      </c>
    </row>
    <row r="2" spans="1:27" ht="24.95" customHeight="1" x14ac:dyDescent="0.35">
      <c r="A2" s="208" t="s">
        <v>1</v>
      </c>
      <c r="B2" s="209" t="s">
        <v>2</v>
      </c>
      <c r="C2" s="216">
        <v>400</v>
      </c>
      <c r="D2" s="216">
        <v>500</v>
      </c>
      <c r="E2" s="216">
        <v>600</v>
      </c>
      <c r="F2" s="216">
        <v>700</v>
      </c>
      <c r="G2" s="216">
        <v>800</v>
      </c>
      <c r="H2" s="216">
        <v>900</v>
      </c>
      <c r="I2" s="216">
        <v>1000</v>
      </c>
      <c r="J2" s="216">
        <v>1100</v>
      </c>
      <c r="K2" s="216">
        <v>1200</v>
      </c>
      <c r="L2" s="216">
        <v>1300</v>
      </c>
      <c r="M2" s="216">
        <v>1400</v>
      </c>
      <c r="N2" s="216">
        <v>1500</v>
      </c>
      <c r="O2" s="216">
        <v>1600</v>
      </c>
      <c r="P2" s="216">
        <v>1700</v>
      </c>
      <c r="Q2" s="216">
        <v>1800</v>
      </c>
      <c r="R2" s="216">
        <v>1900</v>
      </c>
      <c r="S2" s="216">
        <v>2000</v>
      </c>
      <c r="T2" s="216">
        <v>2100</v>
      </c>
      <c r="U2" s="216">
        <v>2200</v>
      </c>
      <c r="V2" s="216">
        <v>2300</v>
      </c>
      <c r="W2" s="217">
        <v>2400</v>
      </c>
      <c r="X2" s="218">
        <v>2500</v>
      </c>
      <c r="Y2" s="219">
        <v>2600</v>
      </c>
      <c r="Z2" s="220">
        <v>2700</v>
      </c>
    </row>
    <row r="3" spans="1:27" ht="24.95" customHeight="1" x14ac:dyDescent="0.35">
      <c r="A3" s="208" t="s">
        <v>3</v>
      </c>
      <c r="B3" s="209" t="s">
        <v>4</v>
      </c>
      <c r="C3" s="216" t="s">
        <v>5</v>
      </c>
      <c r="D3" s="216" t="s">
        <v>6</v>
      </c>
      <c r="E3" s="216" t="s">
        <v>7</v>
      </c>
      <c r="F3" s="216" t="s">
        <v>8</v>
      </c>
      <c r="G3" s="216" t="s">
        <v>9</v>
      </c>
      <c r="H3" s="216" t="s">
        <v>10</v>
      </c>
      <c r="I3" s="216" t="s">
        <v>11</v>
      </c>
      <c r="J3" s="216" t="s">
        <v>12</v>
      </c>
      <c r="K3" s="216" t="s">
        <v>13</v>
      </c>
      <c r="L3" s="216" t="s">
        <v>14</v>
      </c>
      <c r="M3" s="216" t="s">
        <v>15</v>
      </c>
      <c r="N3" s="216" t="s">
        <v>16</v>
      </c>
      <c r="O3" s="216" t="s">
        <v>17</v>
      </c>
      <c r="P3" s="216" t="s">
        <v>18</v>
      </c>
      <c r="Q3" s="216" t="s">
        <v>19</v>
      </c>
      <c r="R3" s="216" t="s">
        <v>20</v>
      </c>
      <c r="S3" s="216" t="s">
        <v>21</v>
      </c>
      <c r="T3" s="216" t="s">
        <v>22</v>
      </c>
      <c r="U3" s="216" t="s">
        <v>23</v>
      </c>
      <c r="V3" s="216" t="s">
        <v>24</v>
      </c>
      <c r="W3" s="217" t="s">
        <v>25</v>
      </c>
      <c r="X3" s="221" t="s">
        <v>27</v>
      </c>
      <c r="Y3" s="216" t="s">
        <v>60</v>
      </c>
      <c r="Z3" s="222" t="s">
        <v>498</v>
      </c>
    </row>
    <row r="4" spans="1:27" ht="24.95" customHeight="1" x14ac:dyDescent="0.35">
      <c r="A4" s="208">
        <v>1200</v>
      </c>
      <c r="B4" s="209" t="s">
        <v>13</v>
      </c>
      <c r="C4" s="223">
        <f>'C HC Wood &amp; Fuax'!C4+'C HC Wood &amp; Fuax'!C4*(-Sumary!$B$31)</f>
        <v>18.744803999999998</v>
      </c>
      <c r="D4" s="223">
        <f>'C HC Wood &amp; Fuax'!D4+'C HC Wood &amp; Fuax'!D4*(-Sumary!$B$31)</f>
        <v>20.241467999999998</v>
      </c>
      <c r="E4" s="223">
        <f>'C HC Wood &amp; Fuax'!E4+'C HC Wood &amp; Fuax'!E4*(-Sumary!$B$31)</f>
        <v>21.738132000000004</v>
      </c>
      <c r="F4" s="223">
        <f>'C HC Wood &amp; Fuax'!F4+'C HC Wood &amp; Fuax'!F4*(-Sumary!$B$31)</f>
        <v>24.676704000000001</v>
      </c>
      <c r="G4" s="223">
        <f>'C HC Wood &amp; Fuax'!G4+'C HC Wood &amp; Fuax'!G4*(-Sumary!$B$31)</f>
        <v>26.638794000000001</v>
      </c>
      <c r="H4" s="223">
        <f>'C HC Wood &amp; Fuax'!H4+'C HC Wood &amp; Fuax'!H4*(-Sumary!$B$31)</f>
        <v>30.334824000000001</v>
      </c>
      <c r="I4" s="223">
        <f>'C HC Wood &amp; Fuax'!I4+'C HC Wood &amp; Fuax'!I4*(-Sumary!$B$31)</f>
        <v>33.145631999999999</v>
      </c>
      <c r="J4" s="223">
        <f>'C HC Wood &amp; Fuax'!J4+'C HC Wood &amp; Fuax'!J4*(-Sumary!$B$31)</f>
        <v>35.436258000000002</v>
      </c>
      <c r="K4" s="223">
        <f>'C HC Wood &amp; Fuax'!K4+'C HC Wood &amp; Fuax'!K4*(-Sumary!$B$31)</f>
        <v>38.082798000000004</v>
      </c>
      <c r="L4" s="223">
        <f>'C HC Wood &amp; Fuax'!L4+'C HC Wood &amp; Fuax'!L4*(-Sumary!$B$31)</f>
        <v>41.322528000000005</v>
      </c>
      <c r="M4" s="223">
        <f>'C HC Wood &amp; Fuax'!M4+'C HC Wood &amp; Fuax'!M4*(-Sumary!$B$31)</f>
        <v>42.472404000000004</v>
      </c>
      <c r="N4" s="223">
        <f>'C HC Wood &amp; Fuax'!N4+'C HC Wood &amp; Fuax'!N4*(-Sumary!$B$31)</f>
        <v>46.177560000000007</v>
      </c>
      <c r="O4" s="223">
        <f>'C HC Wood &amp; Fuax'!O4+'C HC Wood &amp; Fuax'!O4*(-Sumary!$B$31)</f>
        <v>50.275134000000008</v>
      </c>
      <c r="P4" s="223">
        <f>'C HC Wood &amp; Fuax'!P4+'C HC Wood &amp; Fuax'!P4*(-Sumary!$B$31)</f>
        <v>51.479765999999998</v>
      </c>
      <c r="Q4" s="223">
        <f>'C HC Wood &amp; Fuax'!Q4+'C HC Wood &amp; Fuax'!Q4*(-Sumary!$B$31)</f>
        <v>54.482220000000005</v>
      </c>
      <c r="R4" s="223">
        <f>'C HC Wood &amp; Fuax'!R4+'C HC Wood &amp; Fuax'!R4*(-Sumary!$B$31)</f>
        <v>60.724404000000007</v>
      </c>
      <c r="S4" s="223">
        <f>'C HC Wood &amp; Fuax'!S4+'C HC Wood &amp; Fuax'!S4*(-Sumary!$B$31)</f>
        <v>64.812852000000007</v>
      </c>
      <c r="T4" s="223">
        <f>'C HC Wood &amp; Fuax'!T4+'C HC Wood &amp; Fuax'!T4*(-Sumary!$B$31)</f>
        <v>68.554512000000017</v>
      </c>
      <c r="U4" s="223">
        <f>'C HC Wood &amp; Fuax'!U4+'C HC Wood &amp; Fuax'!U4*(-Sumary!$B$31)</f>
        <v>72.095399999999998</v>
      </c>
      <c r="V4" s="223">
        <f>'C HC Wood &amp; Fuax'!V4+'C HC Wood &amp; Fuax'!V4*(-Sumary!$B$31)</f>
        <v>74.714562000000001</v>
      </c>
      <c r="W4" s="223">
        <f>'C HC Wood &amp; Fuax'!W4+'C HC Wood &amp; Fuax'!W4*(-Sumary!$B$31)</f>
        <v>78.054677999999996</v>
      </c>
      <c r="X4" s="223">
        <f>'C HC Wood &amp; Fuax'!X4+'C HC Wood &amp; Fuax'!X4*(-Sumary!$B$31)</f>
        <v>82.435158000000001</v>
      </c>
      <c r="Y4" s="223">
        <f>'C HC Wood &amp; Fuax'!Y4+'C HC Wood &amp; Fuax'!Y4*(-Sumary!$B$31)</f>
        <v>85.729643999999993</v>
      </c>
      <c r="Z4" s="223">
        <f>'C HC Wood &amp; Fuax'!Z4+'C HC Wood &amp; Fuax'!Z4*(-Sumary!$B$31)</f>
        <v>89.033256000000009</v>
      </c>
    </row>
    <row r="5" spans="1:27" ht="24.95" customHeight="1" x14ac:dyDescent="0.35">
      <c r="A5" s="208">
        <v>1800</v>
      </c>
      <c r="B5" s="209" t="s">
        <v>26</v>
      </c>
      <c r="C5" s="223">
        <f>'C HC Wood &amp; Fuax'!C5+'C HC Wood &amp; Fuax'!C5*(-Sumary!$B$31)</f>
        <v>22.212683999999999</v>
      </c>
      <c r="D5" s="223">
        <f>'C HC Wood &amp; Fuax'!D5+'C HC Wood &amp; Fuax'!D5*(-Sumary!$B$31)</f>
        <v>24.27516</v>
      </c>
      <c r="E5" s="223">
        <f>'C HC Wood &amp; Fuax'!E5+'C HC Wood &amp; Fuax'!E5*(-Sumary!$B$31)</f>
        <v>26.337636</v>
      </c>
      <c r="F5" s="223">
        <f>'C HC Wood &amp; Fuax'!F5+'C HC Wood &amp; Fuax'!F5*(-Sumary!$B$31)</f>
        <v>30.033666</v>
      </c>
      <c r="G5" s="223">
        <f>'C HC Wood &amp; Fuax'!G5+'C HC Wood &amp; Fuax'!G5*(-Sumary!$B$31)</f>
        <v>32.48856</v>
      </c>
      <c r="H5" s="223">
        <f>'C HC Wood &amp; Fuax'!H5+'C HC Wood &amp; Fuax'!H5*(-Sumary!$B$31)</f>
        <v>37.389222000000004</v>
      </c>
      <c r="I5" s="223">
        <f>'C HC Wood &amp; Fuax'!I5+'C HC Wood &amp; Fuax'!I5*(-Sumary!$B$31)</f>
        <v>41.222142000000005</v>
      </c>
      <c r="J5" s="223">
        <f>'C HC Wood &amp; Fuax'!J5+'C HC Wood &amp; Fuax'!J5*(-Sumary!$B$31)</f>
        <v>43.777422000000001</v>
      </c>
      <c r="K5" s="223">
        <f>'C HC Wood &amp; Fuax'!K5+'C HC Wood &amp; Fuax'!K5*(-Sumary!$B$31)</f>
        <v>48.887982000000001</v>
      </c>
      <c r="L5" s="223">
        <f>'C HC Wood &amp; Fuax'!L5+'C HC Wood &amp; Fuax'!L5*(-Sumary!$B$31)</f>
        <v>51.662286000000002</v>
      </c>
      <c r="M5" s="223">
        <f>'C HC Wood &amp; Fuax'!M5+'C HC Wood &amp; Fuax'!M5*(-Sumary!$B$31)</f>
        <v>53.523990000000005</v>
      </c>
      <c r="N5" s="223">
        <f>'C HC Wood &amp; Fuax'!N5+'C HC Wood &amp; Fuax'!N5*(-Sumary!$B$31)</f>
        <v>57.229146000000007</v>
      </c>
      <c r="O5" s="223">
        <f>'C HC Wood &amp; Fuax'!O5+'C HC Wood &amp; Fuax'!O5*(-Sumary!$B$31)</f>
        <v>60.970806000000003</v>
      </c>
      <c r="P5" s="223">
        <f>'C HC Wood &amp; Fuax'!P5+'C HC Wood &amp; Fuax'!P5*(-Sumary!$B$31)</f>
        <v>63.462204000000007</v>
      </c>
      <c r="Q5" s="223">
        <f>'C HC Wood &amp; Fuax'!Q5+'C HC Wood &amp; Fuax'!Q5*(-Sumary!$B$31)</f>
        <v>68.454126000000002</v>
      </c>
      <c r="R5" s="223">
        <f>'C HC Wood &amp; Fuax'!R5+'C HC Wood &amp; Fuax'!R5*(-Sumary!$B$31)</f>
        <v>73.847591999999992</v>
      </c>
      <c r="S5" s="223">
        <f>'C HC Wood &amp; Fuax'!S5+'C HC Wood &amp; Fuax'!S5*(-Sumary!$B$31)</f>
        <v>78.565734000000006</v>
      </c>
      <c r="T5" s="223">
        <f>'C HC Wood &amp; Fuax'!T5+'C HC Wood &amp; Fuax'!T5*(-Sumary!$B$31)</f>
        <v>84.652776000000017</v>
      </c>
      <c r="U5" s="223">
        <f>'C HC Wood &amp; Fuax'!U5+'C HC Wood &amp; Fuax'!U5*(-Sumary!$B$31)</f>
        <v>88.65909000000002</v>
      </c>
      <c r="V5" s="223">
        <f>'C HC Wood &amp; Fuax'!V5+'C HC Wood &amp; Fuax'!V5*(-Sumary!$B$31)</f>
        <v>93.550626000000008</v>
      </c>
      <c r="W5" s="223">
        <f>'C HC Wood &amp; Fuax'!W5+'C HC Wood &amp; Fuax'!W5*(-Sumary!$B$31)</f>
        <v>98.889336000000014</v>
      </c>
      <c r="X5" s="223">
        <f>'C HC Wood &amp; Fuax'!X5+'C HC Wood &amp; Fuax'!X5*(-Sumary!$B$31)</f>
        <v>123.65730000000002</v>
      </c>
      <c r="Y5" s="223">
        <f>'C HC Wood &amp; Fuax'!Y5+'C HC Wood &amp; Fuax'!Y5*(-Sumary!$B$31)</f>
        <v>128.59446600000001</v>
      </c>
      <c r="Z5" s="223">
        <f>'C HC Wood &amp; Fuax'!Z5+'C HC Wood &amp; Fuax'!Z5*(-Sumary!$B$31)</f>
        <v>133.54075800000004</v>
      </c>
    </row>
    <row r="6" spans="1:27" ht="24.95" customHeight="1" thickBot="1" x14ac:dyDescent="0.4">
      <c r="A6" s="208">
        <v>2400</v>
      </c>
      <c r="B6" s="209" t="s">
        <v>25</v>
      </c>
      <c r="C6" s="223">
        <f>'C HC Wood &amp; Fuax'!C6+'C HC Wood &amp; Fuax'!C6*(-Sumary!$B$31)</f>
        <v>24.986988</v>
      </c>
      <c r="D6" s="223">
        <f>'C HC Wood &amp; Fuax'!D6+'C HC Wood &amp; Fuax'!D6*(-Sumary!$B$31)</f>
        <v>27.962063999999998</v>
      </c>
      <c r="E6" s="223">
        <f>'C HC Wood &amp; Fuax'!E6+'C HC Wood &amp; Fuax'!E6*(-Sumary!$B$31)</f>
        <v>30.928014000000005</v>
      </c>
      <c r="F6" s="223">
        <f>'C HC Wood &amp; Fuax'!F6+'C HC Wood &amp; Fuax'!F6*(-Sumary!$B$31)</f>
        <v>34.715303999999996</v>
      </c>
      <c r="G6" s="223">
        <f>'C HC Wood &amp; Fuax'!G6+'C HC Wood &amp; Fuax'!G6*(-Sumary!$B$31)</f>
        <v>37.234079999999992</v>
      </c>
      <c r="H6" s="223">
        <f>'C HC Wood &amp; Fuax'!H6+'C HC Wood &amp; Fuax'!H6*(-Sumary!$B$31)</f>
        <v>42.271632000000004</v>
      </c>
      <c r="I6" s="223">
        <f>'C HC Wood &amp; Fuax'!I6+'C HC Wood &amp; Fuax'!I6*(-Sumary!$B$31)</f>
        <v>47.281806000000003</v>
      </c>
      <c r="J6" s="223">
        <f>'C HC Wood &amp; Fuax'!J6+'C HC Wood &amp; Fuax'!J6*(-Sumary!$B$31)</f>
        <v>51.735293999999996</v>
      </c>
      <c r="K6" s="223">
        <f>'C HC Wood &amp; Fuax'!K6+'C HC Wood &amp; Fuax'!K6*(-Sumary!$B$31)</f>
        <v>57.293028000000007</v>
      </c>
      <c r="L6" s="223">
        <f>'C HC Wood &amp; Fuax'!L6+'C HC Wood &amp; Fuax'!L6*(-Sumary!$B$31)</f>
        <v>61.427106000000009</v>
      </c>
      <c r="M6" s="223">
        <f>'C HC Wood &amp; Fuax'!M6+'C HC Wood &amp; Fuax'!M6*(-Sumary!$B$31)</f>
        <v>65.296530000000004</v>
      </c>
      <c r="N6" s="223">
        <f>'C HC Wood &amp; Fuax'!N6+'C HC Wood &amp; Fuax'!N6*(-Sumary!$B$31)</f>
        <v>69.686136000000005</v>
      </c>
      <c r="O6" s="223">
        <f>'C HC Wood &amp; Fuax'!O6+'C HC Wood &amp; Fuax'!O6*(-Sumary!$B$31)</f>
        <v>73.482551999999998</v>
      </c>
      <c r="P6" s="223">
        <f>'C HC Wood &amp; Fuax'!P6+'C HC Wood &amp; Fuax'!P6*(-Sumary!$B$31)</f>
        <v>76.01045400000001</v>
      </c>
      <c r="Q6" s="223">
        <f>'C HC Wood &amp; Fuax'!Q6+'C HC Wood &amp; Fuax'!Q6*(-Sumary!$B$31)</f>
        <v>81.057131999999996</v>
      </c>
      <c r="R6" s="223">
        <f>'C HC Wood &amp; Fuax'!R6+'C HC Wood &amp; Fuax'!R6*(-Sumary!$B$31)</f>
        <v>88.622585999999998</v>
      </c>
      <c r="S6" s="223">
        <f>'C HC Wood &amp; Fuax'!S6+'C HC Wood &amp; Fuax'!S6*(-Sumary!$B$31)</f>
        <v>97.000254000000012</v>
      </c>
      <c r="T6" s="223">
        <f>'C HC Wood &amp; Fuax'!T6+'C HC Wood &amp; Fuax'!T6*(-Sumary!$B$31)</f>
        <v>103.74436800000001</v>
      </c>
      <c r="U6" s="223">
        <f>'C HC Wood &amp; Fuax'!U6+'C HC Wood &amp; Fuax'!U6*(-Sumary!$B$31)</f>
        <v>108.28911600000001</v>
      </c>
      <c r="V6" s="223">
        <f>'C HC Wood &amp; Fuax'!V6+'C HC Wood &amp; Fuax'!V6*(-Sumary!$B$31)</f>
        <v>112.42319400000001</v>
      </c>
      <c r="W6" s="223">
        <f>'C HC Wood &amp; Fuax'!W6+'C HC Wood &amp; Fuax'!W6*(-Sumary!$B$31)</f>
        <v>120.70960200000003</v>
      </c>
      <c r="X6" s="223">
        <f>'C HC Wood &amp; Fuax'!X6+'C HC Wood &amp; Fuax'!X6*(-Sumary!$B$31)</f>
        <v>148.49827199999999</v>
      </c>
      <c r="Y6" s="223">
        <f>'C HC Wood &amp; Fuax'!Y6+'C HC Wood &amp; Fuax'!Y6*(-Sumary!$B$31)</f>
        <v>154.43820287999998</v>
      </c>
      <c r="Z6" s="223">
        <f>'C HC Wood &amp; Fuax'!Z6+'C HC Wood &amp; Fuax'!Z6*(-Sumary!$B$31)</f>
        <v>160.37813376</v>
      </c>
    </row>
    <row r="7" spans="1:27" ht="24.95" customHeight="1" x14ac:dyDescent="0.35">
      <c r="A7" s="208">
        <v>2500</v>
      </c>
      <c r="B7" s="209" t="s">
        <v>27</v>
      </c>
      <c r="C7" s="223">
        <f>'C HC Wood &amp; Fuax'!C7+'C HC Wood &amp; Fuax'!C7*(-Sumary!$B$31)</f>
        <v>30.9729251516004</v>
      </c>
      <c r="D7" s="223">
        <f>'C HC Wood &amp; Fuax'!D7+'C HC Wood &amp; Fuax'!D7*(-Sumary!$B$31)</f>
        <v>34.182499816762828</v>
      </c>
      <c r="E7" s="223">
        <f>'C HC Wood &amp; Fuax'!E7+'C HC Wood &amp; Fuax'!E7*(-Sumary!$B$31)</f>
        <v>37.392074481925249</v>
      </c>
      <c r="F7" s="223">
        <f>'C HC Wood &amp; Fuax'!F7+'C HC Wood &amp; Fuax'!F7*(-Sumary!$B$31)</f>
        <v>45.940347600031096</v>
      </c>
      <c r="G7" s="223">
        <f>'C HC Wood &amp; Fuax'!G7+'C HC Wood &amp; Fuax'!G7*(-Sumary!$B$31)</f>
        <v>50.76000592560505</v>
      </c>
      <c r="H7" s="223">
        <f>'C HC Wood &amp; Fuax'!H7+'C HC Wood &amp; Fuax'!H7*(-Sumary!$B$31)</f>
        <v>56.003370477603042</v>
      </c>
      <c r="I7" s="223">
        <f>'C HC Wood &amp; Fuax'!I7+'C HC Wood &amp; Fuax'!I7*(-Sumary!$B$31)</f>
        <v>59.509539501262338</v>
      </c>
      <c r="J7" s="223">
        <f>'C HC Wood &amp; Fuax'!J7+'C HC Wood &amp; Fuax'!J7*(-Sumary!$B$31)</f>
        <v>66.500692237259685</v>
      </c>
      <c r="K7" s="223">
        <f>'C HC Wood &amp; Fuax'!K7+'C HC Wood &amp; Fuax'!K7*(-Sumary!$B$31)</f>
        <v>70.875459025088333</v>
      </c>
      <c r="L7" s="223">
        <f>'C HC Wood &amp; Fuax'!L7+'C HC Wood &amp; Fuax'!L7*(-Sumary!$B$31)</f>
        <v>74.911260831777696</v>
      </c>
      <c r="M7" s="223">
        <f>'C HC Wood &amp; Fuax'!M7+'C HC Wood &amp; Fuax'!M7*(-Sumary!$B$31)</f>
        <v>80.267277310469893</v>
      </c>
      <c r="N7" s="225"/>
      <c r="O7" s="225"/>
      <c r="P7" s="225"/>
      <c r="Q7" s="225"/>
      <c r="R7" s="225"/>
      <c r="S7" s="225"/>
      <c r="T7" s="225"/>
      <c r="U7" s="225"/>
      <c r="V7" s="225"/>
      <c r="W7" s="225"/>
      <c r="X7" s="774" t="s">
        <v>499</v>
      </c>
      <c r="Y7" s="774"/>
      <c r="Z7" s="774"/>
      <c r="AA7" s="210"/>
    </row>
    <row r="8" spans="1:27" ht="24.95" customHeight="1" thickBot="1" x14ac:dyDescent="0.4">
      <c r="A8" s="204" t="s">
        <v>28</v>
      </c>
    </row>
    <row r="9" spans="1:27" ht="24.95" customHeight="1" x14ac:dyDescent="0.35">
      <c r="A9" s="208" t="s">
        <v>1</v>
      </c>
      <c r="B9" s="209" t="s">
        <v>2</v>
      </c>
      <c r="C9" s="216">
        <v>400</v>
      </c>
      <c r="D9" s="216">
        <v>500</v>
      </c>
      <c r="E9" s="216">
        <v>600</v>
      </c>
      <c r="F9" s="216">
        <v>700</v>
      </c>
      <c r="G9" s="216">
        <v>800</v>
      </c>
      <c r="H9" s="216">
        <v>900</v>
      </c>
      <c r="I9" s="216">
        <v>1000</v>
      </c>
      <c r="J9" s="216">
        <v>1100</v>
      </c>
      <c r="K9" s="216">
        <v>1200</v>
      </c>
      <c r="L9" s="216">
        <v>1300</v>
      </c>
      <c r="M9" s="216">
        <v>1400</v>
      </c>
      <c r="N9" s="216">
        <v>1500</v>
      </c>
      <c r="O9" s="216">
        <v>1600</v>
      </c>
      <c r="P9" s="216">
        <v>1700</v>
      </c>
      <c r="Q9" s="216">
        <v>1800</v>
      </c>
      <c r="R9" s="216">
        <v>1900</v>
      </c>
      <c r="S9" s="216">
        <v>2000</v>
      </c>
      <c r="T9" s="216">
        <v>2100</v>
      </c>
      <c r="U9" s="216">
        <v>2200</v>
      </c>
      <c r="V9" s="216">
        <v>2300</v>
      </c>
      <c r="W9" s="216">
        <v>2400</v>
      </c>
      <c r="X9" s="218">
        <v>2500</v>
      </c>
      <c r="Y9" s="219">
        <v>2600</v>
      </c>
      <c r="Z9" s="220">
        <v>2700</v>
      </c>
    </row>
    <row r="10" spans="1:27" ht="24.95" customHeight="1" x14ac:dyDescent="0.35">
      <c r="A10" s="208" t="s">
        <v>3</v>
      </c>
      <c r="B10" s="209" t="s">
        <v>4</v>
      </c>
      <c r="C10" s="216" t="s">
        <v>5</v>
      </c>
      <c r="D10" s="216" t="s">
        <v>6</v>
      </c>
      <c r="E10" s="216" t="s">
        <v>7</v>
      </c>
      <c r="F10" s="216" t="s">
        <v>8</v>
      </c>
      <c r="G10" s="216" t="s">
        <v>9</v>
      </c>
      <c r="H10" s="216" t="s">
        <v>10</v>
      </c>
      <c r="I10" s="216" t="s">
        <v>11</v>
      </c>
      <c r="J10" s="216" t="s">
        <v>12</v>
      </c>
      <c r="K10" s="216" t="s">
        <v>13</v>
      </c>
      <c r="L10" s="216" t="s">
        <v>14</v>
      </c>
      <c r="M10" s="216" t="s">
        <v>15</v>
      </c>
      <c r="N10" s="216" t="s">
        <v>16</v>
      </c>
      <c r="O10" s="216" t="s">
        <v>17</v>
      </c>
      <c r="P10" s="216" t="s">
        <v>18</v>
      </c>
      <c r="Q10" s="216" t="s">
        <v>19</v>
      </c>
      <c r="R10" s="216" t="s">
        <v>20</v>
      </c>
      <c r="S10" s="216" t="s">
        <v>21</v>
      </c>
      <c r="T10" s="216" t="s">
        <v>22</v>
      </c>
      <c r="U10" s="216" t="s">
        <v>23</v>
      </c>
      <c r="V10" s="216" t="s">
        <v>24</v>
      </c>
      <c r="W10" s="216" t="s">
        <v>25</v>
      </c>
      <c r="X10" s="221" t="s">
        <v>27</v>
      </c>
      <c r="Y10" s="216" t="s">
        <v>60</v>
      </c>
      <c r="Z10" s="222" t="s">
        <v>498</v>
      </c>
    </row>
    <row r="11" spans="1:27" ht="24.95" customHeight="1" x14ac:dyDescent="0.35">
      <c r="A11" s="208">
        <v>1200</v>
      </c>
      <c r="B11" s="209" t="s">
        <v>13</v>
      </c>
      <c r="C11" s="223">
        <f>'C HC Wood &amp; Fuax'!C11+'C HC Wood &amp; Fuax'!C11*(-Sumary!$B$31)</f>
        <v>23.900994000000001</v>
      </c>
      <c r="D11" s="223">
        <f>'C HC Wood &amp; Fuax'!D11+'C HC Wood &amp; Fuax'!D11*(-Sumary!$B$31)</f>
        <v>25.808328000000003</v>
      </c>
      <c r="E11" s="223">
        <f>'C HC Wood &amp; Fuax'!E11+'C HC Wood &amp; Fuax'!E11*(-Sumary!$B$31)</f>
        <v>27.715662000000002</v>
      </c>
      <c r="F11" s="223">
        <f>'C HC Wood &amp; Fuax'!F11+'C HC Wood &amp; Fuax'!F11*(-Sumary!$B$31)</f>
        <v>31.466448000000003</v>
      </c>
      <c r="G11" s="223">
        <f>'C HC Wood &amp; Fuax'!G11+'C HC Wood &amp; Fuax'!G11*(-Sumary!$B$31)</f>
        <v>33.966972000000005</v>
      </c>
      <c r="H11" s="223">
        <f>'C HC Wood &amp; Fuax'!H11+'C HC Wood &amp; Fuax'!H11*(-Sumary!$B$31)</f>
        <v>38.675988000000004</v>
      </c>
      <c r="I11" s="223">
        <f>'C HC Wood &amp; Fuax'!I11+'C HC Wood &amp; Fuax'!I11*(-Sumary!$B$31)</f>
        <v>42.262506000000002</v>
      </c>
      <c r="J11" s="223">
        <f>'C HC Wood &amp; Fuax'!J11+'C HC Wood &amp; Fuax'!J11*(-Sumary!$B$31)</f>
        <v>45.173700000000004</v>
      </c>
      <c r="K11" s="223">
        <f>'C HC Wood &amp; Fuax'!K11+'C HC Wood &amp; Fuax'!K11*(-Sumary!$B$31)</f>
        <v>48.550319999999999</v>
      </c>
      <c r="L11" s="223">
        <f>'C HC Wood &amp; Fuax'!L11+'C HC Wood &amp; Fuax'!L11*(-Sumary!$B$31)</f>
        <v>52.684398000000002</v>
      </c>
      <c r="M11" s="223">
        <f>'C HC Wood &amp; Fuax'!M11+'C HC Wood &amp; Fuax'!M11*(-Sumary!$B$31)</f>
        <v>54.153684000000005</v>
      </c>
      <c r="N11" s="223">
        <f>'C HC Wood &amp; Fuax'!N11+'C HC Wood &amp; Fuax'!N11*(-Sumary!$B$31)</f>
        <v>58.871826000000006</v>
      </c>
      <c r="O11" s="223">
        <f>'C HC Wood &amp; Fuax'!O11+'C HC Wood &amp; Fuax'!O11*(-Sumary!$B$31)</f>
        <v>64.101023999999995</v>
      </c>
      <c r="P11" s="223">
        <f>'C HC Wood &amp; Fuax'!P11+'C HC Wood &amp; Fuax'!P11*(-Sumary!$B$31)</f>
        <v>65.634192000000013</v>
      </c>
      <c r="Q11" s="223">
        <f>'C HC Wood &amp; Fuax'!Q11+'C HC Wood &amp; Fuax'!Q11*(-Sumary!$B$31)</f>
        <v>69.457985999999991</v>
      </c>
      <c r="R11" s="223">
        <f>'C HC Wood &amp; Fuax'!R11+'C HC Wood &amp; Fuax'!R11*(-Sumary!$B$31)</f>
        <v>77.424984000000009</v>
      </c>
      <c r="S11" s="223">
        <f>'C HC Wood &amp; Fuax'!S11+'C HC Wood &amp; Fuax'!S11*(-Sumary!$B$31)</f>
        <v>82.645056000000011</v>
      </c>
      <c r="T11" s="223">
        <f>'C HC Wood &amp; Fuax'!T11+'C HC Wood &amp; Fuax'!T11*(-Sumary!$B$31)</f>
        <v>87.408828</v>
      </c>
      <c r="U11" s="223">
        <f>'C HC Wood &amp; Fuax'!U11+'C HC Wood &amp; Fuax'!U11*(-Sumary!$B$31)</f>
        <v>91.91707199999999</v>
      </c>
      <c r="V11" s="223">
        <f>'C HC Wood &amp; Fuax'!V11+'C HC Wood &amp; Fuax'!V11*(-Sumary!$B$31)</f>
        <v>95.257187999999999</v>
      </c>
      <c r="W11" s="223">
        <f>'C HC Wood &amp; Fuax'!W11+'C HC Wood &amp; Fuax'!W11*(-Sumary!$B$31)</f>
        <v>99.519030000000015</v>
      </c>
      <c r="X11" s="223">
        <f>'C HC Wood &amp; Fuax'!X11+'C HC Wood &amp; Fuax'!X11*(-Sumary!$B$31)</f>
        <v>107.16661800000001</v>
      </c>
      <c r="Y11" s="223">
        <f>'C HC Wood &amp; Fuax'!Y11+'C HC Wood &amp; Fuax'!Y11*(-Sumary!$B$31)</f>
        <v>111.45583799999999</v>
      </c>
      <c r="Z11" s="223">
        <f>'C HC Wood &amp; Fuax'!Z11+'C HC Wood &amp; Fuax'!Z11*(-Sumary!$B$31)</f>
        <v>115.73593200000001</v>
      </c>
    </row>
    <row r="12" spans="1:27" ht="24.95" customHeight="1" x14ac:dyDescent="0.35">
      <c r="A12" s="208">
        <v>1800</v>
      </c>
      <c r="B12" s="209" t="s">
        <v>26</v>
      </c>
      <c r="C12" s="223">
        <f>'C HC Wood &amp; Fuax'!C12+'C HC Wood &amp; Fuax'!C12*(-Sumary!$B$31)</f>
        <v>28.317978000000004</v>
      </c>
      <c r="D12" s="223">
        <f>'C HC Wood &amp; Fuax'!D12+'C HC Wood &amp; Fuax'!D12*(-Sumary!$B$31)</f>
        <v>30.955392000000003</v>
      </c>
      <c r="E12" s="223">
        <f>'C HC Wood &amp; Fuax'!E12+'C HC Wood &amp; Fuax'!E12*(-Sumary!$B$31)</f>
        <v>33.574554000000006</v>
      </c>
      <c r="F12" s="223">
        <f>'C HC Wood &amp; Fuax'!F12+'C HC Wood &amp; Fuax'!F12*(-Sumary!$B$31)</f>
        <v>38.292696000000007</v>
      </c>
      <c r="G12" s="223">
        <f>'C HC Wood &amp; Fuax'!G12+'C HC Wood &amp; Fuax'!G12*(-Sumary!$B$31)</f>
        <v>41.422914000000006</v>
      </c>
      <c r="H12" s="223">
        <f>'C HC Wood &amp; Fuax'!H12+'C HC Wood &amp; Fuax'!H12*(-Sumary!$B$31)</f>
        <v>47.674224000000009</v>
      </c>
      <c r="I12" s="223">
        <f>'C HC Wood &amp; Fuax'!I12+'C HC Wood &amp; Fuax'!I12*(-Sumary!$B$31)</f>
        <v>52.565760000000004</v>
      </c>
      <c r="J12" s="223">
        <f>'C HC Wood &amp; Fuax'!J12+'C HC Wood &amp; Fuax'!J12*(-Sumary!$B$31)</f>
        <v>55.814616000000001</v>
      </c>
      <c r="K12" s="223">
        <f>'C HC Wood &amp; Fuax'!K12+'C HC Wood &amp; Fuax'!K12*(-Sumary!$B$31)</f>
        <v>62.330579999999998</v>
      </c>
      <c r="L12" s="223">
        <f>'C HC Wood &amp; Fuax'!L12+'C HC Wood &amp; Fuax'!L12*(-Sumary!$B$31)</f>
        <v>65.871468000000007</v>
      </c>
      <c r="M12" s="223">
        <f>'C HC Wood &amp; Fuax'!M12+'C HC Wood &amp; Fuax'!M12*(-Sumary!$B$31)</f>
        <v>68.244228000000007</v>
      </c>
      <c r="N12" s="223">
        <f>'C HC Wood &amp; Fuax'!N12+'C HC Wood &amp; Fuax'!N12*(-Sumary!$B$31)</f>
        <v>72.971496000000002</v>
      </c>
      <c r="O12" s="223">
        <f>'C HC Wood &amp; Fuax'!O12+'C HC Wood &amp; Fuax'!O12*(-Sumary!$B$31)</f>
        <v>77.735268000000005</v>
      </c>
      <c r="P12" s="223">
        <f>'C HC Wood &amp; Fuax'!P12+'C HC Wood &amp; Fuax'!P12*(-Sumary!$B$31)</f>
        <v>80.911116000000007</v>
      </c>
      <c r="Q12" s="223">
        <f>'C HC Wood &amp; Fuax'!Q12+'C HC Wood &amp; Fuax'!Q12*(-Sumary!$B$31)</f>
        <v>87.271938000000006</v>
      </c>
      <c r="R12" s="223">
        <f>'C HC Wood &amp; Fuax'!R12+'C HC Wood &amp; Fuax'!R12*(-Sumary!$B$31)</f>
        <v>94.162068000000019</v>
      </c>
      <c r="S12" s="223">
        <f>'C HC Wood &amp; Fuax'!S12+'C HC Wood &amp; Fuax'!S12*(-Sumary!$B$31)</f>
        <v>100.16697600000001</v>
      </c>
      <c r="T12" s="223">
        <f>'C HC Wood &amp; Fuax'!T12+'C HC Wood &amp; Fuax'!T12*(-Sumary!$B$31)</f>
        <v>107.93320199999999</v>
      </c>
      <c r="U12" s="223">
        <f>'C HC Wood &amp; Fuax'!U12+'C HC Wood &amp; Fuax'!U12*(-Sumary!$B$31)</f>
        <v>113.04376200000002</v>
      </c>
      <c r="V12" s="223">
        <f>'C HC Wood &amp; Fuax'!V12+'C HC Wood &amp; Fuax'!V12*(-Sumary!$B$31)</f>
        <v>119.285946</v>
      </c>
      <c r="W12" s="223">
        <f>'C HC Wood &amp; Fuax'!W12+'C HC Wood &amp; Fuax'!W12*(-Sumary!$B$31)</f>
        <v>126.08481599999999</v>
      </c>
      <c r="X12" s="223">
        <f>'C HC Wood &amp; Fuax'!X12+'C HC Wood &amp; Fuax'!X12*(-Sumary!$B$31)</f>
        <v>160.745364</v>
      </c>
      <c r="Y12" s="223">
        <f>'C HC Wood &amp; Fuax'!Y12+'C HC Wood &amp; Fuax'!Y12*(-Sumary!$B$31)</f>
        <v>167.179194</v>
      </c>
      <c r="Z12" s="223">
        <f>'C HC Wood &amp; Fuax'!Z12+'C HC Wood &amp; Fuax'!Z12*(-Sumary!$B$31)</f>
        <v>173.60389800000002</v>
      </c>
    </row>
    <row r="13" spans="1:27" ht="24.95" customHeight="1" thickBot="1" x14ac:dyDescent="0.4">
      <c r="A13" s="208">
        <v>2400</v>
      </c>
      <c r="B13" s="209" t="s">
        <v>25</v>
      </c>
      <c r="C13" s="223">
        <f>'C HC Wood &amp; Fuax'!C13+'C HC Wood &amp; Fuax'!C13*(-Sumary!$B$31)</f>
        <v>31.858865999999999</v>
      </c>
      <c r="D13" s="223">
        <f>'C HC Wood &amp; Fuax'!D13+'C HC Wood &amp; Fuax'!D13*(-Sumary!$B$31)</f>
        <v>35.655282</v>
      </c>
      <c r="E13" s="223">
        <f>'C HC Wood &amp; Fuax'!E13+'C HC Wood &amp; Fuax'!E13*(-Sumary!$B$31)</f>
        <v>39.433446000000004</v>
      </c>
      <c r="F13" s="223">
        <f>'C HC Wood &amp; Fuax'!F13+'C HC Wood &amp; Fuax'!F13*(-Sumary!$B$31)</f>
        <v>44.261099999999999</v>
      </c>
      <c r="G13" s="223">
        <f>'C HC Wood &amp; Fuax'!G13+'C HC Wood &amp; Fuax'!G13*(-Sumary!$B$31)</f>
        <v>47.473452000000009</v>
      </c>
      <c r="H13" s="223">
        <f>'C HC Wood &amp; Fuax'!H13+'C HC Wood &amp; Fuax'!H13*(-Sumary!$B$31)</f>
        <v>53.898156000000007</v>
      </c>
      <c r="I13" s="223">
        <f>'C HC Wood &amp; Fuax'!I13+'C HC Wood &amp; Fuax'!I13*(-Sumary!$B$31)</f>
        <v>60.286356000000005</v>
      </c>
      <c r="J13" s="223">
        <f>'C HC Wood &amp; Fuax'!J13+'C HC Wood &amp; Fuax'!J13*(-Sumary!$B$31)</f>
        <v>65.962727999999998</v>
      </c>
      <c r="K13" s="223">
        <f>'C HC Wood &amp; Fuax'!K13+'C HC Wood &amp; Fuax'!K13*(-Sumary!$B$31)</f>
        <v>73.053629999999998</v>
      </c>
      <c r="L13" s="223">
        <f>'C HC Wood &amp; Fuax'!L13+'C HC Wood &amp; Fuax'!L13*(-Sumary!$B$31)</f>
        <v>78.319332000000003</v>
      </c>
      <c r="M13" s="223">
        <f>'C HC Wood &amp; Fuax'!M13+'C HC Wood &amp; Fuax'!M13*(-Sumary!$B$31)</f>
        <v>83.247372000000013</v>
      </c>
      <c r="N13" s="223">
        <f>'C HC Wood &amp; Fuax'!N13+'C HC Wood &amp; Fuax'!N13*(-Sumary!$B$31)</f>
        <v>88.850735999999998</v>
      </c>
      <c r="O13" s="223">
        <f>'C HC Wood &amp; Fuax'!O13+'C HC Wood &amp; Fuax'!O13*(-Sumary!$B$31)</f>
        <v>93.687516000000002</v>
      </c>
      <c r="P13" s="223">
        <f>'C HC Wood &amp; Fuax'!P13+'C HC Wood &amp; Fuax'!P13*(-Sumary!$B$31)</f>
        <v>96.918120000000002</v>
      </c>
      <c r="Q13" s="223">
        <f>'C HC Wood &amp; Fuax'!Q13+'C HC Wood &amp; Fuax'!Q13*(-Sumary!$B$31)</f>
        <v>103.34282400000001</v>
      </c>
      <c r="R13" s="223">
        <f>'C HC Wood &amp; Fuax'!R13+'C HC Wood &amp; Fuax'!R13*(-Sumary!$B$31)</f>
        <v>112.98900600000002</v>
      </c>
      <c r="S13" s="223">
        <f>'C HC Wood &amp; Fuax'!S13+'C HC Wood &amp; Fuax'!S13*(-Sumary!$B$31)</f>
        <v>123.67555200000001</v>
      </c>
      <c r="T13" s="223">
        <f>'C HC Wood &amp; Fuax'!T13+'C HC Wood &amp; Fuax'!T13*(-Sumary!$B$31)</f>
        <v>132.272244</v>
      </c>
      <c r="U13" s="223">
        <f>'C HC Wood &amp; Fuax'!U13+'C HC Wood &amp; Fuax'!U13*(-Sumary!$B$31)</f>
        <v>138.06725399999999</v>
      </c>
      <c r="V13" s="223">
        <f>'C HC Wood &amp; Fuax'!V13+'C HC Wood &amp; Fuax'!V13*(-Sumary!$B$31)</f>
        <v>143.332956</v>
      </c>
      <c r="W13" s="223">
        <f>'C HC Wood &amp; Fuax'!W13+'C HC Wood &amp; Fuax'!W13*(-Sumary!$B$31)</f>
        <v>153.90999000000002</v>
      </c>
      <c r="X13" s="223">
        <f>'C HC Wood &amp; Fuax'!X13+'C HC Wood &amp; Fuax'!X13*(-Sumary!$B$31)</f>
        <v>214.33323600000003</v>
      </c>
      <c r="Y13" s="223">
        <f>'C HC Wood &amp; Fuax'!Y13+'C HC Wood &amp; Fuax'!Y13*(-Sumary!$B$31)</f>
        <v>222.90254999999999</v>
      </c>
      <c r="Z13" s="223">
        <f>'C HC Wood &amp; Fuax'!Z13+'C HC Wood &amp; Fuax'!Z13*(-Sumary!$B$31)</f>
        <v>231.48098999999999</v>
      </c>
    </row>
    <row r="14" spans="1:27" ht="24.95" customHeight="1" x14ac:dyDescent="0.35">
      <c r="A14" s="208">
        <v>2500</v>
      </c>
      <c r="B14" s="209" t="s">
        <v>27</v>
      </c>
      <c r="C14" s="223">
        <f>'C HC Wood &amp; Fuax'!C14+'C HC Wood &amp; Fuax'!C14*(-Sumary!$B$31)</f>
        <v>39.488202000000008</v>
      </c>
      <c r="D14" s="223">
        <f>'C HC Wood &amp; Fuax'!D14+'C HC Wood &amp; Fuax'!D14*(-Sumary!$B$31)</f>
        <v>43.585776000000003</v>
      </c>
      <c r="E14" s="223">
        <f>'C HC Wood &amp; Fuax'!E14+'C HC Wood &amp; Fuax'!E14*(-Sumary!$B$31)</f>
        <v>47.674224000000009</v>
      </c>
      <c r="F14" s="223">
        <f>'C HC Wood &amp; Fuax'!F14+'C HC Wood &amp; Fuax'!F14*(-Sumary!$B$31)</f>
        <v>58.570668000000012</v>
      </c>
      <c r="G14" s="223">
        <f>'C HC Wood &amp; Fuax'!G14+'C HC Wood &amp; Fuax'!G14*(-Sumary!$B$31)</f>
        <v>64.721592000000001</v>
      </c>
      <c r="H14" s="223">
        <f>'C HC Wood &amp; Fuax'!H14+'C HC Wood &amp; Fuax'!H14*(-Sumary!$B$31)</f>
        <v>71.401824000000005</v>
      </c>
      <c r="I14" s="223">
        <f>'C HC Wood &amp; Fuax'!I14+'C HC Wood &amp; Fuax'!I14*(-Sumary!$B$31)</f>
        <v>75.873564000000016</v>
      </c>
      <c r="J14" s="223">
        <f>'C HC Wood &amp; Fuax'!J14+'C HC Wood &amp; Fuax'!J14*(-Sumary!$B$31)</f>
        <v>84.789666000000011</v>
      </c>
      <c r="K14" s="223">
        <f>'C HC Wood &amp; Fuax'!K14+'C HC Wood &amp; Fuax'!K14*(-Sumary!$B$31)</f>
        <v>90.365652000000011</v>
      </c>
      <c r="L14" s="223">
        <f>'C HC Wood &amp; Fuax'!L14+'C HC Wood &amp; Fuax'!L14*(-Sumary!$B$31)</f>
        <v>95.512716000000012</v>
      </c>
      <c r="M14" s="223">
        <f>'C HC Wood &amp; Fuax'!M14+'C HC Wood &amp; Fuax'!M14*(-Sumary!$B$31)</f>
        <v>102.338964</v>
      </c>
      <c r="N14" s="225"/>
      <c r="O14" s="225"/>
      <c r="P14" s="225"/>
      <c r="Q14" s="225"/>
      <c r="R14" s="225"/>
      <c r="S14" s="225"/>
      <c r="T14" s="225"/>
      <c r="U14" s="225"/>
      <c r="V14" s="225"/>
      <c r="W14" s="225"/>
      <c r="X14" s="774" t="s">
        <v>499</v>
      </c>
      <c r="Y14" s="774"/>
      <c r="Z14" s="774"/>
    </row>
    <row r="15" spans="1:27" ht="24.95" customHeight="1" x14ac:dyDescent="0.35">
      <c r="A15" s="204" t="s">
        <v>500</v>
      </c>
    </row>
    <row r="16" spans="1:27" ht="24.95" customHeight="1" x14ac:dyDescent="0.35">
      <c r="A16" s="208" t="s">
        <v>1</v>
      </c>
      <c r="B16" s="209" t="s">
        <v>2</v>
      </c>
      <c r="C16" s="216">
        <v>400</v>
      </c>
      <c r="D16" s="216">
        <v>500</v>
      </c>
      <c r="E16" s="216">
        <v>600</v>
      </c>
      <c r="F16" s="216">
        <v>700</v>
      </c>
      <c r="G16" s="216">
        <v>800</v>
      </c>
      <c r="H16" s="216">
        <v>900</v>
      </c>
      <c r="I16" s="216">
        <v>1000</v>
      </c>
      <c r="J16" s="216">
        <v>1100</v>
      </c>
      <c r="K16" s="216">
        <v>1200</v>
      </c>
      <c r="L16" s="216">
        <v>1300</v>
      </c>
      <c r="M16" s="216">
        <v>1400</v>
      </c>
      <c r="N16" s="216">
        <v>1500</v>
      </c>
      <c r="O16" s="216">
        <v>1600</v>
      </c>
      <c r="P16" s="216">
        <v>1700</v>
      </c>
      <c r="Q16" s="216">
        <v>1800</v>
      </c>
      <c r="R16" s="216">
        <v>1900</v>
      </c>
      <c r="S16" s="216">
        <v>2000</v>
      </c>
      <c r="T16" s="216">
        <v>2100</v>
      </c>
      <c r="U16" s="216">
        <v>2200</v>
      </c>
      <c r="V16" s="216">
        <v>2300</v>
      </c>
      <c r="W16" s="216">
        <v>2400</v>
      </c>
    </row>
    <row r="17" spans="1:26" ht="24.95" customHeight="1" x14ac:dyDescent="0.35">
      <c r="A17" s="208" t="s">
        <v>3</v>
      </c>
      <c r="B17" s="209" t="s">
        <v>4</v>
      </c>
      <c r="C17" s="216" t="s">
        <v>5</v>
      </c>
      <c r="D17" s="216" t="s">
        <v>6</v>
      </c>
      <c r="E17" s="216" t="s">
        <v>7</v>
      </c>
      <c r="F17" s="216" t="s">
        <v>8</v>
      </c>
      <c r="G17" s="216" t="s">
        <v>9</v>
      </c>
      <c r="H17" s="216" t="s">
        <v>10</v>
      </c>
      <c r="I17" s="216" t="s">
        <v>11</v>
      </c>
      <c r="J17" s="216" t="s">
        <v>12</v>
      </c>
      <c r="K17" s="216" t="s">
        <v>13</v>
      </c>
      <c r="L17" s="216" t="s">
        <v>14</v>
      </c>
      <c r="M17" s="216" t="s">
        <v>15</v>
      </c>
      <c r="N17" s="216" t="s">
        <v>16</v>
      </c>
      <c r="O17" s="216" t="s">
        <v>17</v>
      </c>
      <c r="P17" s="216" t="s">
        <v>18</v>
      </c>
      <c r="Q17" s="216" t="s">
        <v>19</v>
      </c>
      <c r="R17" s="216" t="s">
        <v>20</v>
      </c>
      <c r="S17" s="216" t="s">
        <v>21</v>
      </c>
      <c r="T17" s="216" t="s">
        <v>22</v>
      </c>
      <c r="U17" s="216" t="s">
        <v>23</v>
      </c>
      <c r="V17" s="216" t="s">
        <v>24</v>
      </c>
      <c r="W17" s="216" t="s">
        <v>25</v>
      </c>
    </row>
    <row r="18" spans="1:26" ht="24.95" customHeight="1" x14ac:dyDescent="0.35">
      <c r="A18" s="208">
        <v>1200</v>
      </c>
      <c r="B18" s="209" t="s">
        <v>13</v>
      </c>
      <c r="C18" s="223">
        <f>'C HC Wood &amp; Fuax'!C18+'C HC Wood &amp; Fuax'!C18*(-Sumary!$B$31)</f>
        <v>20.615634</v>
      </c>
      <c r="D18" s="223">
        <f>'C HC Wood &amp; Fuax'!D18+'C HC Wood &amp; Fuax'!D18*(-Sumary!$B$31)</f>
        <v>22.267439999999997</v>
      </c>
      <c r="E18" s="223">
        <f>'C HC Wood &amp; Fuax'!E18+'C HC Wood &amp; Fuax'!E18*(-Sumary!$B$31)</f>
        <v>23.910120000000003</v>
      </c>
      <c r="F18" s="223">
        <f>'C HC Wood &amp; Fuax'!F18+'C HC Wood &amp; Fuax'!F18*(-Sumary!$B$31)</f>
        <v>27.140723999999999</v>
      </c>
      <c r="G18" s="223">
        <f>'C HC Wood &amp; Fuax'!G18+'C HC Wood &amp; Fuax'!G18*(-Sumary!$B$31)</f>
        <v>29.303585999999999</v>
      </c>
      <c r="H18" s="223">
        <f>'C HC Wood &amp; Fuax'!H18+'C HC Wood &amp; Fuax'!H18*(-Sumary!$B$31)</f>
        <v>33.364656000000004</v>
      </c>
      <c r="I18" s="223">
        <f>'C HC Wood &amp; Fuax'!I18+'C HC Wood &amp; Fuax'!I18*(-Sumary!$B$31)</f>
        <v>36.458370000000002</v>
      </c>
      <c r="J18" s="223">
        <f>'C HC Wood &amp; Fuax'!J18+'C HC Wood &amp; Fuax'!J18*(-Sumary!$B$31)</f>
        <v>38.977146000000005</v>
      </c>
      <c r="K18" s="223">
        <f>'C HC Wood &amp; Fuax'!K18+'C HC Wood &amp; Fuax'!K18*(-Sumary!$B$31)</f>
        <v>41.888339999999999</v>
      </c>
      <c r="L18" s="223">
        <f>'C HC Wood &amp; Fuax'!L18+'C HC Wood &amp; Fuax'!L18*(-Sumary!$B$31)</f>
        <v>45.456606000000008</v>
      </c>
      <c r="M18" s="223">
        <f>'C HC Wood &amp; Fuax'!M18+'C HC Wood &amp; Fuax'!M18*(-Sumary!$B$31)</f>
        <v>46.715994000000002</v>
      </c>
      <c r="N18" s="223">
        <f>'C HC Wood &amp; Fuax'!N18+'C HC Wood &amp; Fuax'!N18*(-Sumary!$B$31)</f>
        <v>50.795316000000007</v>
      </c>
      <c r="O18" s="223">
        <f>'C HC Wood &amp; Fuax'!O18+'C HC Wood &amp; Fuax'!O18*(-Sumary!$B$31)</f>
        <v>55.303560000000004</v>
      </c>
      <c r="P18" s="223">
        <f>'C HC Wood &amp; Fuax'!P18+'C HC Wood &amp; Fuax'!P18*(-Sumary!$B$31)</f>
        <v>56.626829999999998</v>
      </c>
      <c r="Q18" s="223">
        <f>'C HC Wood &amp; Fuax'!Q18+'C HC Wood &amp; Fuax'!Q18*(-Sumary!$B$31)</f>
        <v>59.930442000000006</v>
      </c>
      <c r="R18" s="223">
        <f>'C HC Wood &amp; Fuax'!R18+'C HC Wood &amp; Fuax'!R18*(-Sumary!$B$31)</f>
        <v>66.793194</v>
      </c>
      <c r="S18" s="223">
        <f>'C HC Wood &amp; Fuax'!S18+'C HC Wood &amp; Fuax'!S18*(-Sumary!$B$31)</f>
        <v>71.29231200000001</v>
      </c>
      <c r="T18" s="223">
        <f>'C HC Wood &amp; Fuax'!T18+'C HC Wood &amp; Fuax'!T18*(-Sumary!$B$31)</f>
        <v>75.408138000000008</v>
      </c>
      <c r="U18" s="223">
        <f>'C HC Wood &amp; Fuax'!U18+'C HC Wood &amp; Fuax'!U18*(-Sumary!$B$31)</f>
        <v>79.304940000000002</v>
      </c>
      <c r="V18" s="223">
        <f>'C HC Wood &amp; Fuax'!V18+'C HC Wood &amp; Fuax'!V18*(-Sumary!$B$31)</f>
        <v>82.188755999999998</v>
      </c>
      <c r="W18" s="223">
        <f>'C HC Wood &amp; Fuax'!W18+'C HC Wood &amp; Fuax'!W18*(-Sumary!$B$31)</f>
        <v>85.857408000000007</v>
      </c>
    </row>
    <row r="19" spans="1:26" ht="24.95" customHeight="1" x14ac:dyDescent="0.35">
      <c r="A19" s="208">
        <v>1800</v>
      </c>
      <c r="B19" s="209" t="s">
        <v>26</v>
      </c>
      <c r="C19" s="223">
        <f>'C HC Wood &amp; Fuax'!C19+'C HC Wood &amp; Fuax'!C19*(-Sumary!$B$31)</f>
        <v>24.430302000000001</v>
      </c>
      <c r="D19" s="223">
        <f>'C HC Wood &amp; Fuax'!D19+'C HC Wood &amp; Fuax'!D19*(-Sumary!$B$31)</f>
        <v>26.702676000000004</v>
      </c>
      <c r="E19" s="223">
        <f>'C HC Wood &amp; Fuax'!E19+'C HC Wood &amp; Fuax'!E19*(-Sumary!$B$31)</f>
        <v>28.975050000000007</v>
      </c>
      <c r="F19" s="223">
        <f>'C HC Wood &amp; Fuax'!F19+'C HC Wood &amp; Fuax'!F19*(-Sumary!$B$31)</f>
        <v>33.036120000000004</v>
      </c>
      <c r="G19" s="223">
        <f>'C HC Wood &amp; Fuax'!G19+'C HC Wood &amp; Fuax'!G19*(-Sumary!$B$31)</f>
        <v>35.737415999999996</v>
      </c>
      <c r="H19" s="223">
        <f>'C HC Wood &amp; Fuax'!H19+'C HC Wood &amp; Fuax'!H19*(-Sumary!$B$31)</f>
        <v>41.130882000000007</v>
      </c>
      <c r="I19" s="223">
        <f>'C HC Wood &amp; Fuax'!I19+'C HC Wood &amp; Fuax'!I19*(-Sumary!$B$31)</f>
        <v>45.347093999999998</v>
      </c>
      <c r="J19" s="223">
        <f>'C HC Wood &amp; Fuax'!J19+'C HC Wood &amp; Fuax'!J19*(-Sumary!$B$31)</f>
        <v>48.157902000000007</v>
      </c>
      <c r="K19" s="223">
        <f>'C HC Wood &amp; Fuax'!K19+'C HC Wood &amp; Fuax'!K19*(-Sumary!$B$31)</f>
        <v>53.779518000000003</v>
      </c>
      <c r="L19" s="223">
        <f>'C HC Wood &amp; Fuax'!L19+'C HC Wood &amp; Fuax'!L19*(-Sumary!$B$31)</f>
        <v>56.827601999999999</v>
      </c>
      <c r="M19" s="223">
        <f>'C HC Wood &amp; Fuax'!M19+'C HC Wood &amp; Fuax'!M19*(-Sumary!$B$31)</f>
        <v>58.880951999999994</v>
      </c>
      <c r="N19" s="223">
        <f>'C HC Wood &amp; Fuax'!N19+'C HC Wood &amp; Fuax'!N19*(-Sumary!$B$31)</f>
        <v>62.951148000000003</v>
      </c>
      <c r="O19" s="223">
        <f>'C HC Wood &amp; Fuax'!O19+'C HC Wood &amp; Fuax'!O19*(-Sumary!$B$31)</f>
        <v>67.066974000000002</v>
      </c>
      <c r="P19" s="223">
        <f>'C HC Wood &amp; Fuax'!P19+'C HC Wood &amp; Fuax'!P19*(-Sumary!$B$31)</f>
        <v>69.804773999999995</v>
      </c>
      <c r="Q19" s="223">
        <f>'C HC Wood &amp; Fuax'!Q19+'C HC Wood &amp; Fuax'!Q19*(-Sumary!$B$31)</f>
        <v>75.298625999999999</v>
      </c>
      <c r="R19" s="223">
        <f>'C HC Wood &amp; Fuax'!R19+'C HC Wood &amp; Fuax'!R19*(-Sumary!$B$31)</f>
        <v>81.230526000000012</v>
      </c>
      <c r="S19" s="223">
        <f>'C HC Wood &amp; Fuax'!S19+'C HC Wood &amp; Fuax'!S19*(-Sumary!$B$31)</f>
        <v>86.423220000000001</v>
      </c>
      <c r="T19" s="223">
        <f>'C HC Wood &amp; Fuax'!T19+'C HC Wood &amp; Fuax'!T19*(-Sumary!$B$31)</f>
        <v>93.121704000000022</v>
      </c>
      <c r="U19" s="223">
        <f>'C HC Wood &amp; Fuax'!U19+'C HC Wood &amp; Fuax'!U19*(-Sumary!$B$31)</f>
        <v>97.529562000000013</v>
      </c>
      <c r="V19" s="223">
        <f>'C HC Wood &amp; Fuax'!V19+'C HC Wood &amp; Fuax'!V19*(-Sumary!$B$31)</f>
        <v>102.90477600000001</v>
      </c>
      <c r="W19" s="223">
        <f>'C HC Wood &amp; Fuax'!W19+'C HC Wood &amp; Fuax'!W19*(-Sumary!$B$31)</f>
        <v>108.78192</v>
      </c>
    </row>
    <row r="20" spans="1:26" ht="24.95" customHeight="1" x14ac:dyDescent="0.35">
      <c r="A20" s="208">
        <v>2400</v>
      </c>
      <c r="B20" s="209" t="s">
        <v>25</v>
      </c>
      <c r="C20" s="223">
        <f>'C HC Wood &amp; Fuax'!C20+'C HC Wood &amp; Fuax'!C20*(-Sumary!$B$31)</f>
        <v>27.487512000000002</v>
      </c>
      <c r="D20" s="223">
        <f>'C HC Wood &amp; Fuax'!D20+'C HC Wood &amp; Fuax'!D20*(-Sumary!$B$31)</f>
        <v>30.754620000000003</v>
      </c>
      <c r="E20" s="223">
        <f>'C HC Wood &amp; Fuax'!E20+'C HC Wood &amp; Fuax'!E20*(-Sumary!$B$31)</f>
        <v>34.021727999999996</v>
      </c>
      <c r="F20" s="223">
        <f>'C HC Wood &amp; Fuax'!F20+'C HC Wood &amp; Fuax'!F20*(-Sumary!$B$31)</f>
        <v>38.183184000000004</v>
      </c>
      <c r="G20" s="223">
        <f>'C HC Wood &amp; Fuax'!G20+'C HC Wood &amp; Fuax'!G20*(-Sumary!$B$31)</f>
        <v>40.957488000000005</v>
      </c>
      <c r="H20" s="223">
        <f>'C HC Wood &amp; Fuax'!H20+'C HC Wood &amp; Fuax'!H20*(-Sumary!$B$31)</f>
        <v>46.496970000000005</v>
      </c>
      <c r="I20" s="223">
        <f>'C HC Wood &amp; Fuax'!I20+'C HC Wood &amp; Fuax'!I20*(-Sumary!$B$31)</f>
        <v>52.009074000000005</v>
      </c>
      <c r="J20" s="223">
        <f>'C HC Wood &amp; Fuax'!J20+'C HC Wood &amp; Fuax'!J20*(-Sumary!$B$31)</f>
        <v>56.909736000000002</v>
      </c>
      <c r="K20" s="223">
        <f>'C HC Wood &amp; Fuax'!K20+'C HC Wood &amp; Fuax'!K20*(-Sumary!$B$31)</f>
        <v>63.024156000000005</v>
      </c>
      <c r="L20" s="223">
        <f>'C HC Wood &amp; Fuax'!L20+'C HC Wood &amp; Fuax'!L20*(-Sumary!$B$31)</f>
        <v>67.568904000000003</v>
      </c>
      <c r="M20" s="223">
        <f>'C HC Wood &amp; Fuax'!M20+'C HC Wood &amp; Fuax'!M20*(-Sumary!$B$31)</f>
        <v>71.830746000000005</v>
      </c>
      <c r="N20" s="223">
        <f>'C HC Wood &amp; Fuax'!N20+'C HC Wood &amp; Fuax'!N20*(-Sumary!$B$31)</f>
        <v>76.6584</v>
      </c>
      <c r="O20" s="223">
        <f>'C HC Wood &amp; Fuax'!O20+'C HC Wood &amp; Fuax'!O20*(-Sumary!$B$31)</f>
        <v>80.828981999999996</v>
      </c>
      <c r="P20" s="223">
        <f>'C HC Wood &amp; Fuax'!P20+'C HC Wood &amp; Fuax'!P20*(-Sumary!$B$31)</f>
        <v>83.612412000000006</v>
      </c>
      <c r="Q20" s="223">
        <f>'C HC Wood &amp; Fuax'!Q20+'C HC Wood &amp; Fuax'!Q20*(-Sumary!$B$31)</f>
        <v>89.161020000000008</v>
      </c>
      <c r="R20" s="223">
        <f>'C HC Wood &amp; Fuax'!R20+'C HC Wood &amp; Fuax'!R20*(-Sumary!$B$31)</f>
        <v>97.483931999999996</v>
      </c>
      <c r="S20" s="223">
        <f>'C HC Wood &amp; Fuax'!S20+'C HC Wood &amp; Fuax'!S20*(-Sumary!$B$31)</f>
        <v>106.70119199999999</v>
      </c>
      <c r="T20" s="223">
        <f>'C HC Wood &amp; Fuax'!T20+'C HC Wood &amp; Fuax'!T20*(-Sumary!$B$31)</f>
        <v>114.12063000000001</v>
      </c>
      <c r="U20" s="223">
        <f>'C HC Wood &amp; Fuax'!U20+'C HC Wood &amp; Fuax'!U20*(-Sumary!$B$31)</f>
        <v>119.12167800000002</v>
      </c>
      <c r="V20" s="223">
        <f>'C HC Wood &amp; Fuax'!V20+'C HC Wood &amp; Fuax'!V20*(-Sumary!$B$31)</f>
        <v>123.666426</v>
      </c>
      <c r="W20" s="223">
        <f>'C HC Wood &amp; Fuax'!W20+'C HC Wood &amp; Fuax'!W20*(-Sumary!$B$31)</f>
        <v>132.7833</v>
      </c>
    </row>
    <row r="21" spans="1:26" ht="24.95" customHeight="1" x14ac:dyDescent="0.35">
      <c r="A21" s="208">
        <v>2500</v>
      </c>
      <c r="B21" s="209" t="s">
        <v>27</v>
      </c>
      <c r="C21" s="223">
        <f>'C HC Wood &amp; Fuax'!C21+'C HC Wood &amp; Fuax'!C21*(-Sumary!$B$31)</f>
        <v>34.067357999999999</v>
      </c>
      <c r="D21" s="223">
        <f>'C HC Wood &amp; Fuax'!D21+'C HC Wood &amp; Fuax'!D21*(-Sumary!$B$31)</f>
        <v>37.599120000000006</v>
      </c>
      <c r="E21" s="223">
        <f>'C HC Wood &amp; Fuax'!E21+'C HC Wood &amp; Fuax'!E21*(-Sumary!$B$31)</f>
        <v>41.130882000000007</v>
      </c>
      <c r="F21" s="223">
        <f>'C HC Wood &amp; Fuax'!F21+'C HC Wood &amp; Fuax'!F21*(-Sumary!$B$31)</f>
        <v>50.530662000000007</v>
      </c>
      <c r="G21" s="223">
        <f>'C HC Wood &amp; Fuax'!G21+'C HC Wood &amp; Fuax'!G21*(-Sumary!$B$31)</f>
        <v>55.832868000000005</v>
      </c>
      <c r="H21" s="223">
        <f>'C HC Wood &amp; Fuax'!H21+'C HC Wood &amp; Fuax'!H21*(-Sumary!$B$31)</f>
        <v>61.600500000000004</v>
      </c>
      <c r="I21" s="223">
        <f>'C HC Wood &amp; Fuax'!I21+'C HC Wood &amp; Fuax'!I21*(-Sumary!$B$31)</f>
        <v>65.460798000000011</v>
      </c>
      <c r="J21" s="223">
        <f>'C HC Wood &amp; Fuax'!J21+'C HC Wood &amp; Fuax'!J21*(-Sumary!$B$31)</f>
        <v>73.154015999999999</v>
      </c>
      <c r="K21" s="223">
        <f>'C HC Wood &amp; Fuax'!K21+'C HC Wood &amp; Fuax'!K21*(-Sumary!$B$31)</f>
        <v>77.963418000000019</v>
      </c>
      <c r="L21" s="223">
        <f>'C HC Wood &amp; Fuax'!L21+'C HC Wood &amp; Fuax'!L21*(-Sumary!$B$31)</f>
        <v>82.398654000000022</v>
      </c>
      <c r="M21" s="223">
        <f>'C HC Wood &amp; Fuax'!M21+'C HC Wood &amp; Fuax'!M21*(-Sumary!$B$31)</f>
        <v>88.294049999999999</v>
      </c>
      <c r="N21" s="225"/>
      <c r="O21" s="225"/>
      <c r="P21" s="225"/>
      <c r="Q21" s="225"/>
      <c r="R21" s="225"/>
      <c r="S21" s="225"/>
      <c r="T21" s="225"/>
      <c r="U21" s="225"/>
      <c r="V21" s="225"/>
      <c r="W21" s="225"/>
    </row>
    <row r="22" spans="1:26" ht="24.95" customHeight="1" x14ac:dyDescent="0.35">
      <c r="A22" s="204" t="s">
        <v>501</v>
      </c>
    </row>
    <row r="23" spans="1:26" ht="24.95" customHeight="1" x14ac:dyDescent="0.35">
      <c r="A23" s="208" t="s">
        <v>1</v>
      </c>
      <c r="B23" s="209" t="s">
        <v>2</v>
      </c>
      <c r="C23" s="216">
        <v>400</v>
      </c>
      <c r="D23" s="216">
        <v>500</v>
      </c>
      <c r="E23" s="216">
        <v>600</v>
      </c>
      <c r="F23" s="216">
        <v>700</v>
      </c>
      <c r="G23" s="216">
        <v>800</v>
      </c>
      <c r="H23" s="216">
        <v>900</v>
      </c>
      <c r="I23" s="216">
        <v>1000</v>
      </c>
      <c r="J23" s="216">
        <v>1100</v>
      </c>
      <c r="K23" s="216">
        <v>1200</v>
      </c>
      <c r="L23" s="216">
        <v>1300</v>
      </c>
      <c r="M23" s="216">
        <v>1400</v>
      </c>
      <c r="N23" s="216">
        <v>1500</v>
      </c>
      <c r="O23" s="216">
        <v>1600</v>
      </c>
      <c r="P23" s="216">
        <v>1700</v>
      </c>
      <c r="Q23" s="216">
        <v>1800</v>
      </c>
      <c r="R23" s="216">
        <v>1900</v>
      </c>
      <c r="S23" s="216">
        <v>2000</v>
      </c>
      <c r="T23" s="216">
        <v>2100</v>
      </c>
      <c r="U23" s="216">
        <v>2200</v>
      </c>
      <c r="V23" s="216">
        <v>2300</v>
      </c>
      <c r="W23" s="216">
        <v>2400</v>
      </c>
    </row>
    <row r="24" spans="1:26" ht="24.95" customHeight="1" x14ac:dyDescent="0.35">
      <c r="A24" s="208" t="s">
        <v>3</v>
      </c>
      <c r="B24" s="209" t="s">
        <v>4</v>
      </c>
      <c r="C24" s="216" t="s">
        <v>5</v>
      </c>
      <c r="D24" s="216" t="s">
        <v>6</v>
      </c>
      <c r="E24" s="216" t="s">
        <v>7</v>
      </c>
      <c r="F24" s="216" t="s">
        <v>8</v>
      </c>
      <c r="G24" s="216" t="s">
        <v>9</v>
      </c>
      <c r="H24" s="216" t="s">
        <v>10</v>
      </c>
      <c r="I24" s="216" t="s">
        <v>11</v>
      </c>
      <c r="J24" s="216" t="s">
        <v>12</v>
      </c>
      <c r="K24" s="216" t="s">
        <v>13</v>
      </c>
      <c r="L24" s="216" t="s">
        <v>14</v>
      </c>
      <c r="M24" s="216" t="s">
        <v>15</v>
      </c>
      <c r="N24" s="216" t="s">
        <v>16</v>
      </c>
      <c r="O24" s="216" t="s">
        <v>17</v>
      </c>
      <c r="P24" s="216" t="s">
        <v>18</v>
      </c>
      <c r="Q24" s="216" t="s">
        <v>19</v>
      </c>
      <c r="R24" s="216" t="s">
        <v>20</v>
      </c>
      <c r="S24" s="216" t="s">
        <v>21</v>
      </c>
      <c r="T24" s="216" t="s">
        <v>22</v>
      </c>
      <c r="U24" s="216" t="s">
        <v>23</v>
      </c>
      <c r="V24" s="216" t="s">
        <v>24</v>
      </c>
      <c r="W24" s="216" t="s">
        <v>25</v>
      </c>
    </row>
    <row r="25" spans="1:26" ht="24.95" customHeight="1" x14ac:dyDescent="0.35">
      <c r="A25" s="208">
        <v>1200</v>
      </c>
      <c r="B25" s="209" t="s">
        <v>13</v>
      </c>
      <c r="C25" s="223">
        <f>'C HC Wood &amp; Fuax'!C25+'C HC Wood &amp; Fuax'!C25*(-Sumary!$B$31)</f>
        <v>26.292006000000001</v>
      </c>
      <c r="D25" s="223">
        <f>'C HC Wood &amp; Fuax'!D25+'C HC Wood &amp; Fuax'!D25*(-Sumary!$B$31)</f>
        <v>28.390985999999998</v>
      </c>
      <c r="E25" s="223">
        <f>'C HC Wood &amp; Fuax'!E25+'C HC Wood &amp; Fuax'!E25*(-Sumary!$B$31)</f>
        <v>30.489965999999995</v>
      </c>
      <c r="F25" s="223">
        <f>'C HC Wood &amp; Fuax'!F25+'C HC Wood &amp; Fuax'!F25*(-Sumary!$B$31)</f>
        <v>34.614918000000003</v>
      </c>
      <c r="G25" s="223">
        <f>'C HC Wood &amp; Fuax'!G25+'C HC Wood &amp; Fuax'!G25*(-Sumary!$B$31)</f>
        <v>37.361843999999998</v>
      </c>
      <c r="H25" s="223">
        <f>'C HC Wood &amp; Fuax'!H25+'C HC Wood &amp; Fuax'!H25*(-Sumary!$B$31)</f>
        <v>42.545411999999999</v>
      </c>
      <c r="I25" s="223">
        <f>'C HC Wood &amp; Fuax'!I25+'C HC Wood &amp; Fuax'!I25*(-Sumary!$B$31)</f>
        <v>46.487843999999996</v>
      </c>
      <c r="J25" s="223">
        <f>'C HC Wood &amp; Fuax'!J25+'C HC Wood &amp; Fuax'!J25*(-Sumary!$B$31)</f>
        <v>49.691070000000011</v>
      </c>
      <c r="K25" s="223">
        <f>'C HC Wood &amp; Fuax'!K25+'C HC Wood &amp; Fuax'!K25*(-Sumary!$B$31)</f>
        <v>53.405352000000008</v>
      </c>
      <c r="L25" s="223">
        <f>'C HC Wood &amp; Fuax'!L25+'C HC Wood &amp; Fuax'!L25*(-Sumary!$B$31)</f>
        <v>57.950100000000013</v>
      </c>
      <c r="M25" s="223">
        <f>'C HC Wood &amp; Fuax'!M25+'C HC Wood &amp; Fuax'!M25*(-Sumary!$B$31)</f>
        <v>59.565401999999992</v>
      </c>
      <c r="N25" s="223">
        <f>'C HC Wood &amp; Fuax'!N25+'C HC Wood &amp; Fuax'!N25*(-Sumary!$B$31)</f>
        <v>64.758095999999995</v>
      </c>
      <c r="O25" s="223">
        <f>'C HC Wood &amp; Fuax'!O25+'C HC Wood &amp; Fuax'!O25*(-Sumary!$B$31)</f>
        <v>70.507475999999997</v>
      </c>
      <c r="P25" s="223">
        <f>'C HC Wood &amp; Fuax'!P25+'C HC Wood &amp; Fuax'!P25*(-Sumary!$B$31)</f>
        <v>72.195785999999998</v>
      </c>
      <c r="Q25" s="223">
        <f>'C HC Wood &amp; Fuax'!Q25+'C HC Wood &amp; Fuax'!Q25*(-Sumary!$B$31)</f>
        <v>76.402872000000002</v>
      </c>
      <c r="R25" s="223">
        <f>'C HC Wood &amp; Fuax'!R25+'C HC Wood &amp; Fuax'!R25*(-Sumary!$B$31)</f>
        <v>85.163831999999999</v>
      </c>
      <c r="S25" s="223">
        <f>'C HC Wood &amp; Fuax'!S25+'C HC Wood &amp; Fuax'!S25*(-Sumary!$B$31)</f>
        <v>90.913212000000016</v>
      </c>
      <c r="T25" s="223">
        <f>'C HC Wood &amp; Fuax'!T25+'C HC Wood &amp; Fuax'!T25*(-Sumary!$B$31)</f>
        <v>96.151535999999993</v>
      </c>
      <c r="U25" s="223">
        <f>'C HC Wood &amp; Fuax'!U25+'C HC Wood &amp; Fuax'!U25*(-Sumary!$B$31)</f>
        <v>101.106954</v>
      </c>
      <c r="V25" s="223">
        <f>'C HC Wood &amp; Fuax'!V25+'C HC Wood &amp; Fuax'!V25*(-Sumary!$B$31)</f>
        <v>104.78473199999999</v>
      </c>
      <c r="W25" s="223">
        <f>'C HC Wood &amp; Fuax'!W25+'C HC Wood &amp; Fuax'!W25*(-Sumary!$B$31)</f>
        <v>109.47549600000001</v>
      </c>
    </row>
    <row r="26" spans="1:26" s="206" customFormat="1" ht="24.95" customHeight="1" x14ac:dyDescent="0.35">
      <c r="A26" s="208">
        <v>1800</v>
      </c>
      <c r="B26" s="209" t="s">
        <v>26</v>
      </c>
      <c r="C26" s="223">
        <f>'C HC Wood &amp; Fuax'!C26+'C HC Wood &amp; Fuax'!C26*(-Sumary!$B$31)</f>
        <v>31.147038000000002</v>
      </c>
      <c r="D26" s="223">
        <f>'C HC Wood &amp; Fuax'!D26+'C HC Wood &amp; Fuax'!D26*(-Sumary!$B$31)</f>
        <v>34.049106000000002</v>
      </c>
      <c r="E26" s="223">
        <f>'C HC Wood &amp; Fuax'!E26+'C HC Wood &amp; Fuax'!E26*(-Sumary!$B$31)</f>
        <v>36.932921999999998</v>
      </c>
      <c r="F26" s="223">
        <f>'C HC Wood &amp; Fuax'!F26+'C HC Wood &amp; Fuax'!F26*(-Sumary!$B$31)</f>
        <v>42.125616000000001</v>
      </c>
      <c r="G26" s="223">
        <f>'C HC Wood &amp; Fuax'!G26+'C HC Wood &amp; Fuax'!G26*(-Sumary!$B$31)</f>
        <v>45.566117999999996</v>
      </c>
      <c r="H26" s="223">
        <f>'C HC Wood &amp; Fuax'!H26+'C HC Wood &amp; Fuax'!H26*(-Sumary!$B$31)</f>
        <v>52.437996000000005</v>
      </c>
      <c r="I26" s="223">
        <f>'C HC Wood &amp; Fuax'!I26+'C HC Wood &amp; Fuax'!I26*(-Sumary!$B$31)</f>
        <v>57.822336000000007</v>
      </c>
      <c r="J26" s="223">
        <f>'C HC Wood &amp; Fuax'!J26+'C HC Wood &amp; Fuax'!J26*(-Sumary!$B$31)</f>
        <v>61.39972800000001</v>
      </c>
      <c r="K26" s="223">
        <f>'C HC Wood &amp; Fuax'!K26+'C HC Wood &amp; Fuax'!K26*(-Sumary!$B$31)</f>
        <v>68.563637999999997</v>
      </c>
      <c r="L26" s="223">
        <f>'C HC Wood &amp; Fuax'!L26+'C HC Wood &amp; Fuax'!L26*(-Sumary!$B$31)</f>
        <v>72.460440000000006</v>
      </c>
      <c r="M26" s="223">
        <f>'C HC Wood &amp; Fuax'!M26+'C HC Wood &amp; Fuax'!M26*(-Sumary!$B$31)</f>
        <v>75.070476000000014</v>
      </c>
      <c r="N26" s="223">
        <f>'C HC Wood &amp; Fuax'!N26+'C HC Wood &amp; Fuax'!N26*(-Sumary!$B$31)</f>
        <v>80.272295999999997</v>
      </c>
      <c r="O26" s="223">
        <f>'C HC Wood &amp; Fuax'!O26+'C HC Wood &amp; Fuax'!O26*(-Sumary!$B$31)</f>
        <v>85.510620000000017</v>
      </c>
      <c r="P26" s="223">
        <f>'C HC Wood &amp; Fuax'!P26+'C HC Wood &amp; Fuax'!P26*(-Sumary!$B$31)</f>
        <v>89.00587800000001</v>
      </c>
      <c r="Q26" s="223">
        <f>'C HC Wood &amp; Fuax'!Q26+'C HC Wood &amp; Fuax'!Q26*(-Sumary!$B$31)</f>
        <v>95.996394000000009</v>
      </c>
      <c r="R26" s="223">
        <f>'C HC Wood &amp; Fuax'!R26+'C HC Wood &amp; Fuax'!R26*(-Sumary!$B$31)</f>
        <v>103.58010000000002</v>
      </c>
      <c r="S26" s="223">
        <f>'C HC Wood &amp; Fuax'!S26+'C HC Wood &amp; Fuax'!S26*(-Sumary!$B$31)</f>
        <v>110.18732399999999</v>
      </c>
      <c r="T26" s="223">
        <f>'C HC Wood &amp; Fuax'!T26+'C HC Wood &amp; Fuax'!T26*(-Sumary!$B$31)</f>
        <v>118.72926000000001</v>
      </c>
      <c r="U26" s="223">
        <f>'C HC Wood &amp; Fuax'!U26+'C HC Wood &amp; Fuax'!U26*(-Sumary!$B$31)</f>
        <v>124.350876</v>
      </c>
      <c r="V26" s="223">
        <f>'C HC Wood &amp; Fuax'!V26+'C HC Wood &amp; Fuax'!V26*(-Sumary!$B$31)</f>
        <v>131.21362800000003</v>
      </c>
      <c r="W26" s="223">
        <f>'C HC Wood &amp; Fuax'!W26+'C HC Wood &amp; Fuax'!W26*(-Sumary!$B$31)</f>
        <v>138.69694800000002</v>
      </c>
      <c r="X26" s="215"/>
      <c r="Y26" s="215"/>
      <c r="Z26" s="215"/>
    </row>
    <row r="27" spans="1:26" s="206" customFormat="1" ht="24.95" customHeight="1" x14ac:dyDescent="0.35">
      <c r="A27" s="208">
        <v>2400</v>
      </c>
      <c r="B27" s="209" t="s">
        <v>25</v>
      </c>
      <c r="C27" s="223">
        <f>'C HC Wood &amp; Fuax'!C27+'C HC Wood &amp; Fuax'!C27*(-Sumary!$B$31)</f>
        <v>35.043840000000003</v>
      </c>
      <c r="D27" s="223">
        <f>'C HC Wood &amp; Fuax'!D27+'C HC Wood &amp; Fuax'!D27*(-Sumary!$B$31)</f>
        <v>39.223547999999994</v>
      </c>
      <c r="E27" s="223">
        <f>'C HC Wood &amp; Fuax'!E27+'C HC Wood &amp; Fuax'!E27*(-Sumary!$B$31)</f>
        <v>43.375878000000007</v>
      </c>
      <c r="F27" s="223">
        <f>'C HC Wood &amp; Fuax'!F27+'C HC Wood &amp; Fuax'!F27*(-Sumary!$B$31)</f>
        <v>48.687210000000007</v>
      </c>
      <c r="G27" s="223">
        <f>'C HC Wood &amp; Fuax'!G27+'C HC Wood &amp; Fuax'!G27*(-Sumary!$B$31)</f>
        <v>52.218972000000001</v>
      </c>
      <c r="H27" s="223">
        <f>'C HC Wood &amp; Fuax'!H27+'C HC Wood &amp; Fuax'!H27*(-Sumary!$B$31)</f>
        <v>59.291621999999997</v>
      </c>
      <c r="I27" s="223">
        <f>'C HC Wood &amp; Fuax'!I27+'C HC Wood &amp; Fuax'!I27*(-Sumary!$B$31)</f>
        <v>66.318642000000011</v>
      </c>
      <c r="J27" s="223">
        <f>'C HC Wood &amp; Fuax'!J27+'C HC Wood &amp; Fuax'!J27*(-Sumary!$B$31)</f>
        <v>72.56082600000002</v>
      </c>
      <c r="K27" s="223">
        <f>'C HC Wood &amp; Fuax'!K27+'C HC Wood &amp; Fuax'!K27*(-Sumary!$B$31)</f>
        <v>80.363556000000003</v>
      </c>
      <c r="L27" s="223">
        <f>'C HC Wood &amp; Fuax'!L27+'C HC Wood &amp; Fuax'!L27*(-Sumary!$B$31)</f>
        <v>86.149440000000013</v>
      </c>
      <c r="M27" s="223">
        <f>'C HC Wood &amp; Fuax'!M27+'C HC Wood &amp; Fuax'!M27*(-Sumary!$B$31)</f>
        <v>91.570284000000001</v>
      </c>
      <c r="N27" s="223">
        <f>'C HC Wood &amp; Fuax'!N27+'C HC Wood &amp; Fuax'!N27*(-Sumary!$B$31)</f>
        <v>97.739460000000008</v>
      </c>
      <c r="O27" s="223">
        <f>'C HC Wood &amp; Fuax'!O27+'C HC Wood &amp; Fuax'!O27*(-Sumary!$B$31)</f>
        <v>103.05991800000001</v>
      </c>
      <c r="P27" s="223">
        <f>'C HC Wood &amp; Fuax'!P27+'C HC Wood &amp; Fuax'!P27*(-Sumary!$B$31)</f>
        <v>106.609932</v>
      </c>
      <c r="Q27" s="223">
        <f>'C HC Wood &amp; Fuax'!Q27+'C HC Wood &amp; Fuax'!Q27*(-Sumary!$B$31)</f>
        <v>113.67345600000002</v>
      </c>
      <c r="R27" s="223">
        <f>'C HC Wood &amp; Fuax'!R27+'C HC Wood &amp; Fuax'!R27*(-Sumary!$B$31)</f>
        <v>124.28699400000001</v>
      </c>
      <c r="S27" s="223">
        <f>'C HC Wood &amp; Fuax'!S27+'C HC Wood &amp; Fuax'!S27*(-Sumary!$B$31)</f>
        <v>136.041282</v>
      </c>
      <c r="T27" s="223">
        <f>'C HC Wood &amp; Fuax'!T27+'C HC Wood &amp; Fuax'!T27*(-Sumary!$B$31)</f>
        <v>145.49581800000001</v>
      </c>
      <c r="U27" s="223">
        <f>'C HC Wood &amp; Fuax'!U27+'C HC Wood &amp; Fuax'!U27*(-Sumary!$B$31)</f>
        <v>151.87489199999999</v>
      </c>
      <c r="V27" s="223">
        <f>'C HC Wood &amp; Fuax'!V27+'C HC Wood &amp; Fuax'!V27*(-Sumary!$B$31)</f>
        <v>157.66990200000001</v>
      </c>
      <c r="W27" s="223">
        <f>'C HC Wood &amp; Fuax'!W27+'C HC Wood &amp; Fuax'!W27*(-Sumary!$B$31)</f>
        <v>169.30555200000003</v>
      </c>
      <c r="X27" s="215"/>
      <c r="Y27" s="215"/>
      <c r="Z27" s="215"/>
    </row>
    <row r="28" spans="1:26" s="206" customFormat="1" ht="24.95" customHeight="1" x14ac:dyDescent="0.35">
      <c r="A28" s="208">
        <v>2500</v>
      </c>
      <c r="B28" s="209" t="s">
        <v>27</v>
      </c>
      <c r="C28" s="223">
        <f>'C HC Wood &amp; Fuax'!C28+'C HC Wood &amp; Fuax'!C28*(-Sumary!$B$31)</f>
        <v>43.439760000000007</v>
      </c>
      <c r="D28" s="223">
        <f>'C HC Wood &amp; Fuax'!D28+'C HC Wood &amp; Fuax'!D28*(-Sumary!$B$31)</f>
        <v>47.948003999999997</v>
      </c>
      <c r="E28" s="223">
        <f>'C HC Wood &amp; Fuax'!E28+'C HC Wood &amp; Fuax'!E28*(-Sumary!$B$31)</f>
        <v>52.437996000000005</v>
      </c>
      <c r="F28" s="223">
        <f>'C HC Wood &amp; Fuax'!F28+'C HC Wood &amp; Fuax'!F28*(-Sumary!$B$31)</f>
        <v>64.429559999999995</v>
      </c>
      <c r="G28" s="223">
        <f>'C HC Wood &amp; Fuax'!G28+'C HC Wood &amp; Fuax'!G28*(-Sumary!$B$31)</f>
        <v>71.191926000000009</v>
      </c>
      <c r="H28" s="223">
        <f>'C HC Wood &amp; Fuax'!H28+'C HC Wood &amp; Fuax'!H28*(-Sumary!$B$31)</f>
        <v>78.538356000000007</v>
      </c>
      <c r="I28" s="223">
        <f>'C HC Wood &amp; Fuax'!I28+'C HC Wood &amp; Fuax'!I28*(-Sumary!$B$31)</f>
        <v>83.457270000000008</v>
      </c>
      <c r="J28" s="223">
        <f>'C HC Wood &amp; Fuax'!J28+'C HC Wood &amp; Fuax'!J28*(-Sumary!$B$31)</f>
        <v>93.267720000000011</v>
      </c>
      <c r="K28" s="223">
        <f>'C HC Wood &amp; Fuax'!K28+'C HC Wood &amp; Fuax'!K28*(-Sumary!$B$31)</f>
        <v>99.400392000000011</v>
      </c>
      <c r="L28" s="223">
        <f>'C HC Wood &amp; Fuax'!L28+'C HC Wood &amp; Fuax'!L28*(-Sumary!$B$31)</f>
        <v>105.06763800000002</v>
      </c>
      <c r="M28" s="223">
        <f>'C HC Wood &amp; Fuax'!M28+'C HC Wood &amp; Fuax'!M28*(-Sumary!$B$31)</f>
        <v>112.56920999999998</v>
      </c>
      <c r="N28" s="225"/>
      <c r="O28" s="225"/>
      <c r="P28" s="225"/>
      <c r="Q28" s="225"/>
      <c r="R28" s="225"/>
      <c r="S28" s="225"/>
      <c r="T28" s="225"/>
      <c r="U28" s="225"/>
      <c r="V28" s="225"/>
      <c r="W28" s="225"/>
      <c r="X28" s="215"/>
      <c r="Y28" s="215"/>
      <c r="Z28" s="215"/>
    </row>
    <row r="29" spans="1:26" s="206" customFormat="1" ht="24.95" customHeight="1" x14ac:dyDescent="0.35">
      <c r="A29" s="206" t="s">
        <v>502</v>
      </c>
      <c r="B29" s="20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s="206" customFormat="1" ht="24.95" customHeight="1" x14ac:dyDescent="0.35">
      <c r="B30" s="20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s="206" customFormat="1" ht="24.95" customHeight="1" x14ac:dyDescent="0.35">
      <c r="A31" s="211" t="s">
        <v>29</v>
      </c>
      <c r="B31" s="20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s="206" customFormat="1" ht="24.95" customHeight="1" x14ac:dyDescent="0.35">
      <c r="A32" s="208" t="s">
        <v>1</v>
      </c>
      <c r="B32" s="209" t="s">
        <v>2</v>
      </c>
      <c r="C32" s="216">
        <v>400</v>
      </c>
      <c r="D32" s="216">
        <v>600</v>
      </c>
      <c r="E32" s="216">
        <v>750</v>
      </c>
      <c r="F32" s="216">
        <v>900</v>
      </c>
      <c r="G32" s="216">
        <v>1050</v>
      </c>
      <c r="H32" s="216">
        <v>1200</v>
      </c>
      <c r="I32" s="216">
        <v>1350</v>
      </c>
      <c r="J32" s="216">
        <v>1500</v>
      </c>
      <c r="K32" s="216">
        <v>1650</v>
      </c>
      <c r="L32" s="216">
        <v>1800</v>
      </c>
      <c r="M32" s="216">
        <v>1950</v>
      </c>
      <c r="N32" s="216">
        <v>2100</v>
      </c>
      <c r="O32" s="216">
        <v>2250</v>
      </c>
      <c r="P32" s="216">
        <v>2400</v>
      </c>
      <c r="Q32" s="215"/>
      <c r="R32" s="215"/>
      <c r="S32" s="215"/>
      <c r="T32" s="215"/>
      <c r="U32" s="215"/>
      <c r="V32" s="215"/>
      <c r="W32" s="215"/>
      <c r="X32" s="215"/>
      <c r="Y32" s="215"/>
      <c r="Z32" s="215"/>
    </row>
    <row r="33" spans="1:26" s="206" customFormat="1" ht="24.95" customHeight="1" x14ac:dyDescent="0.35">
      <c r="A33" s="208" t="s">
        <v>3</v>
      </c>
      <c r="B33" s="209" t="s">
        <v>4</v>
      </c>
      <c r="C33" s="216" t="s">
        <v>5</v>
      </c>
      <c r="D33" s="216">
        <v>23</v>
      </c>
      <c r="E33" s="216" t="s">
        <v>30</v>
      </c>
      <c r="F33" s="216" t="s">
        <v>10</v>
      </c>
      <c r="G33" s="216" t="s">
        <v>31</v>
      </c>
      <c r="H33" s="216" t="s">
        <v>13</v>
      </c>
      <c r="I33" s="216" t="s">
        <v>32</v>
      </c>
      <c r="J33" s="216" t="s">
        <v>16</v>
      </c>
      <c r="K33" s="216" t="s">
        <v>33</v>
      </c>
      <c r="L33" s="216" t="s">
        <v>26</v>
      </c>
      <c r="M33" s="216" t="s">
        <v>34</v>
      </c>
      <c r="N33" s="216" t="s">
        <v>22</v>
      </c>
      <c r="O33" s="216" t="s">
        <v>35</v>
      </c>
      <c r="P33" s="216" t="s">
        <v>25</v>
      </c>
      <c r="Q33" s="215"/>
      <c r="R33" s="215"/>
      <c r="S33" s="215"/>
      <c r="T33" s="215"/>
      <c r="U33" s="215"/>
      <c r="V33" s="215"/>
      <c r="W33" s="215"/>
      <c r="X33" s="215"/>
      <c r="Y33" s="215"/>
      <c r="Z33" s="215"/>
    </row>
    <row r="34" spans="1:26" s="206" customFormat="1" ht="24.95" customHeight="1" x14ac:dyDescent="0.35">
      <c r="A34" s="208">
        <v>1200</v>
      </c>
      <c r="B34" s="209" t="s">
        <v>13</v>
      </c>
      <c r="C34" s="223">
        <f>'C HC Wood &amp; Fuax'!C34+'C HC Wood &amp; Fuax'!C34*(-Sumary!$B$32)</f>
        <v>22.854311999999997</v>
      </c>
      <c r="D34" s="223">
        <f>'C HC Wood &amp; Fuax'!D34+'C HC Wood &amp; Fuax'!D34*(-Sumary!$B$32)</f>
        <v>25.583688000000002</v>
      </c>
      <c r="E34" s="223">
        <f>'C HC Wood &amp; Fuax'!E34+'C HC Wood &amp; Fuax'!E34*(-Sumary!$B$32)</f>
        <v>31.985927999999994</v>
      </c>
      <c r="F34" s="223">
        <f>'C HC Wood &amp; Fuax'!F34+'C HC Wood &amp; Fuax'!F34*(-Sumary!$B$32)</f>
        <v>38.379744000000002</v>
      </c>
      <c r="G34" s="223">
        <f>'C HC Wood &amp; Fuax'!G34+'C HC Wood &amp; Fuax'!G34*(-Sumary!$B$32)</f>
        <v>44.781983999999994</v>
      </c>
      <c r="H34" s="223">
        <f>'C HC Wood &amp; Fuax'!H34+'C HC Wood &amp; Fuax'!H34*(-Sumary!$B$32)</f>
        <v>51.175800000000002</v>
      </c>
      <c r="I34" s="223">
        <f>'C HC Wood &amp; Fuax'!I34+'C HC Wood &amp; Fuax'!I34*(-Sumary!$B$32)</f>
        <v>57.569615999999996</v>
      </c>
      <c r="J34" s="223">
        <f>'C HC Wood &amp; Fuax'!J34+'C HC Wood &amp; Fuax'!J34*(-Sumary!$B$32)</f>
        <v>63.971855999999988</v>
      </c>
      <c r="K34" s="223">
        <f>'C HC Wood &amp; Fuax'!K34+'C HC Wood &amp; Fuax'!K34*(-Sumary!$B$32)</f>
        <v>70.365672000000004</v>
      </c>
      <c r="L34" s="223">
        <f>'C HC Wood &amp; Fuax'!L34+'C HC Wood &amp; Fuax'!L34*(-Sumary!$B$32)</f>
        <v>76.751064</v>
      </c>
      <c r="M34" s="223">
        <f>'C HC Wood &amp; Fuax'!M34+'C HC Wood &amp; Fuax'!M34*(-Sumary!$B$32)</f>
        <v>86.666111999999998</v>
      </c>
      <c r="N34" s="223">
        <f>'C HC Wood &amp; Fuax'!N34+'C HC Wood &amp; Fuax'!N34*(-Sumary!$B$32)</f>
        <v>93.413736000000014</v>
      </c>
      <c r="O34" s="223">
        <f>'C HC Wood &amp; Fuax'!O34+'C HC Wood &amp; Fuax'!O34*(-Sumary!$B$32)</f>
        <v>100.16136</v>
      </c>
      <c r="P34" s="223">
        <f>'C HC Wood &amp; Fuax'!P34+'C HC Wood &amp; Fuax'!P34*(-Sumary!$B$32)</f>
        <v>106.908984</v>
      </c>
      <c r="Q34" s="215"/>
      <c r="R34" s="215"/>
      <c r="S34" s="215"/>
      <c r="T34" s="215"/>
      <c r="U34" s="215"/>
      <c r="V34" s="215"/>
      <c r="W34" s="215"/>
      <c r="X34" s="215"/>
      <c r="Y34" s="215"/>
      <c r="Z34" s="215"/>
    </row>
    <row r="35" spans="1:26" s="206" customFormat="1" ht="24.95" customHeight="1" x14ac:dyDescent="0.35">
      <c r="A35" s="208">
        <v>1800</v>
      </c>
      <c r="B35" s="209" t="s">
        <v>26</v>
      </c>
      <c r="C35" s="223">
        <f>'C HC Wood &amp; Fuax'!C35+'C HC Wood &amp; Fuax'!C35*(-Sumary!$B$32)</f>
        <v>28.321487999999995</v>
      </c>
      <c r="D35" s="223">
        <f>'C HC Wood &amp; Fuax'!D35+'C HC Wood &amp; Fuax'!D35*(-Sumary!$B$32)</f>
        <v>31.699511999999999</v>
      </c>
      <c r="E35" s="223">
        <f>'C HC Wood &amp; Fuax'!E35+'C HC Wood &amp; Fuax'!E35*(-Sumary!$B$32)</f>
        <v>39.626495999999996</v>
      </c>
      <c r="F35" s="223">
        <f>'C HC Wood &amp; Fuax'!F35+'C HC Wood &amp; Fuax'!F35*(-Sumary!$B$32)</f>
        <v>47.55348</v>
      </c>
      <c r="G35" s="223">
        <f>'C HC Wood &amp; Fuax'!G35+'C HC Wood &amp; Fuax'!G35*(-Sumary!$B$32)</f>
        <v>55.488887999999996</v>
      </c>
      <c r="H35" s="223">
        <f>'C HC Wood &amp; Fuax'!H35+'C HC Wood &amp; Fuax'!H35*(-Sumary!$B$32)</f>
        <v>63.407448000000002</v>
      </c>
      <c r="I35" s="223">
        <f>'C HC Wood &amp; Fuax'!I35+'C HC Wood &amp; Fuax'!I35*(-Sumary!$B$32)</f>
        <v>71.334432000000007</v>
      </c>
      <c r="J35" s="223">
        <f>'C HC Wood &amp; Fuax'!J35+'C HC Wood &amp; Fuax'!J35*(-Sumary!$B$32)</f>
        <v>79.269840000000002</v>
      </c>
      <c r="K35" s="223">
        <f>'C HC Wood &amp; Fuax'!K35+'C HC Wood &amp; Fuax'!K35*(-Sumary!$B$32)</f>
        <v>87.196823999999992</v>
      </c>
      <c r="L35" s="223">
        <f>'C HC Wood &amp; Fuax'!L35+'C HC Wood &amp; Fuax'!L35*(-Sumary!$B$32)</f>
        <v>95.106960000000001</v>
      </c>
      <c r="M35" s="223">
        <f>'C HC Wood &amp; Fuax'!M35+'C HC Wood &amp; Fuax'!M35*(-Sumary!$B$32)</f>
        <v>107.39757599999999</v>
      </c>
      <c r="N35" s="223">
        <f>'C HC Wood &amp; Fuax'!N35+'C HC Wood &amp; Fuax'!N35*(-Sumary!$B$32)</f>
        <v>115.75418399999998</v>
      </c>
      <c r="O35" s="223">
        <f>'C HC Wood &amp; Fuax'!O35+'C HC Wood &amp; Fuax'!O35*(-Sumary!$B$32)</f>
        <v>124.11079200000002</v>
      </c>
      <c r="P35" s="223">
        <f>'C HC Wood &amp; Fuax'!P35+'C HC Wood &amp; Fuax'!P35*(-Sumary!$B$32)</f>
        <v>132.47582399999999</v>
      </c>
      <c r="Q35" s="215"/>
      <c r="R35" s="215"/>
      <c r="S35" s="215"/>
      <c r="T35" s="215"/>
      <c r="U35" s="215"/>
      <c r="V35" s="215"/>
      <c r="W35" s="215"/>
      <c r="X35" s="215"/>
      <c r="Y35" s="215"/>
      <c r="Z35" s="215"/>
    </row>
    <row r="36" spans="1:26" s="206" customFormat="1" ht="24.95" customHeight="1" x14ac:dyDescent="0.35">
      <c r="A36" s="208">
        <v>2400</v>
      </c>
      <c r="B36" s="209" t="s">
        <v>25</v>
      </c>
      <c r="C36" s="223">
        <f>'C HC Wood &amp; Fuax'!C36+'C HC Wood &amp; Fuax'!C36*(-Sumary!$B$32)</f>
        <v>33.788663999999997</v>
      </c>
      <c r="D36" s="223">
        <f>'C HC Wood &amp; Fuax'!D36+'C HC Wood &amp; Fuax'!D36*(-Sumary!$B$32)</f>
        <v>37.815336000000002</v>
      </c>
      <c r="E36" s="223">
        <f>'C HC Wood &amp; Fuax'!E36+'C HC Wood &amp; Fuax'!E36*(-Sumary!$B$32)</f>
        <v>47.275488000000003</v>
      </c>
      <c r="F36" s="223">
        <f>'C HC Wood &amp; Fuax'!F36+'C HC Wood &amp; Fuax'!F36*(-Sumary!$B$32)</f>
        <v>56.735639999999989</v>
      </c>
      <c r="G36" s="223">
        <f>'C HC Wood &amp; Fuax'!G36+'C HC Wood &amp; Fuax'!G36*(-Sumary!$B$32)</f>
        <v>66.195791999999997</v>
      </c>
      <c r="H36" s="223">
        <f>'C HC Wood &amp; Fuax'!H36+'C HC Wood &amp; Fuax'!H36*(-Sumary!$B$32)</f>
        <v>75.647519999999986</v>
      </c>
      <c r="I36" s="223">
        <f>'C HC Wood &amp; Fuax'!I36+'C HC Wood &amp; Fuax'!I36*(-Sumary!$B$32)</f>
        <v>85.099247999999989</v>
      </c>
      <c r="J36" s="223">
        <f>'C HC Wood &amp; Fuax'!J36+'C HC Wood &amp; Fuax'!J36*(-Sumary!$B$32)</f>
        <v>94.567824000000002</v>
      </c>
      <c r="K36" s="223">
        <f>'C HC Wood &amp; Fuax'!K36+'C HC Wood &amp; Fuax'!K36*(-Sumary!$B$32)</f>
        <v>104.019552</v>
      </c>
      <c r="L36" s="223">
        <f>'C HC Wood &amp; Fuax'!L36+'C HC Wood &amp; Fuax'!L36*(-Sumary!$B$32)</f>
        <v>113.46285599999997</v>
      </c>
      <c r="M36" s="223">
        <f>'C HC Wood &amp; Fuax'!M36+'C HC Wood &amp; Fuax'!M36*(-Sumary!$B$32)</f>
        <v>128.12061600000001</v>
      </c>
      <c r="N36" s="223">
        <f>'C HC Wood &amp; Fuax'!N36+'C HC Wood &amp; Fuax'!N36*(-Sumary!$B$32)</f>
        <v>138.09463199999999</v>
      </c>
      <c r="O36" s="223">
        <f>'C HC Wood &amp; Fuax'!O36+'C HC Wood &amp; Fuax'!O36*(-Sumary!$B$32)</f>
        <v>148.068648</v>
      </c>
      <c r="P36" s="223">
        <f>'C HC Wood &amp; Fuax'!P36+'C HC Wood &amp; Fuax'!P36*(-Sumary!$B$32)</f>
        <v>158.042664</v>
      </c>
      <c r="Q36" s="215"/>
      <c r="R36" s="215"/>
      <c r="S36" s="215"/>
      <c r="T36" s="215"/>
      <c r="U36" s="215"/>
      <c r="V36" s="215"/>
      <c r="W36" s="215"/>
      <c r="X36" s="215"/>
      <c r="Y36" s="215"/>
      <c r="Z36" s="215"/>
    </row>
    <row r="37" spans="1:26" s="206" customFormat="1" ht="24.95" customHeight="1" x14ac:dyDescent="0.35">
      <c r="A37" s="211" t="s">
        <v>36</v>
      </c>
      <c r="B37" s="20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s="206" customFormat="1" ht="24.95" customHeight="1" x14ac:dyDescent="0.35">
      <c r="A38" s="208" t="s">
        <v>1</v>
      </c>
      <c r="B38" s="209" t="s">
        <v>2</v>
      </c>
      <c r="C38" s="216">
        <v>400</v>
      </c>
      <c r="D38" s="216">
        <v>600</v>
      </c>
      <c r="E38" s="216">
        <v>750</v>
      </c>
      <c r="F38" s="216">
        <v>900</v>
      </c>
      <c r="G38" s="216">
        <v>1050</v>
      </c>
      <c r="H38" s="216">
        <v>1200</v>
      </c>
      <c r="I38" s="216">
        <v>1350</v>
      </c>
      <c r="J38" s="216">
        <v>1500</v>
      </c>
      <c r="K38" s="216">
        <v>1650</v>
      </c>
      <c r="L38" s="216">
        <v>1800</v>
      </c>
      <c r="M38" s="216">
        <v>1950</v>
      </c>
      <c r="N38" s="216">
        <v>2100</v>
      </c>
      <c r="O38" s="216">
        <v>2250</v>
      </c>
      <c r="P38" s="216">
        <v>2400</v>
      </c>
      <c r="Q38" s="215"/>
      <c r="R38" s="215"/>
      <c r="S38" s="215"/>
      <c r="T38" s="215"/>
      <c r="U38" s="215"/>
      <c r="V38" s="215"/>
      <c r="W38" s="215"/>
      <c r="X38" s="215"/>
      <c r="Y38" s="215"/>
      <c r="Z38" s="215"/>
    </row>
    <row r="39" spans="1:26" s="206" customFormat="1" ht="24.95" customHeight="1" x14ac:dyDescent="0.35">
      <c r="A39" s="208" t="s">
        <v>3</v>
      </c>
      <c r="B39" s="209" t="s">
        <v>4</v>
      </c>
      <c r="C39" s="216" t="s">
        <v>5</v>
      </c>
      <c r="D39" s="216">
        <v>23</v>
      </c>
      <c r="E39" s="216" t="s">
        <v>30</v>
      </c>
      <c r="F39" s="216" t="s">
        <v>10</v>
      </c>
      <c r="G39" s="216" t="s">
        <v>31</v>
      </c>
      <c r="H39" s="216" t="s">
        <v>13</v>
      </c>
      <c r="I39" s="216" t="s">
        <v>32</v>
      </c>
      <c r="J39" s="216" t="s">
        <v>16</v>
      </c>
      <c r="K39" s="216" t="s">
        <v>33</v>
      </c>
      <c r="L39" s="216" t="s">
        <v>26</v>
      </c>
      <c r="M39" s="216" t="s">
        <v>34</v>
      </c>
      <c r="N39" s="216" t="s">
        <v>22</v>
      </c>
      <c r="O39" s="216" t="s">
        <v>35</v>
      </c>
      <c r="P39" s="216" t="s">
        <v>25</v>
      </c>
      <c r="Q39" s="215"/>
      <c r="R39" s="215"/>
      <c r="S39" s="215"/>
      <c r="T39" s="215"/>
      <c r="U39" s="215"/>
      <c r="V39" s="215"/>
      <c r="W39" s="215"/>
      <c r="X39" s="215"/>
      <c r="Y39" s="215"/>
      <c r="Z39" s="215"/>
    </row>
    <row r="40" spans="1:26" s="206" customFormat="1" ht="24.95" customHeight="1" x14ac:dyDescent="0.35">
      <c r="A40" s="208">
        <v>1200</v>
      </c>
      <c r="B40" s="209" t="s">
        <v>13</v>
      </c>
      <c r="C40" s="223">
        <f>'C HC Wood &amp; Fuax'!C40+'C HC Wood &amp; Fuax'!C40*(-Sumary!$B$32)</f>
        <v>27.428544000000002</v>
      </c>
      <c r="D40" s="223">
        <f>'C HC Wood &amp; Fuax'!D40+'C HC Wood &amp; Fuax'!D40*(-Sumary!$B$32)</f>
        <v>30.705480000000001</v>
      </c>
      <c r="E40" s="223">
        <f>'C HC Wood &amp; Fuax'!E40+'C HC Wood &amp; Fuax'!E40*(-Sumary!$B$32)</f>
        <v>38.379744000000002</v>
      </c>
      <c r="F40" s="223">
        <f>'C HC Wood &amp; Fuax'!F40+'C HC Wood &amp; Fuax'!F40*(-Sumary!$B$32)</f>
        <v>46.054008000000003</v>
      </c>
      <c r="G40" s="223">
        <f>'C HC Wood &amp; Fuax'!G40+'C HC Wood &amp; Fuax'!G40*(-Sumary!$B$32)</f>
        <v>53.736696000000002</v>
      </c>
      <c r="H40" s="223">
        <f>'C HC Wood &amp; Fuax'!H40+'C HC Wood &amp; Fuax'!H40*(-Sumary!$B$32)</f>
        <v>61.410960000000003</v>
      </c>
      <c r="I40" s="223">
        <f>'C HC Wood &amp; Fuax'!I40+'C HC Wood &amp; Fuax'!I40*(-Sumary!$B$32)</f>
        <v>69.085224000000011</v>
      </c>
      <c r="J40" s="223">
        <f>'C HC Wood &amp; Fuax'!J40+'C HC Wood &amp; Fuax'!J40*(-Sumary!$B$32)</f>
        <v>76.759488000000005</v>
      </c>
      <c r="K40" s="223">
        <f>'C HC Wood &amp; Fuax'!K40+'C HC Wood &amp; Fuax'!K40*(-Sumary!$B$32)</f>
        <v>84.442175999999989</v>
      </c>
      <c r="L40" s="223">
        <f>'C HC Wood &amp; Fuax'!L40+'C HC Wood &amp; Fuax'!L40*(-Sumary!$B$32)</f>
        <v>92.099592000000001</v>
      </c>
      <c r="M40" s="223">
        <f>'C HC Wood &amp; Fuax'!M40+'C HC Wood &amp; Fuax'!M40*(-Sumary!$B$32)</f>
        <v>104.00270399999999</v>
      </c>
      <c r="N40" s="223">
        <f>'C HC Wood &amp; Fuax'!N40+'C HC Wood &amp; Fuax'!N40*(-Sumary!$B$32)</f>
        <v>112.098168</v>
      </c>
      <c r="O40" s="223">
        <f>'C HC Wood &amp; Fuax'!O40+'C HC Wood &amp; Fuax'!O40*(-Sumary!$B$32)</f>
        <v>120.19363199999999</v>
      </c>
      <c r="P40" s="223">
        <f>'C HC Wood &amp; Fuax'!P40+'C HC Wood &amp; Fuax'!P40*(-Sumary!$B$32)</f>
        <v>128.289096</v>
      </c>
      <c r="Q40" s="215"/>
      <c r="R40" s="215"/>
      <c r="S40" s="215"/>
      <c r="T40" s="215"/>
      <c r="U40" s="215"/>
      <c r="V40" s="215"/>
      <c r="W40" s="215"/>
      <c r="X40" s="215"/>
      <c r="Y40" s="215"/>
      <c r="Z40" s="215"/>
    </row>
    <row r="41" spans="1:26" s="206" customFormat="1" ht="24.95" customHeight="1" x14ac:dyDescent="0.35">
      <c r="A41" s="208">
        <v>1800</v>
      </c>
      <c r="B41" s="209" t="s">
        <v>26</v>
      </c>
      <c r="C41" s="223">
        <f>'C HC Wood &amp; Fuax'!C41+'C HC Wood &amp; Fuax'!C41*(-Sumary!$B$32)</f>
        <v>33.982416000000001</v>
      </c>
      <c r="D41" s="223">
        <f>'C HC Wood &amp; Fuax'!D41+'C HC Wood &amp; Fuax'!D41*(-Sumary!$B$32)</f>
        <v>38.042783999999997</v>
      </c>
      <c r="E41" s="223">
        <f>'C HC Wood &amp; Fuax'!E41+'C HC Wood &amp; Fuax'!E41*(-Sumary!$B$32)</f>
        <v>47.545055999999995</v>
      </c>
      <c r="F41" s="223">
        <f>'C HC Wood &amp; Fuax'!F41+'C HC Wood &amp; Fuax'!F41*(-Sumary!$B$32)</f>
        <v>57.064175999999996</v>
      </c>
      <c r="G41" s="223">
        <f>'C HC Wood &amp; Fuax'!G41+'C HC Wood &amp; Fuax'!G41*(-Sumary!$B$32)</f>
        <v>66.583296000000004</v>
      </c>
      <c r="H41" s="223">
        <f>'C HC Wood &amp; Fuax'!H41+'C HC Wood &amp; Fuax'!H41*(-Sumary!$B$32)</f>
        <v>76.085567999999995</v>
      </c>
      <c r="I41" s="223">
        <f>'C HC Wood &amp; Fuax'!I41+'C HC Wood &amp; Fuax'!I41*(-Sumary!$B$32)</f>
        <v>85.60468800000001</v>
      </c>
      <c r="J41" s="223">
        <f>'C HC Wood &amp; Fuax'!J41+'C HC Wood &amp; Fuax'!J41*(-Sumary!$B$32)</f>
        <v>95.123807999999997</v>
      </c>
      <c r="K41" s="223">
        <f>'C HC Wood &amp; Fuax'!K41+'C HC Wood &amp; Fuax'!K41*(-Sumary!$B$32)</f>
        <v>104.64292800000001</v>
      </c>
      <c r="L41" s="223">
        <f>'C HC Wood &amp; Fuax'!L41+'C HC Wood &amp; Fuax'!L41*(-Sumary!$B$32)</f>
        <v>114.12835199999999</v>
      </c>
      <c r="M41" s="223">
        <f>'C HC Wood &amp; Fuax'!M41+'C HC Wood &amp; Fuax'!M41*(-Sumary!$B$32)</f>
        <v>128.870352</v>
      </c>
      <c r="N41" s="223">
        <f>'C HC Wood &amp; Fuax'!N41+'C HC Wood &amp; Fuax'!N41*(-Sumary!$B$32)</f>
        <v>138.903336</v>
      </c>
      <c r="O41" s="223">
        <f>'C HC Wood &amp; Fuax'!O41+'C HC Wood &amp; Fuax'!O41*(-Sumary!$B$32)</f>
        <v>148.93631999999999</v>
      </c>
      <c r="P41" s="223">
        <f>'C HC Wood &amp; Fuax'!P41+'C HC Wood &amp; Fuax'!P41*(-Sumary!$B$32)</f>
        <v>158.96930400000002</v>
      </c>
      <c r="Q41" s="215"/>
      <c r="R41" s="215"/>
      <c r="S41" s="215"/>
      <c r="T41" s="215"/>
      <c r="U41" s="215"/>
      <c r="V41" s="215"/>
      <c r="W41" s="215"/>
      <c r="X41" s="215"/>
      <c r="Y41" s="215"/>
      <c r="Z41" s="215"/>
    </row>
    <row r="42" spans="1:26" s="206" customFormat="1" ht="24.95" customHeight="1" x14ac:dyDescent="0.35">
      <c r="A42" s="208">
        <v>2400</v>
      </c>
      <c r="B42" s="209" t="s">
        <v>25</v>
      </c>
      <c r="C42" s="223">
        <f>'C HC Wood &amp; Fuax'!C42+'C HC Wood &amp; Fuax'!C42*(-Sumary!$B$32)</f>
        <v>40.544712000000004</v>
      </c>
      <c r="D42" s="223">
        <f>'C HC Wood &amp; Fuax'!D42+'C HC Wood &amp; Fuax'!D42*(-Sumary!$B$32)</f>
        <v>45.380088000000001</v>
      </c>
      <c r="E42" s="223">
        <f>'C HC Wood &amp; Fuax'!E42+'C HC Wood &amp; Fuax'!E42*(-Sumary!$B$32)</f>
        <v>56.727216000000006</v>
      </c>
      <c r="F42" s="223">
        <f>'C HC Wood &amp; Fuax'!F42+'C HC Wood &amp; Fuax'!F42*(-Sumary!$B$32)</f>
        <v>68.082767999999987</v>
      </c>
      <c r="G42" s="223">
        <f>'C HC Wood &amp; Fuax'!G42+'C HC Wood &amp; Fuax'!G42*(-Sumary!$B$32)</f>
        <v>79.429896000000014</v>
      </c>
      <c r="H42" s="223">
        <f>'C HC Wood &amp; Fuax'!H42+'C HC Wood &amp; Fuax'!H42*(-Sumary!$B$32)</f>
        <v>90.777023999999997</v>
      </c>
      <c r="I42" s="223">
        <f>'C HC Wood &amp; Fuax'!I42+'C HC Wood &amp; Fuax'!I42*(-Sumary!$B$32)</f>
        <v>102.124152</v>
      </c>
      <c r="J42" s="223">
        <f>'C HC Wood &amp; Fuax'!J42+'C HC Wood &amp; Fuax'!J42*(-Sumary!$B$32)</f>
        <v>113.47970400000001</v>
      </c>
      <c r="K42" s="223">
        <f>'C HC Wood &amp; Fuax'!K42+'C HC Wood &amp; Fuax'!K42*(-Sumary!$B$32)</f>
        <v>124.826832</v>
      </c>
      <c r="L42" s="223">
        <f>'C HC Wood &amp; Fuax'!L42+'C HC Wood &amp; Fuax'!L42*(-Sumary!$B$32)</f>
        <v>136.15711199999998</v>
      </c>
      <c r="M42" s="223">
        <f>'C HC Wood &amp; Fuax'!M42+'C HC Wood &amp; Fuax'!M42*(-Sumary!$B$32)</f>
        <v>153.74642399999999</v>
      </c>
      <c r="N42" s="223">
        <f>'C HC Wood &amp; Fuax'!N42+'C HC Wood &amp; Fuax'!N42*(-Sumary!$B$32)</f>
        <v>165.708504</v>
      </c>
      <c r="O42" s="223">
        <f>'C HC Wood &amp; Fuax'!O42+'C HC Wood &amp; Fuax'!O42*(-Sumary!$B$32)</f>
        <v>177.67900800000001</v>
      </c>
      <c r="P42" s="223">
        <f>'C HC Wood &amp; Fuax'!P42+'C HC Wood &amp; Fuax'!P42*(-Sumary!$B$32)</f>
        <v>189.64951200000002</v>
      </c>
      <c r="Q42" s="215"/>
      <c r="R42" s="215"/>
      <c r="S42" s="215"/>
      <c r="T42" s="215"/>
      <c r="U42" s="215"/>
      <c r="V42" s="215"/>
      <c r="W42" s="215"/>
      <c r="X42" s="215"/>
      <c r="Y42" s="215"/>
      <c r="Z42" s="215"/>
    </row>
    <row r="43" spans="1:26" s="206" customFormat="1" ht="24.95" customHeight="1" x14ac:dyDescent="0.35">
      <c r="A43" s="211" t="s">
        <v>37</v>
      </c>
      <c r="B43" s="20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s="206" customFormat="1" ht="24.95" customHeight="1" x14ac:dyDescent="0.35">
      <c r="A44" s="208" t="s">
        <v>1</v>
      </c>
      <c r="B44" s="209" t="s">
        <v>2</v>
      </c>
      <c r="C44" s="216">
        <v>400</v>
      </c>
      <c r="D44" s="216">
        <v>600</v>
      </c>
      <c r="E44" s="216">
        <v>750</v>
      </c>
      <c r="F44" s="216">
        <v>900</v>
      </c>
      <c r="G44" s="216">
        <v>1050</v>
      </c>
      <c r="H44" s="216">
        <v>1200</v>
      </c>
      <c r="I44" s="216">
        <v>1350</v>
      </c>
      <c r="J44" s="216">
        <v>1500</v>
      </c>
      <c r="K44" s="216">
        <v>1650</v>
      </c>
      <c r="L44" s="216">
        <v>1800</v>
      </c>
      <c r="M44" s="216">
        <v>1950</v>
      </c>
      <c r="N44" s="216">
        <v>2100</v>
      </c>
      <c r="O44" s="216">
        <v>2250</v>
      </c>
      <c r="P44" s="216">
        <v>2400</v>
      </c>
      <c r="Q44" s="215"/>
      <c r="R44" s="215"/>
      <c r="S44" s="215"/>
      <c r="T44" s="215"/>
      <c r="U44" s="215"/>
      <c r="V44" s="215"/>
      <c r="W44" s="215"/>
      <c r="X44" s="215"/>
      <c r="Y44" s="215"/>
      <c r="Z44" s="215"/>
    </row>
    <row r="45" spans="1:26" s="206" customFormat="1" ht="24.95" customHeight="1" x14ac:dyDescent="0.35">
      <c r="A45" s="208" t="s">
        <v>3</v>
      </c>
      <c r="B45" s="209" t="s">
        <v>4</v>
      </c>
      <c r="C45" s="216" t="s">
        <v>5</v>
      </c>
      <c r="D45" s="216">
        <v>23</v>
      </c>
      <c r="E45" s="216" t="s">
        <v>30</v>
      </c>
      <c r="F45" s="216" t="s">
        <v>10</v>
      </c>
      <c r="G45" s="216" t="s">
        <v>31</v>
      </c>
      <c r="H45" s="216" t="s">
        <v>13</v>
      </c>
      <c r="I45" s="216" t="s">
        <v>32</v>
      </c>
      <c r="J45" s="216" t="s">
        <v>16</v>
      </c>
      <c r="K45" s="216" t="s">
        <v>33</v>
      </c>
      <c r="L45" s="216" t="s">
        <v>26</v>
      </c>
      <c r="M45" s="216" t="s">
        <v>34</v>
      </c>
      <c r="N45" s="216" t="s">
        <v>22</v>
      </c>
      <c r="O45" s="216" t="s">
        <v>35</v>
      </c>
      <c r="P45" s="216" t="s">
        <v>25</v>
      </c>
      <c r="Q45" s="215"/>
      <c r="R45" s="215"/>
      <c r="S45" s="215"/>
      <c r="T45" s="215"/>
      <c r="U45" s="215"/>
      <c r="V45" s="215"/>
      <c r="W45" s="215"/>
      <c r="X45" s="215"/>
      <c r="Y45" s="215"/>
      <c r="Z45" s="215"/>
    </row>
    <row r="46" spans="1:26" s="206" customFormat="1" ht="24.95" customHeight="1" x14ac:dyDescent="0.35">
      <c r="A46" s="212">
        <v>1200</v>
      </c>
      <c r="B46" s="213" t="s">
        <v>13</v>
      </c>
      <c r="C46" s="223">
        <f>'C HC Wood &amp; Fuax'!C46+'C HC Wood &amp; Fuax'!C46*(-Sumary!$B$32)</f>
        <v>25.634232000000001</v>
      </c>
      <c r="D46" s="223">
        <f>'C HC Wood &amp; Fuax'!D46+'C HC Wood &amp; Fuax'!D46*(-Sumary!$B$32)</f>
        <v>28.692143999999999</v>
      </c>
      <c r="E46" s="223">
        <f>'C HC Wood &amp; Fuax'!E46+'C HC Wood &amp; Fuax'!E46*(-Sumary!$B$32)</f>
        <v>35.869391999999998</v>
      </c>
      <c r="F46" s="223">
        <f>'C HC Wood &amp; Fuax'!F46+'C HC Wood &amp; Fuax'!F46*(-Sumary!$B$32)</f>
        <v>43.038216000000006</v>
      </c>
      <c r="G46" s="223">
        <f>'C HC Wood &amp; Fuax'!G46+'C HC Wood &amp; Fuax'!G46*(-Sumary!$B$32)</f>
        <v>50.21546399999999</v>
      </c>
      <c r="H46" s="223">
        <f>'C HC Wood &amp; Fuax'!H46+'C HC Wood &amp; Fuax'!H46*(-Sumary!$B$32)</f>
        <v>57.384287999999998</v>
      </c>
      <c r="I46" s="223">
        <f>'C HC Wood &amp; Fuax'!I46+'C HC Wood &amp; Fuax'!I46*(-Sumary!$B$32)</f>
        <v>64.561536000000004</v>
      </c>
      <c r="J46" s="223">
        <f>'C HC Wood &amp; Fuax'!J46+'C HC Wood &amp; Fuax'!J46*(-Sumary!$B$32)</f>
        <v>71.738783999999995</v>
      </c>
      <c r="K46" s="223">
        <f>'C HC Wood &amp; Fuax'!K46+'C HC Wood &amp; Fuax'!K46*(-Sumary!$B$32)</f>
        <v>78.907607999999996</v>
      </c>
      <c r="L46" s="223">
        <f>'C HC Wood &amp; Fuax'!L46+'C HC Wood &amp; Fuax'!L46*(-Sumary!$B$32)</f>
        <v>86.068007999999992</v>
      </c>
      <c r="M46" s="223">
        <f>'C HC Wood &amp; Fuax'!M46+'C HC Wood &amp; Fuax'!M46*(-Sumary!$B$32)</f>
        <v>97.187688000000009</v>
      </c>
      <c r="N46" s="223">
        <f>'C HC Wood &amp; Fuax'!N46+'C HC Wood &amp; Fuax'!N46*(-Sumary!$B$32)</f>
        <v>104.75244000000001</v>
      </c>
      <c r="O46" s="223">
        <f>'C HC Wood &amp; Fuax'!O46+'C HC Wood &amp; Fuax'!O46*(-Sumary!$B$32)</f>
        <v>112.32561600000002</v>
      </c>
      <c r="P46" s="223">
        <f>'C HC Wood &amp; Fuax'!P46+'C HC Wood &amp; Fuax'!P46*(-Sumary!$B$32)</f>
        <v>119.89036799999998</v>
      </c>
      <c r="Q46" s="215"/>
      <c r="R46" s="215"/>
      <c r="S46" s="215"/>
      <c r="T46" s="215"/>
      <c r="U46" s="215"/>
      <c r="V46" s="215"/>
      <c r="W46" s="215"/>
      <c r="X46" s="215"/>
      <c r="Y46" s="215"/>
      <c r="Z46" s="215"/>
    </row>
    <row r="47" spans="1:26" s="206" customFormat="1" ht="24.95" customHeight="1" x14ac:dyDescent="0.35">
      <c r="A47" s="212">
        <v>1800</v>
      </c>
      <c r="B47" s="213" t="s">
        <v>26</v>
      </c>
      <c r="C47" s="223">
        <f>'C HC Wood &amp; Fuax'!C47+'C HC Wood &amp; Fuax'!C47*(-Sumary!$B$32)</f>
        <v>31.758480000000002</v>
      </c>
      <c r="D47" s="223">
        <f>'C HC Wood &amp; Fuax'!D47+'C HC Wood &amp; Fuax'!D47*(-Sumary!$B$32)</f>
        <v>35.549280000000003</v>
      </c>
      <c r="E47" s="223">
        <f>'C HC Wood &amp; Fuax'!E47+'C HC Wood &amp; Fuax'!E47*(-Sumary!$B$32)</f>
        <v>44.436599999999999</v>
      </c>
      <c r="F47" s="223">
        <f>'C HC Wood &amp; Fuax'!F47+'C HC Wood &amp; Fuax'!F47*(-Sumary!$B$32)</f>
        <v>53.323919999999994</v>
      </c>
      <c r="G47" s="223">
        <f>'C HC Wood &amp; Fuax'!G47+'C HC Wood &amp; Fuax'!G47*(-Sumary!$B$32)</f>
        <v>62.219664000000009</v>
      </c>
      <c r="H47" s="223">
        <f>'C HC Wood &amp; Fuax'!H47+'C HC Wood &amp; Fuax'!H47*(-Sumary!$B$32)</f>
        <v>71.106983999999997</v>
      </c>
      <c r="I47" s="223">
        <f>'C HC Wood &amp; Fuax'!I47+'C HC Wood &amp; Fuax'!I47*(-Sumary!$B$32)</f>
        <v>79.994303999999985</v>
      </c>
      <c r="J47" s="223">
        <f>'C HC Wood &amp; Fuax'!J47+'C HC Wood &amp; Fuax'!J47*(-Sumary!$B$32)</f>
        <v>88.890047999999979</v>
      </c>
      <c r="K47" s="223">
        <f>'C HC Wood &amp; Fuax'!K47+'C HC Wood &amp; Fuax'!K47*(-Sumary!$B$32)</f>
        <v>97.785792000000001</v>
      </c>
      <c r="L47" s="223">
        <f>'C HC Wood &amp; Fuax'!L47+'C HC Wood &amp; Fuax'!L47*(-Sumary!$B$32)</f>
        <v>106.65626399999999</v>
      </c>
      <c r="M47" s="223">
        <f>'C HC Wood &amp; Fuax'!M47+'C HC Wood &amp; Fuax'!M47*(-Sumary!$B$32)</f>
        <v>120.42950400000001</v>
      </c>
      <c r="N47" s="223">
        <f>'C HC Wood &amp; Fuax'!N47+'C HC Wood &amp; Fuax'!N47*(-Sumary!$B$32)</f>
        <v>129.80541599999998</v>
      </c>
      <c r="O47" s="223">
        <f>'C HC Wood &amp; Fuax'!O47+'C HC Wood &amp; Fuax'!O47*(-Sumary!$B$32)</f>
        <v>139.18132800000001</v>
      </c>
      <c r="P47" s="223">
        <f>'C HC Wood &amp; Fuax'!P47+'C HC Wood &amp; Fuax'!P47*(-Sumary!$B$32)</f>
        <v>148.55724000000001</v>
      </c>
      <c r="Q47" s="215"/>
      <c r="R47" s="215"/>
      <c r="S47" s="215"/>
      <c r="T47" s="215"/>
      <c r="U47" s="215"/>
      <c r="V47" s="215"/>
      <c r="W47" s="215"/>
      <c r="X47" s="215"/>
      <c r="Y47" s="215"/>
      <c r="Z47" s="215"/>
    </row>
    <row r="48" spans="1:26" s="206" customFormat="1" ht="24.95" customHeight="1" x14ac:dyDescent="0.35">
      <c r="A48" s="212">
        <v>2400</v>
      </c>
      <c r="B48" s="213" t="s">
        <v>25</v>
      </c>
      <c r="C48" s="223">
        <f>'C HC Wood &amp; Fuax'!C48+'C HC Wood &amp; Fuax'!C48*(-Sumary!$B$32)</f>
        <v>37.891151999999998</v>
      </c>
      <c r="D48" s="223">
        <f>'C HC Wood &amp; Fuax'!D48+'C HC Wood &amp; Fuax'!D48*(-Sumary!$B$32)</f>
        <v>42.406416000000007</v>
      </c>
      <c r="E48" s="223">
        <f>'C HC Wood &amp; Fuax'!E48+'C HC Wood &amp; Fuax'!E48*(-Sumary!$B$32)</f>
        <v>53.012231999999997</v>
      </c>
      <c r="F48" s="223">
        <f>'C HC Wood &amp; Fuax'!F48+'C HC Wood &amp; Fuax'!F48*(-Sumary!$B$32)</f>
        <v>63.626472000000007</v>
      </c>
      <c r="G48" s="223">
        <f>'C HC Wood &amp; Fuax'!G48+'C HC Wood &amp; Fuax'!G48*(-Sumary!$B$32)</f>
        <v>74.223863999999992</v>
      </c>
      <c r="H48" s="223">
        <f>'C HC Wood &amp; Fuax'!H48+'C HC Wood &amp; Fuax'!H48*(-Sumary!$B$32)</f>
        <v>84.829679999999996</v>
      </c>
      <c r="I48" s="223">
        <f>'C HC Wood &amp; Fuax'!I48+'C HC Wood &amp; Fuax'!I48*(-Sumary!$B$32)</f>
        <v>95.435496000000001</v>
      </c>
      <c r="J48" s="223">
        <f>'C HC Wood &amp; Fuax'!J48+'C HC Wood &amp; Fuax'!J48*(-Sumary!$B$32)</f>
        <v>106.049736</v>
      </c>
      <c r="K48" s="223">
        <f>'C HC Wood &amp; Fuax'!K48+'C HC Wood &amp; Fuax'!K48*(-Sumary!$B$32)</f>
        <v>116.64712800000001</v>
      </c>
      <c r="L48" s="223">
        <f>'C HC Wood &amp; Fuax'!L48+'C HC Wood &amp; Fuax'!L48*(-Sumary!$B$32)</f>
        <v>127.236096</v>
      </c>
      <c r="M48" s="223">
        <f>'C HC Wood &amp; Fuax'!M48+'C HC Wood &amp; Fuax'!M48*(-Sumary!$B$32)</f>
        <v>143.67132000000001</v>
      </c>
      <c r="N48" s="223">
        <f>'C HC Wood &amp; Fuax'!N48+'C HC Wood &amp; Fuax'!N48*(-Sumary!$B$32)</f>
        <v>154.85839200000001</v>
      </c>
      <c r="O48" s="223">
        <f>'C HC Wood &amp; Fuax'!O48+'C HC Wood &amp; Fuax'!O48*(-Sumary!$B$32)</f>
        <v>166.04546399999998</v>
      </c>
      <c r="P48" s="223">
        <f>'C HC Wood &amp; Fuax'!P48+'C HC Wood &amp; Fuax'!P48*(-Sumary!$B$32)</f>
        <v>177.22411199999999</v>
      </c>
      <c r="Q48" s="215"/>
      <c r="R48" s="215"/>
      <c r="S48" s="215"/>
      <c r="T48" s="215"/>
      <c r="U48" s="215"/>
      <c r="V48" s="215"/>
      <c r="W48" s="215"/>
      <c r="X48" s="215"/>
      <c r="Y48" s="215"/>
      <c r="Z48" s="215"/>
    </row>
    <row r="49" spans="1:26" s="206" customFormat="1" ht="24.95" customHeight="1" x14ac:dyDescent="0.35">
      <c r="A49" s="211" t="s">
        <v>38</v>
      </c>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s="206" customFormat="1" ht="24.95" customHeight="1" x14ac:dyDescent="0.35">
      <c r="A50" s="208" t="s">
        <v>1</v>
      </c>
      <c r="B50" s="209" t="s">
        <v>2</v>
      </c>
      <c r="C50" s="216">
        <v>400</v>
      </c>
      <c r="D50" s="216">
        <v>600</v>
      </c>
      <c r="E50" s="216">
        <v>750</v>
      </c>
      <c r="F50" s="216">
        <v>900</v>
      </c>
      <c r="G50" s="216">
        <v>1050</v>
      </c>
      <c r="H50" s="216">
        <v>1200</v>
      </c>
      <c r="I50" s="216">
        <v>1350</v>
      </c>
      <c r="J50" s="216">
        <v>1500</v>
      </c>
      <c r="K50" s="216">
        <v>1650</v>
      </c>
      <c r="L50" s="216">
        <v>1800</v>
      </c>
      <c r="M50" s="216">
        <v>1950</v>
      </c>
      <c r="N50" s="216">
        <v>2100</v>
      </c>
      <c r="O50" s="216">
        <v>2250</v>
      </c>
      <c r="P50" s="216">
        <v>2400</v>
      </c>
      <c r="Q50" s="215"/>
      <c r="R50" s="215"/>
      <c r="S50" s="215"/>
      <c r="T50" s="215"/>
      <c r="U50" s="215"/>
      <c r="V50" s="215"/>
      <c r="W50" s="215"/>
      <c r="X50" s="215"/>
      <c r="Y50" s="215"/>
      <c r="Z50" s="215"/>
    </row>
    <row r="51" spans="1:26" s="206" customFormat="1" ht="24.95" customHeight="1" x14ac:dyDescent="0.35">
      <c r="A51" s="208" t="s">
        <v>3</v>
      </c>
      <c r="B51" s="209" t="s">
        <v>4</v>
      </c>
      <c r="C51" s="216" t="s">
        <v>5</v>
      </c>
      <c r="D51" s="216">
        <v>23</v>
      </c>
      <c r="E51" s="216" t="s">
        <v>30</v>
      </c>
      <c r="F51" s="216" t="s">
        <v>10</v>
      </c>
      <c r="G51" s="216" t="s">
        <v>31</v>
      </c>
      <c r="H51" s="216" t="s">
        <v>13</v>
      </c>
      <c r="I51" s="216" t="s">
        <v>32</v>
      </c>
      <c r="J51" s="216" t="s">
        <v>16</v>
      </c>
      <c r="K51" s="216" t="s">
        <v>33</v>
      </c>
      <c r="L51" s="216" t="s">
        <v>26</v>
      </c>
      <c r="M51" s="216" t="s">
        <v>34</v>
      </c>
      <c r="N51" s="216" t="s">
        <v>22</v>
      </c>
      <c r="O51" s="216" t="s">
        <v>35</v>
      </c>
      <c r="P51" s="216" t="s">
        <v>25</v>
      </c>
      <c r="Q51" s="215"/>
      <c r="R51" s="215"/>
      <c r="S51" s="215"/>
      <c r="T51" s="215"/>
      <c r="U51" s="215"/>
      <c r="V51" s="215"/>
      <c r="W51" s="215"/>
      <c r="X51" s="215"/>
      <c r="Y51" s="215"/>
      <c r="Z51" s="215"/>
    </row>
    <row r="52" spans="1:26" s="206" customFormat="1" ht="24.95" customHeight="1" x14ac:dyDescent="0.35">
      <c r="A52" s="208">
        <v>1200</v>
      </c>
      <c r="B52" s="209" t="s">
        <v>13</v>
      </c>
      <c r="C52" s="223">
        <f>'C HC Wood &amp; Fuax'!C52+'C HC Wood &amp; Fuax'!C52*(-Sumary!$B$32)</f>
        <v>30.756023999999996</v>
      </c>
      <c r="D52" s="223">
        <f>'C HC Wood &amp; Fuax'!D52+'C HC Wood &amp; Fuax'!D52*(-Sumary!$B$32)</f>
        <v>34.428887999999993</v>
      </c>
      <c r="E52" s="223">
        <f>'C HC Wood &amp; Fuax'!E52+'C HC Wood &amp; Fuax'!E52*(-Sumary!$B$32)</f>
        <v>43.038216000000006</v>
      </c>
      <c r="F52" s="223">
        <f>'C HC Wood &amp; Fuax'!F52+'C HC Wood &amp; Fuax'!F52*(-Sumary!$B$32)</f>
        <v>51.647544000000003</v>
      </c>
      <c r="G52" s="223">
        <f>'C HC Wood &amp; Fuax'!G52+'C HC Wood &amp; Fuax'!G52*(-Sumary!$B$32)</f>
        <v>60.256871999999987</v>
      </c>
      <c r="H52" s="223">
        <f>'C HC Wood &amp; Fuax'!H52+'C HC Wood &amp; Fuax'!H52*(-Sumary!$B$32)</f>
        <v>68.866199999999992</v>
      </c>
      <c r="I52" s="223">
        <f>'C HC Wood &amp; Fuax'!I52+'C HC Wood &amp; Fuax'!I52*(-Sumary!$B$32)</f>
        <v>77.475528000000011</v>
      </c>
      <c r="J52" s="223">
        <f>'C HC Wood &amp; Fuax'!J52+'C HC Wood &amp; Fuax'!J52*(-Sumary!$B$32)</f>
        <v>86.084856000000002</v>
      </c>
      <c r="K52" s="223">
        <f>'C HC Wood &amp; Fuax'!K52+'C HC Wood &amp; Fuax'!K52*(-Sumary!$B$32)</f>
        <v>94.694183999999993</v>
      </c>
      <c r="L52" s="223">
        <f>'C HC Wood &amp; Fuax'!L52+'C HC Wood &amp; Fuax'!L52*(-Sumary!$B$32)</f>
        <v>103.286664</v>
      </c>
      <c r="M52" s="223">
        <f>'C HC Wood &amp; Fuax'!M52+'C HC Wood &amp; Fuax'!M52*(-Sumary!$B$32)</f>
        <v>116.63027999999998</v>
      </c>
      <c r="N52" s="223">
        <f>'C HC Wood &amp; Fuax'!N52+'C HC Wood &amp; Fuax'!N52*(-Sumary!$B$32)</f>
        <v>125.71135199999999</v>
      </c>
      <c r="O52" s="223">
        <f>'C HC Wood &amp; Fuax'!O52+'C HC Wood &amp; Fuax'!O52*(-Sumary!$B$32)</f>
        <v>134.78399999999999</v>
      </c>
      <c r="P52" s="223">
        <f>'C HC Wood &amp; Fuax'!P52+'C HC Wood &amp; Fuax'!P52*(-Sumary!$B$32)</f>
        <v>143.865072</v>
      </c>
      <c r="Q52" s="215"/>
      <c r="R52" s="215"/>
      <c r="S52" s="215"/>
      <c r="T52" s="215"/>
      <c r="U52" s="215"/>
      <c r="V52" s="215"/>
      <c r="W52" s="215"/>
      <c r="X52" s="215"/>
      <c r="Y52" s="215"/>
      <c r="Z52" s="215"/>
    </row>
    <row r="53" spans="1:26" s="206" customFormat="1" ht="24.95" customHeight="1" x14ac:dyDescent="0.35">
      <c r="A53" s="208">
        <v>1800</v>
      </c>
      <c r="B53" s="209" t="s">
        <v>26</v>
      </c>
      <c r="C53" s="223">
        <f>'C HC Wood &amp; Fuax'!C53+'C HC Wood &amp; Fuax'!C53*(-Sumary!$B$32)</f>
        <v>38.110176000000003</v>
      </c>
      <c r="D53" s="223">
        <f>'C HC Wood &amp; Fuax'!D53+'C HC Wood &amp; Fuax'!D53*(-Sumary!$B$32)</f>
        <v>42.659136000000004</v>
      </c>
      <c r="E53" s="223">
        <f>'C HC Wood &amp; Fuax'!E53+'C HC Wood &amp; Fuax'!E53*(-Sumary!$B$32)</f>
        <v>53.315496000000003</v>
      </c>
      <c r="F53" s="223">
        <f>'C HC Wood &amp; Fuax'!F53+'C HC Wood &amp; Fuax'!F53*(-Sumary!$B$32)</f>
        <v>63.988703999999984</v>
      </c>
      <c r="G53" s="223">
        <f>'C HC Wood &amp; Fuax'!G53+'C HC Wood &amp; Fuax'!G53*(-Sumary!$B$32)</f>
        <v>74.661912000000001</v>
      </c>
      <c r="H53" s="223">
        <f>'C HC Wood &amp; Fuax'!H53+'C HC Wood &amp; Fuax'!H53*(-Sumary!$B$32)</f>
        <v>85.326696000000013</v>
      </c>
      <c r="I53" s="223">
        <f>'C HC Wood &amp; Fuax'!I53+'C HC Wood &amp; Fuax'!I53*(-Sumary!$B$32)</f>
        <v>95.999904000000001</v>
      </c>
      <c r="J53" s="223">
        <f>'C HC Wood &amp; Fuax'!J53+'C HC Wood &amp; Fuax'!J53*(-Sumary!$B$32)</f>
        <v>106.67311199999999</v>
      </c>
      <c r="K53" s="223">
        <f>'C HC Wood &amp; Fuax'!K53+'C HC Wood &amp; Fuax'!K53*(-Sumary!$B$32)</f>
        <v>117.34632000000001</v>
      </c>
      <c r="L53" s="223">
        <f>'C HC Wood &amp; Fuax'!L53+'C HC Wood &amp; Fuax'!L53*(-Sumary!$B$32)</f>
        <v>127.985832</v>
      </c>
      <c r="M53" s="223">
        <f>'C HC Wood &amp; Fuax'!M53+'C HC Wood &amp; Fuax'!M53*(-Sumary!$B$32)</f>
        <v>144.52214400000003</v>
      </c>
      <c r="N53" s="223">
        <f>'C HC Wood &amp; Fuax'!N53+'C HC Wood &amp; Fuax'!N53*(-Sumary!$B$32)</f>
        <v>155.76818399999999</v>
      </c>
      <c r="O53" s="223">
        <f>'C HC Wood &amp; Fuax'!O53+'C HC Wood &amp; Fuax'!O53*(-Sumary!$B$32)</f>
        <v>167.022648</v>
      </c>
      <c r="P53" s="223">
        <f>'C HC Wood &amp; Fuax'!P53+'C HC Wood &amp; Fuax'!P53*(-Sumary!$B$32)</f>
        <v>178.268688</v>
      </c>
      <c r="Q53" s="215"/>
      <c r="R53" s="215"/>
      <c r="S53" s="215"/>
      <c r="T53" s="215"/>
      <c r="U53" s="215"/>
      <c r="V53" s="215"/>
      <c r="W53" s="215"/>
      <c r="X53" s="215"/>
      <c r="Y53" s="215"/>
      <c r="Z53" s="215"/>
    </row>
    <row r="54" spans="1:26" s="206" customFormat="1" ht="24.95" customHeight="1" x14ac:dyDescent="0.35">
      <c r="A54" s="208">
        <v>2400</v>
      </c>
      <c r="B54" s="209" t="s">
        <v>25</v>
      </c>
      <c r="C54" s="223">
        <f>'C HC Wood &amp; Fuax'!C54+'C HC Wood &amp; Fuax'!C54*(-Sumary!$B$32)</f>
        <v>45.472751999999993</v>
      </c>
      <c r="D54" s="223">
        <f>'C HC Wood &amp; Fuax'!D54+'C HC Wood &amp; Fuax'!D54*(-Sumary!$B$32)</f>
        <v>50.889383999999993</v>
      </c>
      <c r="E54" s="223">
        <f>'C HC Wood &amp; Fuax'!E54+'C HC Wood &amp; Fuax'!E54*(-Sumary!$B$32)</f>
        <v>63.609624000000011</v>
      </c>
      <c r="F54" s="223">
        <f>'C HC Wood &amp; Fuax'!F54+'C HC Wood &amp; Fuax'!F54*(-Sumary!$B$32)</f>
        <v>76.346711999999997</v>
      </c>
      <c r="G54" s="223">
        <f>'C HC Wood &amp; Fuax'!G54+'C HC Wood &amp; Fuax'!G54*(-Sumary!$B$32)</f>
        <v>89.075375999999991</v>
      </c>
      <c r="H54" s="223">
        <f>'C HC Wood &amp; Fuax'!H54+'C HC Wood &amp; Fuax'!H54*(-Sumary!$B$32)</f>
        <v>101.79561600000001</v>
      </c>
      <c r="I54" s="223">
        <f>'C HC Wood &amp; Fuax'!I54+'C HC Wood &amp; Fuax'!I54*(-Sumary!$B$32)</f>
        <v>114.515856</v>
      </c>
      <c r="J54" s="223">
        <f>'C HC Wood &amp; Fuax'!J54+'C HC Wood &amp; Fuax'!J54*(-Sumary!$B$32)</f>
        <v>127.25294400000001</v>
      </c>
      <c r="K54" s="223">
        <f>'C HC Wood &amp; Fuax'!K54+'C HC Wood &amp; Fuax'!K54*(-Sumary!$B$32)</f>
        <v>139.98160799999999</v>
      </c>
      <c r="L54" s="223">
        <f>'C HC Wood &amp; Fuax'!L54+'C HC Wood &amp; Fuax'!L54*(-Sumary!$B$32)</f>
        <v>152.685</v>
      </c>
      <c r="M54" s="223">
        <f>'C HC Wood &amp; Fuax'!M54+'C HC Wood &amp; Fuax'!M54*(-Sumary!$B$32)</f>
        <v>172.405584</v>
      </c>
      <c r="N54" s="223">
        <f>'C HC Wood &amp; Fuax'!N54+'C HC Wood &amp; Fuax'!N54*(-Sumary!$B$32)</f>
        <v>185.82501599999998</v>
      </c>
      <c r="O54" s="223">
        <f>'C HC Wood &amp; Fuax'!O54+'C HC Wood &amp; Fuax'!O54*(-Sumary!$B$32)</f>
        <v>199.252872</v>
      </c>
      <c r="P54" s="223">
        <f>'C HC Wood &amp; Fuax'!P54+'C HC Wood &amp; Fuax'!P54*(-Sumary!$B$32)</f>
        <v>212.672304</v>
      </c>
      <c r="Q54" s="215"/>
      <c r="R54" s="215"/>
      <c r="S54" s="215"/>
      <c r="T54" s="215"/>
      <c r="U54" s="215"/>
      <c r="V54" s="215"/>
      <c r="W54" s="215"/>
      <c r="X54" s="215"/>
      <c r="Y54" s="215"/>
      <c r="Z54" s="215"/>
    </row>
    <row r="55" spans="1:26" s="206" customFormat="1" ht="24.95" customHeight="1" x14ac:dyDescent="0.35">
      <c r="A55" s="206" t="s">
        <v>503</v>
      </c>
      <c r="B55" s="20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s="206" customFormat="1" ht="24.95" customHeight="1" x14ac:dyDescent="0.35">
      <c r="A56" s="206" t="s">
        <v>504</v>
      </c>
      <c r="B56" s="20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s="206" customFormat="1" ht="24.95" customHeight="1" x14ac:dyDescent="0.35">
      <c r="A57" s="206" t="s">
        <v>505</v>
      </c>
      <c r="B57" s="20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s="206" customFormat="1" ht="24.95" customHeight="1" x14ac:dyDescent="0.35">
      <c r="B58" s="20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s="206" customFormat="1" ht="24.95" customHeight="1" x14ac:dyDescent="0.35">
      <c r="B59" s="20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s="206" customFormat="1" ht="24.95" customHeight="1" x14ac:dyDescent="0.35">
      <c r="A60" s="206" t="s">
        <v>39</v>
      </c>
      <c r="B60" s="201"/>
      <c r="C60" s="3"/>
      <c r="D60" s="3"/>
      <c r="E60" s="3"/>
      <c r="F60" s="225">
        <f>'[22]Wood &amp; Fuax HC Bev Cost'!F72+'[22]Wood &amp; Fuax HC Bev Cost'!F72*(HcExtrasMarkUp)</f>
        <v>8.32</v>
      </c>
      <c r="G60" s="3"/>
      <c r="H60" s="226"/>
      <c r="I60" s="215"/>
      <c r="J60" s="215" t="s">
        <v>40</v>
      </c>
      <c r="K60" s="215"/>
      <c r="L60" s="215"/>
      <c r="M60" s="215" t="s">
        <v>41</v>
      </c>
      <c r="N60" s="215"/>
      <c r="O60" s="225">
        <f>'[22]Wood &amp; Fuax HC Bev Cost'!O72+'[22]Wood &amp; Fuax HC Bev Cost'!O72*(HcExtrasMarkUp)</f>
        <v>2.6</v>
      </c>
      <c r="P60" s="215"/>
      <c r="Q60" s="215"/>
      <c r="R60" s="215"/>
      <c r="S60" s="215"/>
      <c r="T60" s="215"/>
      <c r="U60" s="215"/>
      <c r="V60" s="215"/>
      <c r="W60" s="215"/>
      <c r="X60" s="215"/>
      <c r="Y60" s="215"/>
      <c r="Z60" s="215"/>
    </row>
    <row r="61" spans="1:26" s="206" customFormat="1" ht="24.95" customHeight="1" x14ac:dyDescent="0.35">
      <c r="A61" s="206" t="s">
        <v>42</v>
      </c>
      <c r="B61" s="202"/>
      <c r="C61" s="4"/>
      <c r="D61" s="4"/>
      <c r="E61" s="4"/>
      <c r="F61" s="225">
        <f>'[22]Wood &amp; Fuax HC Bev Cost'!F73+'[22]Wood &amp; Fuax HC Bev Cost'!F73*(HcExtrasMarkUp)</f>
        <v>0.48099999999999998</v>
      </c>
      <c r="G61" s="4"/>
      <c r="H61" s="4"/>
      <c r="I61" s="215"/>
      <c r="J61" s="215"/>
      <c r="K61" s="215"/>
      <c r="L61" s="215"/>
      <c r="M61" s="215" t="s">
        <v>43</v>
      </c>
      <c r="N61" s="215"/>
      <c r="O61" s="225">
        <f>'[22]Wood &amp; Fuax HC Bev Cost'!O73+'[22]Wood &amp; Fuax HC Bev Cost'!O73*(HcExtrasMarkUp)</f>
        <v>2.6</v>
      </c>
      <c r="P61" s="215"/>
      <c r="Q61" s="215"/>
      <c r="R61" s="215"/>
      <c r="S61" s="215"/>
      <c r="T61" s="215"/>
      <c r="U61" s="215"/>
      <c r="V61" s="215"/>
      <c r="W61" s="215"/>
      <c r="X61" s="215"/>
      <c r="Y61" s="215"/>
      <c r="Z61" s="215"/>
    </row>
    <row r="62" spans="1:26" s="206" customFormat="1" ht="24.95" customHeight="1" x14ac:dyDescent="0.35">
      <c r="A62" s="206" t="s">
        <v>44</v>
      </c>
      <c r="B62" s="203"/>
      <c r="C62" s="5"/>
      <c r="D62" s="5"/>
      <c r="E62" s="5"/>
      <c r="F62" s="225">
        <f>'[22]Wood &amp; Fuax HC Bev Cost'!F74+'[22]Wood &amp; Fuax HC Bev Cost'!F74*(HcExtrasMarkUp)</f>
        <v>2.1319999999999997</v>
      </c>
      <c r="G62" s="5"/>
      <c r="H62" s="5"/>
      <c r="I62" s="215"/>
      <c r="J62" s="215"/>
      <c r="K62" s="215"/>
      <c r="L62" s="215"/>
      <c r="M62" s="215" t="s">
        <v>45</v>
      </c>
      <c r="N62" s="215"/>
      <c r="O62" s="225">
        <f>'[22]Wood &amp; Fuax HC Bev Cost'!O74+'[22]Wood &amp; Fuax HC Bev Cost'!O74*(HcExtrasMarkUp)</f>
        <v>4.55</v>
      </c>
      <c r="P62" s="215"/>
      <c r="Q62" s="215"/>
      <c r="R62" s="215"/>
      <c r="S62" s="215"/>
      <c r="T62" s="215"/>
      <c r="U62" s="215"/>
      <c r="V62" s="215"/>
      <c r="W62" s="215"/>
      <c r="X62" s="215"/>
      <c r="Y62" s="215"/>
      <c r="Z62" s="215"/>
    </row>
    <row r="63" spans="1:26" s="206" customFormat="1" ht="24.95" customHeight="1" x14ac:dyDescent="0.35">
      <c r="A63" s="206" t="s">
        <v>46</v>
      </c>
      <c r="B63" s="202"/>
      <c r="C63" s="4"/>
      <c r="D63" s="4"/>
      <c r="E63" s="4"/>
      <c r="F63" s="225">
        <f>'[22]Wood &amp; Fuax HC Bev Cost'!F75+'[22]Wood &amp; Fuax HC Bev Cost'!F75*(HcExtrasMarkUp)</f>
        <v>0.90999999999999992</v>
      </c>
      <c r="G63" s="4"/>
      <c r="H63" s="227"/>
      <c r="I63" s="215"/>
      <c r="J63" s="215"/>
      <c r="K63" s="215"/>
      <c r="L63" s="215"/>
      <c r="M63" s="215"/>
      <c r="N63" s="215"/>
      <c r="O63" s="225"/>
      <c r="P63" s="215"/>
      <c r="Q63" s="215"/>
      <c r="R63" s="215"/>
      <c r="S63" s="215"/>
      <c r="T63" s="215"/>
      <c r="U63" s="215"/>
      <c r="V63" s="215"/>
      <c r="W63" s="215"/>
      <c r="X63" s="215"/>
      <c r="Y63" s="215"/>
      <c r="Z63" s="215"/>
    </row>
    <row r="64" spans="1:26" s="206" customFormat="1" ht="24.95" customHeight="1" x14ac:dyDescent="0.35">
      <c r="A64" s="206" t="s">
        <v>47</v>
      </c>
      <c r="B64" s="214"/>
      <c r="C64" s="4"/>
      <c r="D64" s="4"/>
      <c r="E64" s="4"/>
      <c r="F64" s="225">
        <f>'[22]Wood &amp; Fuax HC Bev Cost'!F76+'[22]Wood &amp; Fuax HC Bev Cost'!F76*(HcExtrasMarkUp)</f>
        <v>1.365</v>
      </c>
      <c r="G64" s="227"/>
      <c r="H64" s="227"/>
      <c r="I64" s="215"/>
      <c r="J64" s="215"/>
      <c r="K64" s="215"/>
      <c r="L64" s="215" t="s">
        <v>48</v>
      </c>
      <c r="M64" s="215"/>
      <c r="N64" s="215"/>
      <c r="O64" s="225">
        <f>'[22]Wood &amp; Fuax HC Bev Cost'!O76+'[22]Wood &amp; Fuax HC Bev Cost'!O76*(HcExtrasMarkUp)</f>
        <v>0.44849999999999995</v>
      </c>
      <c r="P64" s="215"/>
      <c r="Q64" s="215"/>
      <c r="R64" s="215"/>
      <c r="S64" s="215"/>
      <c r="T64" s="215"/>
      <c r="U64" s="215"/>
      <c r="V64" s="215"/>
      <c r="W64" s="215"/>
      <c r="X64" s="215"/>
      <c r="Y64" s="215"/>
      <c r="Z64" s="215"/>
    </row>
    <row r="65" spans="1:26" s="206" customFormat="1" ht="24.95" customHeight="1" x14ac:dyDescent="0.35">
      <c r="A65" s="202" t="s">
        <v>49</v>
      </c>
      <c r="B65" s="202"/>
      <c r="C65" s="4"/>
      <c r="D65" s="4"/>
      <c r="E65" s="4"/>
      <c r="F65" s="225">
        <f>'[22]Wood &amp; Fuax HC Bev Cost'!F77+'[22]Wood &amp; Fuax HC Bev Cost'!F77*(HcExtrasMarkUp)</f>
        <v>3.0679999999999996</v>
      </c>
      <c r="G65" s="215" t="s">
        <v>50</v>
      </c>
      <c r="H65" s="227"/>
      <c r="I65" s="215"/>
      <c r="J65" s="215"/>
      <c r="K65" s="215"/>
      <c r="L65" s="215"/>
      <c r="M65" s="215"/>
      <c r="N65" s="215"/>
      <c r="O65" s="215"/>
      <c r="P65" s="215"/>
      <c r="Q65" s="215"/>
      <c r="R65" s="215"/>
      <c r="S65" s="215"/>
      <c r="T65" s="215"/>
      <c r="U65" s="215"/>
      <c r="V65" s="215"/>
      <c r="W65" s="215"/>
      <c r="X65" s="215"/>
      <c r="Y65" s="215"/>
      <c r="Z65" s="215"/>
    </row>
    <row r="66" spans="1:26" s="206" customFormat="1" ht="24.95" customHeight="1" x14ac:dyDescent="0.35">
      <c r="A66" s="202" t="s">
        <v>51</v>
      </c>
      <c r="B66" s="202"/>
      <c r="C66" s="4"/>
      <c r="D66" s="4"/>
      <c r="E66" s="4"/>
      <c r="F66" s="225">
        <f>'[22]Wood &amp; Fuax HC Bev Cost'!F78+'[22]Wood &amp; Fuax HC Bev Cost'!F78*(HcExtrasMarkUp)</f>
        <v>4.3940000000000001</v>
      </c>
      <c r="G66" s="215" t="s">
        <v>52</v>
      </c>
      <c r="H66" s="227"/>
      <c r="I66" s="215"/>
      <c r="J66" s="215"/>
      <c r="K66" s="215"/>
      <c r="L66" s="215"/>
      <c r="M66" s="215"/>
      <c r="N66" s="215"/>
      <c r="O66" s="215"/>
      <c r="P66" s="215"/>
      <c r="Q66" s="215"/>
      <c r="R66" s="215"/>
      <c r="S66" s="215"/>
      <c r="T66" s="215"/>
      <c r="U66" s="215"/>
      <c r="V66" s="215"/>
      <c r="W66" s="215"/>
      <c r="X66" s="215"/>
      <c r="Y66" s="215"/>
      <c r="Z66" s="215"/>
    </row>
    <row r="67" spans="1:26" s="206" customFormat="1" ht="24.95" customHeight="1" x14ac:dyDescent="0.35">
      <c r="B67" s="205"/>
      <c r="C67" s="215"/>
      <c r="D67" s="215"/>
      <c r="E67" s="215"/>
      <c r="F67" s="225"/>
      <c r="G67" s="215"/>
      <c r="H67" s="215"/>
      <c r="I67" s="215"/>
      <c r="J67" s="215"/>
      <c r="K67" s="215"/>
      <c r="L67" s="215"/>
      <c r="M67" s="215"/>
      <c r="N67" s="215"/>
      <c r="O67" s="215"/>
      <c r="P67" s="215"/>
      <c r="Q67" s="215"/>
      <c r="R67" s="215"/>
      <c r="S67" s="215"/>
      <c r="T67" s="215"/>
      <c r="U67" s="215"/>
      <c r="V67" s="215"/>
      <c r="W67" s="215"/>
      <c r="X67" s="215"/>
      <c r="Y67" s="215"/>
      <c r="Z67" s="215"/>
    </row>
    <row r="68" spans="1:26" s="206" customFormat="1" ht="24.95" customHeight="1" x14ac:dyDescent="0.35">
      <c r="A68" s="206" t="s">
        <v>506</v>
      </c>
      <c r="B68" s="205"/>
      <c r="C68" s="215"/>
      <c r="D68" s="215"/>
      <c r="E68" s="215"/>
      <c r="F68" s="225">
        <f>'[22]Wood &amp; Fuax HC Bev Cost'!F80+'[22]Wood &amp; Fuax HC Bev Cost'!F80*(HcExtrasMarkUp)</f>
        <v>59.8</v>
      </c>
      <c r="G68" s="215"/>
      <c r="H68" s="215"/>
      <c r="I68" s="215"/>
      <c r="J68" s="215"/>
      <c r="K68" s="215"/>
      <c r="L68" s="215"/>
      <c r="M68" s="215"/>
      <c r="N68" s="215"/>
      <c r="O68" s="215"/>
      <c r="P68" s="215"/>
      <c r="Q68" s="215"/>
      <c r="R68" s="215"/>
      <c r="S68" s="215"/>
      <c r="T68" s="215"/>
      <c r="U68" s="215"/>
      <c r="V68" s="215"/>
      <c r="W68" s="215"/>
      <c r="X68" s="215"/>
      <c r="Y68" s="215"/>
      <c r="Z68" s="215"/>
    </row>
    <row r="69" spans="1:26" s="206" customFormat="1" ht="24.95" customHeight="1" x14ac:dyDescent="0.35">
      <c r="A69" s="206" t="s">
        <v>507</v>
      </c>
      <c r="B69" s="205"/>
      <c r="C69" s="215"/>
      <c r="D69" s="215"/>
      <c r="E69" s="215"/>
      <c r="F69" s="225">
        <f>'[22]Wood &amp; Fuax HC Bev Cost'!F81+'[22]Wood &amp; Fuax HC Bev Cost'!F81*(HcExtrasMarkUp)</f>
        <v>13.324999999999999</v>
      </c>
      <c r="G69" s="215"/>
      <c r="H69" s="215"/>
      <c r="I69" s="215"/>
      <c r="J69" s="215"/>
      <c r="K69" s="215"/>
      <c r="L69" s="215"/>
      <c r="M69" s="215"/>
      <c r="N69" s="215"/>
      <c r="O69" s="215"/>
      <c r="P69" s="215"/>
      <c r="Q69" s="215"/>
      <c r="R69" s="215"/>
      <c r="S69" s="215"/>
      <c r="T69" s="215"/>
      <c r="U69" s="215"/>
      <c r="V69" s="215"/>
      <c r="W69" s="215"/>
      <c r="X69" s="215"/>
      <c r="Y69" s="215"/>
      <c r="Z69" s="215"/>
    </row>
    <row r="70" spans="1:26" s="206" customFormat="1" ht="24.95" customHeight="1" x14ac:dyDescent="0.35">
      <c r="A70" s="206" t="s">
        <v>508</v>
      </c>
      <c r="B70" s="205"/>
      <c r="C70" s="215"/>
      <c r="D70" s="215"/>
      <c r="E70" s="215"/>
      <c r="F70" s="225">
        <f>'[22]Wood &amp; Fuax HC Bev Cost'!F82+'[22]Wood &amp; Fuax HC Bev Cost'!F82*(HcExtrasMarkUp)</f>
        <v>8.06</v>
      </c>
      <c r="G70" s="215"/>
      <c r="H70" s="215"/>
      <c r="I70" s="215"/>
      <c r="J70" s="215"/>
      <c r="K70" s="215"/>
      <c r="L70" s="215"/>
      <c r="M70" s="215"/>
      <c r="N70" s="215"/>
      <c r="O70" s="215"/>
      <c r="P70" s="215"/>
      <c r="Q70" s="215"/>
      <c r="R70" s="215"/>
      <c r="S70" s="215"/>
      <c r="T70" s="215"/>
      <c r="U70" s="215"/>
      <c r="V70" s="215"/>
      <c r="W70" s="215"/>
      <c r="X70" s="215"/>
      <c r="Y70" s="215"/>
      <c r="Z70" s="215"/>
    </row>
  </sheetData>
  <mergeCells count="2">
    <mergeCell ref="X7:Z7"/>
    <mergeCell ref="X14:Z14"/>
  </mergeCells>
  <pageMargins left="0.25" right="0.25" top="0.75" bottom="0.75" header="0.3" footer="0.3"/>
  <pageSetup paperSize="9" scale="43" orientation="portrait" r:id="rId1"/>
  <headerFooter>
    <oddHeader>&amp;L&amp;"-,Bold"&amp;18HC Faux &amp; Wood Venetian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0F8E-A2C7-4573-BAE7-430E3A891A89}">
  <dimension ref="A1:AC70"/>
  <sheetViews>
    <sheetView view="pageBreakPreview" topLeftCell="A24" zoomScale="110" zoomScaleNormal="180" zoomScaleSheetLayoutView="110" workbookViewId="0">
      <selection activeCell="AD21" sqref="AD21"/>
    </sheetView>
  </sheetViews>
  <sheetFormatPr defaultRowHeight="21" x14ac:dyDescent="0.35"/>
  <cols>
    <col min="1" max="1" width="8.7109375" style="600" customWidth="1"/>
    <col min="2" max="2" width="8.7109375" style="591" customWidth="1"/>
    <col min="3" max="26" width="8.7109375" style="592" customWidth="1"/>
    <col min="27" max="16384" width="9.140625" style="207"/>
  </cols>
  <sheetData>
    <row r="1" spans="1:29" ht="24.95" customHeight="1" x14ac:dyDescent="0.35">
      <c r="A1" s="590" t="s">
        <v>0</v>
      </c>
    </row>
    <row r="2" spans="1:29" ht="24.95" customHeight="1" x14ac:dyDescent="0.35">
      <c r="A2" s="593" t="s">
        <v>1</v>
      </c>
      <c r="B2" s="594" t="s">
        <v>2</v>
      </c>
      <c r="C2" s="595">
        <v>400</v>
      </c>
      <c r="D2" s="595">
        <v>500</v>
      </c>
      <c r="E2" s="595">
        <v>600</v>
      </c>
      <c r="F2" s="595">
        <v>700</v>
      </c>
      <c r="G2" s="595">
        <v>800</v>
      </c>
      <c r="H2" s="595">
        <v>900</v>
      </c>
      <c r="I2" s="595">
        <v>1000</v>
      </c>
      <c r="J2" s="595">
        <v>1100</v>
      </c>
      <c r="K2" s="595">
        <v>1200</v>
      </c>
      <c r="L2" s="595">
        <v>1300</v>
      </c>
      <c r="M2" s="595">
        <v>1400</v>
      </c>
      <c r="N2" s="595">
        <v>1500</v>
      </c>
      <c r="O2" s="595">
        <v>1600</v>
      </c>
      <c r="P2" s="595">
        <v>1700</v>
      </c>
      <c r="Q2" s="595">
        <v>1800</v>
      </c>
      <c r="R2" s="595">
        <v>1900</v>
      </c>
      <c r="S2" s="595">
        <v>2000</v>
      </c>
      <c r="T2" s="595">
        <v>2100</v>
      </c>
      <c r="U2" s="595">
        <v>2200</v>
      </c>
      <c r="V2" s="595">
        <v>2300</v>
      </c>
      <c r="W2" s="595">
        <v>2400</v>
      </c>
      <c r="X2" s="596">
        <v>2500</v>
      </c>
      <c r="Y2" s="596">
        <v>2600</v>
      </c>
      <c r="Z2" s="596">
        <v>2700</v>
      </c>
    </row>
    <row r="3" spans="1:29" ht="24.95" customHeight="1" x14ac:dyDescent="0.35">
      <c r="A3" s="593" t="s">
        <v>3</v>
      </c>
      <c r="B3" s="594" t="s">
        <v>4</v>
      </c>
      <c r="C3" s="595" t="s">
        <v>5</v>
      </c>
      <c r="D3" s="595" t="s">
        <v>6</v>
      </c>
      <c r="E3" s="595" t="s">
        <v>7</v>
      </c>
      <c r="F3" s="595" t="s">
        <v>8</v>
      </c>
      <c r="G3" s="595" t="s">
        <v>9</v>
      </c>
      <c r="H3" s="595" t="s">
        <v>10</v>
      </c>
      <c r="I3" s="595" t="s">
        <v>11</v>
      </c>
      <c r="J3" s="595" t="s">
        <v>12</v>
      </c>
      <c r="K3" s="595" t="s">
        <v>13</v>
      </c>
      <c r="L3" s="595" t="s">
        <v>14</v>
      </c>
      <c r="M3" s="595" t="s">
        <v>15</v>
      </c>
      <c r="N3" s="595" t="s">
        <v>16</v>
      </c>
      <c r="O3" s="595" t="s">
        <v>17</v>
      </c>
      <c r="P3" s="595" t="s">
        <v>18</v>
      </c>
      <c r="Q3" s="595" t="s">
        <v>19</v>
      </c>
      <c r="R3" s="595" t="s">
        <v>20</v>
      </c>
      <c r="S3" s="595" t="s">
        <v>21</v>
      </c>
      <c r="T3" s="595" t="s">
        <v>22</v>
      </c>
      <c r="U3" s="595" t="s">
        <v>23</v>
      </c>
      <c r="V3" s="595" t="s">
        <v>24</v>
      </c>
      <c r="W3" s="595" t="s">
        <v>25</v>
      </c>
      <c r="X3" s="596" t="s">
        <v>27</v>
      </c>
      <c r="Y3" s="596" t="s">
        <v>60</v>
      </c>
      <c r="Z3" s="596" t="s">
        <v>498</v>
      </c>
    </row>
    <row r="4" spans="1:29" ht="24.95" customHeight="1" x14ac:dyDescent="0.35">
      <c r="A4" s="593">
        <v>1200</v>
      </c>
      <c r="B4" s="594" t="s">
        <v>13</v>
      </c>
      <c r="C4" s="597">
        <f>'D C HC Wood &amp; Fuax'!C4+'D C HC Wood &amp; Fuax'!C4*(Sumary!$C$31)</f>
        <v>18.744803999999998</v>
      </c>
      <c r="D4" s="597">
        <f>'D C HC Wood &amp; Fuax'!D4+'D C HC Wood &amp; Fuax'!D4*(Sumary!$C$31)</f>
        <v>20.241467999999998</v>
      </c>
      <c r="E4" s="597">
        <f>'D C HC Wood &amp; Fuax'!E4+'D C HC Wood &amp; Fuax'!E4*(Sumary!$C$31)</f>
        <v>21.738132000000004</v>
      </c>
      <c r="F4" s="597">
        <f>'D C HC Wood &amp; Fuax'!F4+'D C HC Wood &amp; Fuax'!F4*(Sumary!$C$31)</f>
        <v>24.676704000000001</v>
      </c>
      <c r="G4" s="597">
        <f>'D C HC Wood &amp; Fuax'!G4+'D C HC Wood &amp; Fuax'!G4*(Sumary!$C$31)</f>
        <v>26.638794000000001</v>
      </c>
      <c r="H4" s="597">
        <f>'D C HC Wood &amp; Fuax'!H4+'D C HC Wood &amp; Fuax'!H4*(Sumary!$C$31)</f>
        <v>30.334824000000001</v>
      </c>
      <c r="I4" s="597">
        <f>'D C HC Wood &amp; Fuax'!I4+'D C HC Wood &amp; Fuax'!I4*(Sumary!$C$31)</f>
        <v>33.145631999999999</v>
      </c>
      <c r="J4" s="597">
        <f>'D C HC Wood &amp; Fuax'!J4+'D C HC Wood &amp; Fuax'!J4*(Sumary!$C$31)</f>
        <v>35.436258000000002</v>
      </c>
      <c r="K4" s="597">
        <f>'D C HC Wood &amp; Fuax'!K4+'D C HC Wood &amp; Fuax'!K4*(Sumary!$C$31)</f>
        <v>38.082798000000004</v>
      </c>
      <c r="L4" s="597">
        <f>'D C HC Wood &amp; Fuax'!L4+'D C HC Wood &amp; Fuax'!L4*(Sumary!$C$31)</f>
        <v>41.322528000000005</v>
      </c>
      <c r="M4" s="597">
        <f>'D C HC Wood &amp; Fuax'!M4+'D C HC Wood &amp; Fuax'!M4*(Sumary!$C$31)</f>
        <v>42.472404000000004</v>
      </c>
      <c r="N4" s="597">
        <f>'D C HC Wood &amp; Fuax'!N4+'D C HC Wood &amp; Fuax'!N4*(Sumary!$C$31)</f>
        <v>46.177560000000007</v>
      </c>
      <c r="O4" s="597">
        <f>'D C HC Wood &amp; Fuax'!O4+'D C HC Wood &amp; Fuax'!O4*(Sumary!$C$31)</f>
        <v>50.275134000000008</v>
      </c>
      <c r="P4" s="597">
        <f>'D C HC Wood &amp; Fuax'!P4+'D C HC Wood &amp; Fuax'!P4*(Sumary!$C$31)</f>
        <v>51.479765999999998</v>
      </c>
      <c r="Q4" s="597">
        <f>'D C HC Wood &amp; Fuax'!Q4+'D C HC Wood &amp; Fuax'!Q4*(Sumary!$C$31)</f>
        <v>54.482220000000005</v>
      </c>
      <c r="R4" s="597">
        <f>'D C HC Wood &amp; Fuax'!R4+'D C HC Wood &amp; Fuax'!R4*(Sumary!$C$31)</f>
        <v>60.724404000000007</v>
      </c>
      <c r="S4" s="597">
        <f>'D C HC Wood &amp; Fuax'!S4+'D C HC Wood &amp; Fuax'!S4*(Sumary!$C$31)</f>
        <v>64.812852000000007</v>
      </c>
      <c r="T4" s="597">
        <f>'D C HC Wood &amp; Fuax'!T4+'D C HC Wood &amp; Fuax'!T4*(Sumary!$C$31)</f>
        <v>68.554512000000017</v>
      </c>
      <c r="U4" s="597">
        <f>'D C HC Wood &amp; Fuax'!U4+'D C HC Wood &amp; Fuax'!U4*(Sumary!$C$31)</f>
        <v>72.095399999999998</v>
      </c>
      <c r="V4" s="597">
        <f>'D C HC Wood &amp; Fuax'!V4+'D C HC Wood &amp; Fuax'!V4*(Sumary!$C$31)</f>
        <v>74.714562000000001</v>
      </c>
      <c r="W4" s="597">
        <f>'D C HC Wood &amp; Fuax'!W4+'D C HC Wood &amp; Fuax'!W4*(Sumary!$C$31)</f>
        <v>78.054677999999996</v>
      </c>
      <c r="X4" s="598">
        <f>'D C HC Wood &amp; Fuax'!X4+'D C HC Wood &amp; Fuax'!X4*(Sumary!$C$31)</f>
        <v>82.435158000000001</v>
      </c>
      <c r="Y4" s="598">
        <f>'D C HC Wood &amp; Fuax'!Y4+'D C HC Wood &amp; Fuax'!Y4*(Sumary!$C$31)</f>
        <v>85.729643999999993</v>
      </c>
      <c r="Z4" s="598">
        <f>'D C HC Wood &amp; Fuax'!Z4+'D C HC Wood &amp; Fuax'!Z4*(Sumary!$C$31)</f>
        <v>89.033256000000009</v>
      </c>
    </row>
    <row r="5" spans="1:29" ht="24.95" customHeight="1" x14ac:dyDescent="0.35">
      <c r="A5" s="593">
        <v>1800</v>
      </c>
      <c r="B5" s="594" t="s">
        <v>26</v>
      </c>
      <c r="C5" s="597">
        <f>'D C HC Wood &amp; Fuax'!C5+'D C HC Wood &amp; Fuax'!C5*(Sumary!$C$31)</f>
        <v>22.212683999999999</v>
      </c>
      <c r="D5" s="597">
        <f>'D C HC Wood &amp; Fuax'!D5+'D C HC Wood &amp; Fuax'!D5*(Sumary!$C$31)</f>
        <v>24.27516</v>
      </c>
      <c r="E5" s="597">
        <f>'D C HC Wood &amp; Fuax'!E5+'D C HC Wood &amp; Fuax'!E5*(Sumary!$C$31)</f>
        <v>26.337636</v>
      </c>
      <c r="F5" s="597">
        <f>'D C HC Wood &amp; Fuax'!F5+'D C HC Wood &amp; Fuax'!F5*(Sumary!$C$31)</f>
        <v>30.033666</v>
      </c>
      <c r="G5" s="597">
        <f>'D C HC Wood &amp; Fuax'!G5+'D C HC Wood &amp; Fuax'!G5*(Sumary!$C$31)</f>
        <v>32.48856</v>
      </c>
      <c r="H5" s="597">
        <f>'D C HC Wood &amp; Fuax'!H5+'D C HC Wood &amp; Fuax'!H5*(Sumary!$C$31)</f>
        <v>37.389222000000004</v>
      </c>
      <c r="I5" s="597">
        <f>'D C HC Wood &amp; Fuax'!I5+'D C HC Wood &amp; Fuax'!I5*(Sumary!$C$31)</f>
        <v>41.222142000000005</v>
      </c>
      <c r="J5" s="597">
        <f>'D C HC Wood &amp; Fuax'!J5+'D C HC Wood &amp; Fuax'!J5*(Sumary!$C$31)</f>
        <v>43.777422000000001</v>
      </c>
      <c r="K5" s="597">
        <f>'D C HC Wood &amp; Fuax'!K5+'D C HC Wood &amp; Fuax'!K5*(Sumary!$C$31)</f>
        <v>48.887982000000001</v>
      </c>
      <c r="L5" s="597">
        <f>'D C HC Wood &amp; Fuax'!L5+'D C HC Wood &amp; Fuax'!L5*(Sumary!$C$31)</f>
        <v>51.662286000000002</v>
      </c>
      <c r="M5" s="597">
        <f>'D C HC Wood &amp; Fuax'!M5+'D C HC Wood &amp; Fuax'!M5*(Sumary!$C$31)</f>
        <v>53.523990000000005</v>
      </c>
      <c r="N5" s="597">
        <f>'D C HC Wood &amp; Fuax'!N5+'D C HC Wood &amp; Fuax'!N5*(Sumary!$C$31)</f>
        <v>57.229146000000007</v>
      </c>
      <c r="O5" s="597">
        <f>'D C HC Wood &amp; Fuax'!O5+'D C HC Wood &amp; Fuax'!O5*(Sumary!$C$31)</f>
        <v>60.970806000000003</v>
      </c>
      <c r="P5" s="597">
        <f>'D C HC Wood &amp; Fuax'!P5+'D C HC Wood &amp; Fuax'!P5*(Sumary!$C$31)</f>
        <v>63.462204000000007</v>
      </c>
      <c r="Q5" s="597">
        <f>'D C HC Wood &amp; Fuax'!Q5+'D C HC Wood &amp; Fuax'!Q5*(Sumary!$C$31)</f>
        <v>68.454126000000002</v>
      </c>
      <c r="R5" s="597">
        <f>'D C HC Wood &amp; Fuax'!R5+'D C HC Wood &amp; Fuax'!R5*(Sumary!$C$31)</f>
        <v>73.847591999999992</v>
      </c>
      <c r="S5" s="597">
        <f>'D C HC Wood &amp; Fuax'!S5+'D C HC Wood &amp; Fuax'!S5*(Sumary!$C$31)</f>
        <v>78.565734000000006</v>
      </c>
      <c r="T5" s="597">
        <f>'D C HC Wood &amp; Fuax'!T5+'D C HC Wood &amp; Fuax'!T5*(Sumary!$C$31)</f>
        <v>84.652776000000017</v>
      </c>
      <c r="U5" s="597">
        <f>'D C HC Wood &amp; Fuax'!U5+'D C HC Wood &amp; Fuax'!U5*(Sumary!$C$31)</f>
        <v>88.65909000000002</v>
      </c>
      <c r="V5" s="597">
        <f>'D C HC Wood &amp; Fuax'!V5+'D C HC Wood &amp; Fuax'!V5*(Sumary!$C$31)</f>
        <v>93.550626000000008</v>
      </c>
      <c r="W5" s="597">
        <f>'D C HC Wood &amp; Fuax'!W5+'D C HC Wood &amp; Fuax'!W5*(Sumary!$C$31)</f>
        <v>98.889336000000014</v>
      </c>
      <c r="X5" s="598">
        <f>'D C HC Wood &amp; Fuax'!X5+'D C HC Wood &amp; Fuax'!X5*(Sumary!$C$31)</f>
        <v>123.65730000000002</v>
      </c>
      <c r="Y5" s="598">
        <f>'D C HC Wood &amp; Fuax'!Y5+'D C HC Wood &amp; Fuax'!Y5*(Sumary!$C$31)</f>
        <v>128.59446600000001</v>
      </c>
      <c r="Z5" s="598">
        <f>'D C HC Wood &amp; Fuax'!Z5+'D C HC Wood &amp; Fuax'!Z5*(Sumary!$C$31)</f>
        <v>133.54075800000004</v>
      </c>
    </row>
    <row r="6" spans="1:29" ht="24.95" customHeight="1" x14ac:dyDescent="0.35">
      <c r="A6" s="593">
        <v>2400</v>
      </c>
      <c r="B6" s="594" t="s">
        <v>25</v>
      </c>
      <c r="C6" s="597">
        <f>'D C HC Wood &amp; Fuax'!C6+'D C HC Wood &amp; Fuax'!C6*(Sumary!$C$31)</f>
        <v>24.986988</v>
      </c>
      <c r="D6" s="597">
        <f>'D C HC Wood &amp; Fuax'!D6+'D C HC Wood &amp; Fuax'!D6*(Sumary!$C$31)</f>
        <v>27.962063999999998</v>
      </c>
      <c r="E6" s="597">
        <f>'D C HC Wood &amp; Fuax'!E6+'D C HC Wood &amp; Fuax'!E6*(Sumary!$C$31)</f>
        <v>30.928014000000005</v>
      </c>
      <c r="F6" s="597">
        <f>'D C HC Wood &amp; Fuax'!F6+'D C HC Wood &amp; Fuax'!F6*(Sumary!$C$31)</f>
        <v>34.715303999999996</v>
      </c>
      <c r="G6" s="597">
        <f>'D C HC Wood &amp; Fuax'!G6+'D C HC Wood &amp; Fuax'!G6*(Sumary!$C$31)</f>
        <v>37.234079999999992</v>
      </c>
      <c r="H6" s="597">
        <f>'D C HC Wood &amp; Fuax'!H6+'D C HC Wood &amp; Fuax'!H6*(Sumary!$C$31)</f>
        <v>42.271632000000004</v>
      </c>
      <c r="I6" s="597">
        <f>'D C HC Wood &amp; Fuax'!I6+'D C HC Wood &amp; Fuax'!I6*(Sumary!$C$31)</f>
        <v>47.281806000000003</v>
      </c>
      <c r="J6" s="597">
        <f>'D C HC Wood &amp; Fuax'!J6+'D C HC Wood &amp; Fuax'!J6*(Sumary!$C$31)</f>
        <v>51.735293999999996</v>
      </c>
      <c r="K6" s="597">
        <f>'D C HC Wood &amp; Fuax'!K6+'D C HC Wood &amp; Fuax'!K6*(Sumary!$C$31)</f>
        <v>57.293028000000007</v>
      </c>
      <c r="L6" s="597">
        <f>'D C HC Wood &amp; Fuax'!L6+'D C HC Wood &amp; Fuax'!L6*(Sumary!$C$31)</f>
        <v>61.427106000000009</v>
      </c>
      <c r="M6" s="597">
        <f>'D C HC Wood &amp; Fuax'!M6+'D C HC Wood &amp; Fuax'!M6*(Sumary!$C$31)</f>
        <v>65.296530000000004</v>
      </c>
      <c r="N6" s="597">
        <f>'D C HC Wood &amp; Fuax'!N6+'D C HC Wood &amp; Fuax'!N6*(Sumary!$C$31)</f>
        <v>69.686136000000005</v>
      </c>
      <c r="O6" s="597">
        <f>'D C HC Wood &amp; Fuax'!O6+'D C HC Wood &amp; Fuax'!O6*(Sumary!$C$31)</f>
        <v>73.482551999999998</v>
      </c>
      <c r="P6" s="597">
        <f>'D C HC Wood &amp; Fuax'!P6+'D C HC Wood &amp; Fuax'!P6*(Sumary!$C$31)</f>
        <v>76.01045400000001</v>
      </c>
      <c r="Q6" s="597">
        <f>'D C HC Wood &amp; Fuax'!Q6+'D C HC Wood &amp; Fuax'!Q6*(Sumary!$C$31)</f>
        <v>81.057131999999996</v>
      </c>
      <c r="R6" s="597">
        <f>'D C HC Wood &amp; Fuax'!R6+'D C HC Wood &amp; Fuax'!R6*(Sumary!$C$31)</f>
        <v>88.622585999999998</v>
      </c>
      <c r="S6" s="597">
        <f>'D C HC Wood &amp; Fuax'!S6+'D C HC Wood &amp; Fuax'!S6*(Sumary!$C$31)</f>
        <v>97.000254000000012</v>
      </c>
      <c r="T6" s="597">
        <f>'D C HC Wood &amp; Fuax'!T6+'D C HC Wood &amp; Fuax'!T6*(Sumary!$C$31)</f>
        <v>103.74436800000001</v>
      </c>
      <c r="U6" s="597">
        <f>'D C HC Wood &amp; Fuax'!U6+'D C HC Wood &amp; Fuax'!U6*(Sumary!$C$31)</f>
        <v>108.28911600000001</v>
      </c>
      <c r="V6" s="597">
        <f>'D C HC Wood &amp; Fuax'!V6+'D C HC Wood &amp; Fuax'!V6*(Sumary!$C$31)</f>
        <v>112.42319400000001</v>
      </c>
      <c r="W6" s="597">
        <f>'D C HC Wood &amp; Fuax'!W6+'D C HC Wood &amp; Fuax'!W6*(Sumary!$C$31)</f>
        <v>120.70960200000003</v>
      </c>
      <c r="X6" s="598">
        <f>'D C HC Wood &amp; Fuax'!X6+'D C HC Wood &amp; Fuax'!X6*(Sumary!$C$31)</f>
        <v>148.49827199999999</v>
      </c>
      <c r="Y6" s="598">
        <f>'D C HC Wood &amp; Fuax'!Y6+'D C HC Wood &amp; Fuax'!Y6*(Sumary!$C$31)</f>
        <v>154.43820287999998</v>
      </c>
      <c r="Z6" s="598">
        <f>'D C HC Wood &amp; Fuax'!Z6+'D C HC Wood &amp; Fuax'!Z6*(Sumary!$C$31)</f>
        <v>160.37813376</v>
      </c>
      <c r="AC6" s="272"/>
    </row>
    <row r="7" spans="1:29" ht="24.95" customHeight="1" thickBot="1" x14ac:dyDescent="0.4">
      <c r="A7" s="593">
        <v>2500</v>
      </c>
      <c r="B7" s="594" t="s">
        <v>27</v>
      </c>
      <c r="C7" s="597">
        <f>'D C HC Wood &amp; Fuax'!C7+'D C HC Wood &amp; Fuax'!C7*(Sumary!$C$31)</f>
        <v>30.9729251516004</v>
      </c>
      <c r="D7" s="597">
        <f>'D C HC Wood &amp; Fuax'!D7+'D C HC Wood &amp; Fuax'!D7*(Sumary!$C$31)</f>
        <v>34.182499816762828</v>
      </c>
      <c r="E7" s="597">
        <f>'D C HC Wood &amp; Fuax'!E7+'D C HC Wood &amp; Fuax'!E7*(Sumary!$C$31)</f>
        <v>37.392074481925249</v>
      </c>
      <c r="F7" s="597">
        <f>'D C HC Wood &amp; Fuax'!F7+'D C HC Wood &amp; Fuax'!F7*(Sumary!$C$31)</f>
        <v>45.940347600031096</v>
      </c>
      <c r="G7" s="597">
        <f>'D C HC Wood &amp; Fuax'!G7+'D C HC Wood &amp; Fuax'!G7*(Sumary!$C$31)</f>
        <v>50.76000592560505</v>
      </c>
      <c r="H7" s="597">
        <f>'D C HC Wood &amp; Fuax'!H7+'D C HC Wood &amp; Fuax'!H7*(Sumary!$C$31)</f>
        <v>56.003370477603042</v>
      </c>
      <c r="I7" s="597">
        <f>'D C HC Wood &amp; Fuax'!I7+'D C HC Wood &amp; Fuax'!I7*(Sumary!$C$31)</f>
        <v>59.509539501262338</v>
      </c>
      <c r="J7" s="597">
        <f>'D C HC Wood &amp; Fuax'!J7+'D C HC Wood &amp; Fuax'!J7*(Sumary!$C$31)</f>
        <v>66.500692237259685</v>
      </c>
      <c r="K7" s="597">
        <f>'D C HC Wood &amp; Fuax'!K7+'D C HC Wood &amp; Fuax'!K7*(Sumary!$C$31)</f>
        <v>70.875459025088333</v>
      </c>
      <c r="L7" s="597">
        <f>'D C HC Wood &amp; Fuax'!L7+'D C HC Wood &amp; Fuax'!L7*(Sumary!$C$31)</f>
        <v>74.911260831777696</v>
      </c>
      <c r="M7" s="597">
        <f>'D C HC Wood &amp; Fuax'!M7+'D C HC Wood &amp; Fuax'!M7*(Sumary!$C$31)</f>
        <v>80.267277310469893</v>
      </c>
      <c r="N7" s="599"/>
      <c r="O7" s="599"/>
      <c r="P7" s="599"/>
      <c r="Q7" s="599"/>
      <c r="R7" s="599"/>
      <c r="S7" s="599"/>
      <c r="T7" s="599"/>
      <c r="U7" s="599"/>
      <c r="V7" s="599"/>
      <c r="W7" s="599"/>
      <c r="X7" s="775" t="s">
        <v>499</v>
      </c>
      <c r="Y7" s="776"/>
      <c r="Z7" s="777"/>
      <c r="AA7" s="210"/>
    </row>
    <row r="8" spans="1:29" ht="24.95" customHeight="1" x14ac:dyDescent="0.35">
      <c r="A8" s="590" t="s">
        <v>28</v>
      </c>
    </row>
    <row r="9" spans="1:29" ht="24.95" customHeight="1" x14ac:dyDescent="0.35">
      <c r="A9" s="593" t="s">
        <v>1</v>
      </c>
      <c r="B9" s="594" t="s">
        <v>2</v>
      </c>
      <c r="C9" s="595">
        <v>400</v>
      </c>
      <c r="D9" s="595">
        <v>500</v>
      </c>
      <c r="E9" s="595">
        <v>600</v>
      </c>
      <c r="F9" s="595">
        <v>700</v>
      </c>
      <c r="G9" s="595">
        <v>800</v>
      </c>
      <c r="H9" s="595">
        <v>900</v>
      </c>
      <c r="I9" s="595">
        <v>1000</v>
      </c>
      <c r="J9" s="595">
        <v>1100</v>
      </c>
      <c r="K9" s="595">
        <v>1200</v>
      </c>
      <c r="L9" s="595">
        <v>1300</v>
      </c>
      <c r="M9" s="595">
        <v>1400</v>
      </c>
      <c r="N9" s="595">
        <v>1500</v>
      </c>
      <c r="O9" s="595">
        <v>1600</v>
      </c>
      <c r="P9" s="595">
        <v>1700</v>
      </c>
      <c r="Q9" s="595">
        <v>1800</v>
      </c>
      <c r="R9" s="595">
        <v>1900</v>
      </c>
      <c r="S9" s="595">
        <v>2000</v>
      </c>
      <c r="T9" s="595">
        <v>2100</v>
      </c>
      <c r="U9" s="595">
        <v>2200</v>
      </c>
      <c r="V9" s="595">
        <v>2300</v>
      </c>
      <c r="W9" s="595">
        <v>2400</v>
      </c>
      <c r="X9" s="596">
        <v>2500</v>
      </c>
      <c r="Y9" s="596">
        <v>2600</v>
      </c>
      <c r="Z9" s="596">
        <v>2700</v>
      </c>
    </row>
    <row r="10" spans="1:29" ht="24.95" customHeight="1" x14ac:dyDescent="0.35">
      <c r="A10" s="593" t="s">
        <v>3</v>
      </c>
      <c r="B10" s="594" t="s">
        <v>4</v>
      </c>
      <c r="C10" s="595" t="s">
        <v>5</v>
      </c>
      <c r="D10" s="595" t="s">
        <v>6</v>
      </c>
      <c r="E10" s="595" t="s">
        <v>7</v>
      </c>
      <c r="F10" s="595" t="s">
        <v>8</v>
      </c>
      <c r="G10" s="595" t="s">
        <v>9</v>
      </c>
      <c r="H10" s="595" t="s">
        <v>10</v>
      </c>
      <c r="I10" s="595" t="s">
        <v>11</v>
      </c>
      <c r="J10" s="595" t="s">
        <v>12</v>
      </c>
      <c r="K10" s="595" t="s">
        <v>13</v>
      </c>
      <c r="L10" s="595" t="s">
        <v>14</v>
      </c>
      <c r="M10" s="595" t="s">
        <v>15</v>
      </c>
      <c r="N10" s="595" t="s">
        <v>16</v>
      </c>
      <c r="O10" s="595" t="s">
        <v>17</v>
      </c>
      <c r="P10" s="595" t="s">
        <v>18</v>
      </c>
      <c r="Q10" s="595" t="s">
        <v>19</v>
      </c>
      <c r="R10" s="595" t="s">
        <v>20</v>
      </c>
      <c r="S10" s="595" t="s">
        <v>21</v>
      </c>
      <c r="T10" s="595" t="s">
        <v>22</v>
      </c>
      <c r="U10" s="595" t="s">
        <v>23</v>
      </c>
      <c r="V10" s="595" t="s">
        <v>24</v>
      </c>
      <c r="W10" s="595" t="s">
        <v>25</v>
      </c>
      <c r="X10" s="596" t="s">
        <v>27</v>
      </c>
      <c r="Y10" s="596" t="s">
        <v>60</v>
      </c>
      <c r="Z10" s="596" t="s">
        <v>498</v>
      </c>
    </row>
    <row r="11" spans="1:29" ht="24.95" customHeight="1" x14ac:dyDescent="0.35">
      <c r="A11" s="593">
        <v>1200</v>
      </c>
      <c r="B11" s="594" t="s">
        <v>13</v>
      </c>
      <c r="C11" s="597">
        <f>'D C HC Wood &amp; Fuax'!C11+'D C HC Wood &amp; Fuax'!C11*(Sumary!$C$31)</f>
        <v>23.900994000000001</v>
      </c>
      <c r="D11" s="597">
        <f>'D C HC Wood &amp; Fuax'!D11+'D C HC Wood &amp; Fuax'!D11*(Sumary!$C$31)</f>
        <v>25.808328000000003</v>
      </c>
      <c r="E11" s="597">
        <f>'D C HC Wood &amp; Fuax'!E11+'D C HC Wood &amp; Fuax'!E11*(Sumary!$C$31)</f>
        <v>27.715662000000002</v>
      </c>
      <c r="F11" s="597">
        <f>'D C HC Wood &amp; Fuax'!F11+'D C HC Wood &amp; Fuax'!F11*(Sumary!$C$31)</f>
        <v>31.466448000000003</v>
      </c>
      <c r="G11" s="597">
        <f>'D C HC Wood &amp; Fuax'!G11+'D C HC Wood &amp; Fuax'!G11*(Sumary!$C$31)</f>
        <v>33.966972000000005</v>
      </c>
      <c r="H11" s="597">
        <f>'D C HC Wood &amp; Fuax'!H11+'D C HC Wood &amp; Fuax'!H11*(Sumary!$C$31)</f>
        <v>38.675988000000004</v>
      </c>
      <c r="I11" s="597">
        <f>'D C HC Wood &amp; Fuax'!I11+'D C HC Wood &amp; Fuax'!I11*(Sumary!$C$31)</f>
        <v>42.262506000000002</v>
      </c>
      <c r="J11" s="597">
        <f>'D C HC Wood &amp; Fuax'!J11+'D C HC Wood &amp; Fuax'!J11*(Sumary!$C$31)</f>
        <v>45.173700000000004</v>
      </c>
      <c r="K11" s="597">
        <f>'D C HC Wood &amp; Fuax'!K11+'D C HC Wood &amp; Fuax'!K11*(Sumary!$C$31)</f>
        <v>48.550319999999999</v>
      </c>
      <c r="L11" s="597">
        <f>'D C HC Wood &amp; Fuax'!L11+'D C HC Wood &amp; Fuax'!L11*(Sumary!$C$31)</f>
        <v>52.684398000000002</v>
      </c>
      <c r="M11" s="597">
        <f>'D C HC Wood &amp; Fuax'!M11+'D C HC Wood &amp; Fuax'!M11*(Sumary!$C$31)</f>
        <v>54.153684000000005</v>
      </c>
      <c r="N11" s="597">
        <f>'D C HC Wood &amp; Fuax'!N11+'D C HC Wood &amp; Fuax'!N11*(Sumary!$C$31)</f>
        <v>58.871826000000006</v>
      </c>
      <c r="O11" s="597">
        <f>'D C HC Wood &amp; Fuax'!O11+'D C HC Wood &amp; Fuax'!O11*(Sumary!$C$31)</f>
        <v>64.101023999999995</v>
      </c>
      <c r="P11" s="597">
        <f>'D C HC Wood &amp; Fuax'!P11+'D C HC Wood &amp; Fuax'!P11*(Sumary!$C$31)</f>
        <v>65.634192000000013</v>
      </c>
      <c r="Q11" s="597">
        <f>'D C HC Wood &amp; Fuax'!Q11+'D C HC Wood &amp; Fuax'!Q11*(Sumary!$C$31)</f>
        <v>69.457985999999991</v>
      </c>
      <c r="R11" s="597">
        <f>'D C HC Wood &amp; Fuax'!R11+'D C HC Wood &amp; Fuax'!R11*(Sumary!$C$31)</f>
        <v>77.424984000000009</v>
      </c>
      <c r="S11" s="597">
        <f>'D C HC Wood &amp; Fuax'!S11+'D C HC Wood &amp; Fuax'!S11*(Sumary!$C$31)</f>
        <v>82.645056000000011</v>
      </c>
      <c r="T11" s="597">
        <f>'D C HC Wood &amp; Fuax'!T11+'D C HC Wood &amp; Fuax'!T11*(Sumary!$C$31)</f>
        <v>87.408828</v>
      </c>
      <c r="U11" s="597">
        <f>'D C HC Wood &amp; Fuax'!U11+'D C HC Wood &amp; Fuax'!U11*(Sumary!$C$31)</f>
        <v>91.91707199999999</v>
      </c>
      <c r="V11" s="597">
        <f>'D C HC Wood &amp; Fuax'!V11+'D C HC Wood &amp; Fuax'!V11*(Sumary!$C$31)</f>
        <v>95.257187999999999</v>
      </c>
      <c r="W11" s="597">
        <f>'D C HC Wood &amp; Fuax'!W11+'D C HC Wood &amp; Fuax'!W11*(Sumary!$C$31)</f>
        <v>99.519030000000015</v>
      </c>
      <c r="X11" s="598">
        <f>'D C HC Wood &amp; Fuax'!X11+'D C HC Wood &amp; Fuax'!X11*(Sumary!$C$31)</f>
        <v>107.16661800000001</v>
      </c>
      <c r="Y11" s="598">
        <f>'D C HC Wood &amp; Fuax'!Y11+'D C HC Wood &amp; Fuax'!Y11*(Sumary!$C$31)</f>
        <v>111.45583799999999</v>
      </c>
      <c r="Z11" s="598">
        <f>'D C HC Wood &amp; Fuax'!Z11+'D C HC Wood &amp; Fuax'!Z11*(Sumary!$C$31)</f>
        <v>115.73593200000001</v>
      </c>
    </row>
    <row r="12" spans="1:29" ht="24.95" customHeight="1" x14ac:dyDescent="0.35">
      <c r="A12" s="593">
        <v>1800</v>
      </c>
      <c r="B12" s="594" t="s">
        <v>26</v>
      </c>
      <c r="C12" s="597">
        <f>'D C HC Wood &amp; Fuax'!C12+'D C HC Wood &amp; Fuax'!C12*(Sumary!$C$31)</f>
        <v>28.317978000000004</v>
      </c>
      <c r="D12" s="597">
        <f>'D C HC Wood &amp; Fuax'!D12+'D C HC Wood &amp; Fuax'!D12*(Sumary!$C$31)</f>
        <v>30.955392000000003</v>
      </c>
      <c r="E12" s="597">
        <f>'D C HC Wood &amp; Fuax'!E12+'D C HC Wood &amp; Fuax'!E12*(Sumary!$C$31)</f>
        <v>33.574554000000006</v>
      </c>
      <c r="F12" s="597">
        <f>'D C HC Wood &amp; Fuax'!F12+'D C HC Wood &amp; Fuax'!F12*(Sumary!$C$31)</f>
        <v>38.292696000000007</v>
      </c>
      <c r="G12" s="597">
        <f>'D C HC Wood &amp; Fuax'!G12+'D C HC Wood &amp; Fuax'!G12*(Sumary!$C$31)</f>
        <v>41.422914000000006</v>
      </c>
      <c r="H12" s="597">
        <f>'D C HC Wood &amp; Fuax'!H12+'D C HC Wood &amp; Fuax'!H12*(Sumary!$C$31)</f>
        <v>47.674224000000009</v>
      </c>
      <c r="I12" s="597">
        <f>'D C HC Wood &amp; Fuax'!I12+'D C HC Wood &amp; Fuax'!I12*(Sumary!$C$31)</f>
        <v>52.565760000000004</v>
      </c>
      <c r="J12" s="597">
        <f>'D C HC Wood &amp; Fuax'!J12+'D C HC Wood &amp; Fuax'!J12*(Sumary!$C$31)</f>
        <v>55.814616000000001</v>
      </c>
      <c r="K12" s="597">
        <f>'D C HC Wood &amp; Fuax'!K12+'D C HC Wood &amp; Fuax'!K12*(Sumary!$C$31)</f>
        <v>62.330579999999998</v>
      </c>
      <c r="L12" s="597">
        <f>'D C HC Wood &amp; Fuax'!L12+'D C HC Wood &amp; Fuax'!L12*(Sumary!$C$31)</f>
        <v>65.871468000000007</v>
      </c>
      <c r="M12" s="597">
        <f>'D C HC Wood &amp; Fuax'!M12+'D C HC Wood &amp; Fuax'!M12*(Sumary!$C$31)</f>
        <v>68.244228000000007</v>
      </c>
      <c r="N12" s="597">
        <f>'D C HC Wood &amp; Fuax'!N12+'D C HC Wood &amp; Fuax'!N12*(Sumary!$C$31)</f>
        <v>72.971496000000002</v>
      </c>
      <c r="O12" s="597">
        <f>'D C HC Wood &amp; Fuax'!O12+'D C HC Wood &amp; Fuax'!O12*(Sumary!$C$31)</f>
        <v>77.735268000000005</v>
      </c>
      <c r="P12" s="597">
        <f>'D C HC Wood &amp; Fuax'!P12+'D C HC Wood &amp; Fuax'!P12*(Sumary!$C$31)</f>
        <v>80.911116000000007</v>
      </c>
      <c r="Q12" s="597">
        <f>'D C HC Wood &amp; Fuax'!Q12+'D C HC Wood &amp; Fuax'!Q12*(Sumary!$C$31)</f>
        <v>87.271938000000006</v>
      </c>
      <c r="R12" s="597">
        <f>'D C HC Wood &amp; Fuax'!R12+'D C HC Wood &amp; Fuax'!R12*(Sumary!$C$31)</f>
        <v>94.162068000000019</v>
      </c>
      <c r="S12" s="597">
        <f>'D C HC Wood &amp; Fuax'!S12+'D C HC Wood &amp; Fuax'!S12*(Sumary!$C$31)</f>
        <v>100.16697600000001</v>
      </c>
      <c r="T12" s="597">
        <f>'D C HC Wood &amp; Fuax'!T12+'D C HC Wood &amp; Fuax'!T12*(Sumary!$C$31)</f>
        <v>107.93320199999999</v>
      </c>
      <c r="U12" s="597">
        <f>'D C HC Wood &amp; Fuax'!U12+'D C HC Wood &amp; Fuax'!U12*(Sumary!$C$31)</f>
        <v>113.04376200000002</v>
      </c>
      <c r="V12" s="597">
        <f>'D C HC Wood &amp; Fuax'!V12+'D C HC Wood &amp; Fuax'!V12*(Sumary!$C$31)</f>
        <v>119.285946</v>
      </c>
      <c r="W12" s="597">
        <f>'D C HC Wood &amp; Fuax'!W12+'D C HC Wood &amp; Fuax'!W12*(Sumary!$C$31)</f>
        <v>126.08481599999999</v>
      </c>
      <c r="X12" s="598">
        <f>'D C HC Wood &amp; Fuax'!X12+'D C HC Wood &amp; Fuax'!X12*(Sumary!$C$31)</f>
        <v>160.745364</v>
      </c>
      <c r="Y12" s="598">
        <f>'D C HC Wood &amp; Fuax'!Y12+'D C HC Wood &amp; Fuax'!Y12*(Sumary!$C$31)</f>
        <v>167.179194</v>
      </c>
      <c r="Z12" s="598">
        <f>'D C HC Wood &amp; Fuax'!Z12+'D C HC Wood &amp; Fuax'!Z12*(Sumary!$C$31)</f>
        <v>173.60389800000002</v>
      </c>
    </row>
    <row r="13" spans="1:29" ht="24.95" customHeight="1" x14ac:dyDescent="0.35">
      <c r="A13" s="593">
        <v>2400</v>
      </c>
      <c r="B13" s="594" t="s">
        <v>25</v>
      </c>
      <c r="C13" s="597">
        <f>'D C HC Wood &amp; Fuax'!C13+'D C HC Wood &amp; Fuax'!C13*(Sumary!$C$31)</f>
        <v>31.858865999999999</v>
      </c>
      <c r="D13" s="597">
        <f>'D C HC Wood &amp; Fuax'!D13+'D C HC Wood &amp; Fuax'!D13*(Sumary!$C$31)</f>
        <v>35.655282</v>
      </c>
      <c r="E13" s="597">
        <f>'D C HC Wood &amp; Fuax'!E13+'D C HC Wood &amp; Fuax'!E13*(Sumary!$C$31)</f>
        <v>39.433446000000004</v>
      </c>
      <c r="F13" s="597">
        <f>'D C HC Wood &amp; Fuax'!F13+'D C HC Wood &amp; Fuax'!F13*(Sumary!$C$31)</f>
        <v>44.261099999999999</v>
      </c>
      <c r="G13" s="597">
        <f>'D C HC Wood &amp; Fuax'!G13+'D C HC Wood &amp; Fuax'!G13*(Sumary!$C$31)</f>
        <v>47.473452000000009</v>
      </c>
      <c r="H13" s="597">
        <f>'D C HC Wood &amp; Fuax'!H13+'D C HC Wood &amp; Fuax'!H13*(Sumary!$C$31)</f>
        <v>53.898156000000007</v>
      </c>
      <c r="I13" s="597">
        <f>'D C HC Wood &amp; Fuax'!I13+'D C HC Wood &amp; Fuax'!I13*(Sumary!$C$31)</f>
        <v>60.286356000000005</v>
      </c>
      <c r="J13" s="597">
        <f>'D C HC Wood &amp; Fuax'!J13+'D C HC Wood &amp; Fuax'!J13*(Sumary!$C$31)</f>
        <v>65.962727999999998</v>
      </c>
      <c r="K13" s="597">
        <f>'D C HC Wood &amp; Fuax'!K13+'D C HC Wood &amp; Fuax'!K13*(Sumary!$C$31)</f>
        <v>73.053629999999998</v>
      </c>
      <c r="L13" s="597">
        <f>'D C HC Wood &amp; Fuax'!L13+'D C HC Wood &amp; Fuax'!L13*(Sumary!$C$31)</f>
        <v>78.319332000000003</v>
      </c>
      <c r="M13" s="597">
        <f>'D C HC Wood &amp; Fuax'!M13+'D C HC Wood &amp; Fuax'!M13*(Sumary!$C$31)</f>
        <v>83.247372000000013</v>
      </c>
      <c r="N13" s="597">
        <f>'D C HC Wood &amp; Fuax'!N13+'D C HC Wood &amp; Fuax'!N13*(Sumary!$C$31)</f>
        <v>88.850735999999998</v>
      </c>
      <c r="O13" s="597">
        <f>'D C HC Wood &amp; Fuax'!O13+'D C HC Wood &amp; Fuax'!O13*(Sumary!$C$31)</f>
        <v>93.687516000000002</v>
      </c>
      <c r="P13" s="597">
        <f>'D C HC Wood &amp; Fuax'!P13+'D C HC Wood &amp; Fuax'!P13*(Sumary!$C$31)</f>
        <v>96.918120000000002</v>
      </c>
      <c r="Q13" s="597">
        <f>'D C HC Wood &amp; Fuax'!Q13+'D C HC Wood &amp; Fuax'!Q13*(Sumary!$C$31)</f>
        <v>103.34282400000001</v>
      </c>
      <c r="R13" s="597">
        <f>'D C HC Wood &amp; Fuax'!R13+'D C HC Wood &amp; Fuax'!R13*(Sumary!$C$31)</f>
        <v>112.98900600000002</v>
      </c>
      <c r="S13" s="597">
        <f>'D C HC Wood &amp; Fuax'!S13+'D C HC Wood &amp; Fuax'!S13*(Sumary!$C$31)</f>
        <v>123.67555200000001</v>
      </c>
      <c r="T13" s="597">
        <f>'D C HC Wood &amp; Fuax'!T13+'D C HC Wood &amp; Fuax'!T13*(Sumary!$C$31)</f>
        <v>132.272244</v>
      </c>
      <c r="U13" s="597">
        <f>'D C HC Wood &amp; Fuax'!U13+'D C HC Wood &amp; Fuax'!U13*(Sumary!$C$31)</f>
        <v>138.06725399999999</v>
      </c>
      <c r="V13" s="597">
        <f>'D C HC Wood &amp; Fuax'!V13+'D C HC Wood &amp; Fuax'!V13*(Sumary!$C$31)</f>
        <v>143.332956</v>
      </c>
      <c r="W13" s="597">
        <f>'D C HC Wood &amp; Fuax'!W13+'D C HC Wood &amp; Fuax'!W13*(Sumary!$C$31)</f>
        <v>153.90999000000002</v>
      </c>
      <c r="X13" s="598">
        <f>'D C HC Wood &amp; Fuax'!X13+'D C HC Wood &amp; Fuax'!X13*(Sumary!$C$31)</f>
        <v>214.33323600000003</v>
      </c>
      <c r="Y13" s="598">
        <f>'D C HC Wood &amp; Fuax'!Y13+'D C HC Wood &amp; Fuax'!Y13*(Sumary!$C$31)</f>
        <v>222.90254999999999</v>
      </c>
      <c r="Z13" s="598">
        <f>'D C HC Wood &amp; Fuax'!Z13+'D C HC Wood &amp; Fuax'!Z13*(Sumary!$C$31)</f>
        <v>231.48098999999999</v>
      </c>
    </row>
    <row r="14" spans="1:29" ht="24.95" customHeight="1" thickBot="1" x14ac:dyDescent="0.4">
      <c r="A14" s="593">
        <v>2500</v>
      </c>
      <c r="B14" s="594" t="s">
        <v>27</v>
      </c>
      <c r="C14" s="597">
        <f>'D C HC Wood &amp; Fuax'!C14+'D C HC Wood &amp; Fuax'!C14*(Sumary!$C$31)</f>
        <v>39.488202000000008</v>
      </c>
      <c r="D14" s="597">
        <f>'D C HC Wood &amp; Fuax'!D14+'D C HC Wood &amp; Fuax'!D14*(Sumary!$C$31)</f>
        <v>43.585776000000003</v>
      </c>
      <c r="E14" s="597">
        <f>'D C HC Wood &amp; Fuax'!E14+'D C HC Wood &amp; Fuax'!E14*(Sumary!$C$31)</f>
        <v>47.674224000000009</v>
      </c>
      <c r="F14" s="597">
        <f>'D C HC Wood &amp; Fuax'!F14+'D C HC Wood &amp; Fuax'!F14*(Sumary!$C$31)</f>
        <v>58.570668000000012</v>
      </c>
      <c r="G14" s="597">
        <f>'D C HC Wood &amp; Fuax'!G14+'D C HC Wood &amp; Fuax'!G14*(Sumary!$C$31)</f>
        <v>64.721592000000001</v>
      </c>
      <c r="H14" s="597">
        <f>'D C HC Wood &amp; Fuax'!H14+'D C HC Wood &amp; Fuax'!H14*(Sumary!$C$31)</f>
        <v>71.401824000000005</v>
      </c>
      <c r="I14" s="597">
        <f>'D C HC Wood &amp; Fuax'!I14+'D C HC Wood &amp; Fuax'!I14*(Sumary!$C$31)</f>
        <v>75.873564000000016</v>
      </c>
      <c r="J14" s="597">
        <f>'D C HC Wood &amp; Fuax'!J14+'D C HC Wood &amp; Fuax'!J14*(Sumary!$C$31)</f>
        <v>84.789666000000011</v>
      </c>
      <c r="K14" s="597">
        <f>'D C HC Wood &amp; Fuax'!K14+'D C HC Wood &amp; Fuax'!K14*(Sumary!$C$31)</f>
        <v>90.365652000000011</v>
      </c>
      <c r="L14" s="597">
        <f>'D C HC Wood &amp; Fuax'!L14+'D C HC Wood &amp; Fuax'!L14*(Sumary!$C$31)</f>
        <v>95.512716000000012</v>
      </c>
      <c r="M14" s="597">
        <f>'D C HC Wood &amp; Fuax'!M14+'D C HC Wood &amp; Fuax'!M14*(Sumary!$C$31)</f>
        <v>102.338964</v>
      </c>
      <c r="N14" s="599"/>
      <c r="O14" s="599"/>
      <c r="P14" s="599"/>
      <c r="Q14" s="599"/>
      <c r="R14" s="599"/>
      <c r="S14" s="599"/>
      <c r="T14" s="599"/>
      <c r="U14" s="599"/>
      <c r="V14" s="599"/>
      <c r="W14" s="599"/>
      <c r="X14" s="775" t="s">
        <v>499</v>
      </c>
      <c r="Y14" s="776"/>
      <c r="Z14" s="777"/>
    </row>
    <row r="15" spans="1:29" ht="24.95" customHeight="1" x14ac:dyDescent="0.35">
      <c r="A15" s="590" t="s">
        <v>500</v>
      </c>
    </row>
    <row r="16" spans="1:29" ht="24.95" customHeight="1" x14ac:dyDescent="0.35">
      <c r="A16" s="593" t="s">
        <v>1</v>
      </c>
      <c r="B16" s="594" t="s">
        <v>2</v>
      </c>
      <c r="C16" s="595">
        <v>400</v>
      </c>
      <c r="D16" s="595">
        <v>500</v>
      </c>
      <c r="E16" s="595">
        <v>600</v>
      </c>
      <c r="F16" s="595">
        <v>700</v>
      </c>
      <c r="G16" s="595">
        <v>800</v>
      </c>
      <c r="H16" s="595">
        <v>900</v>
      </c>
      <c r="I16" s="595">
        <v>1000</v>
      </c>
      <c r="J16" s="595">
        <v>1100</v>
      </c>
      <c r="K16" s="595">
        <v>1200</v>
      </c>
      <c r="L16" s="595">
        <v>1300</v>
      </c>
      <c r="M16" s="595">
        <v>1400</v>
      </c>
      <c r="N16" s="595">
        <v>1500</v>
      </c>
      <c r="O16" s="595">
        <v>1600</v>
      </c>
      <c r="P16" s="595">
        <v>1700</v>
      </c>
      <c r="Q16" s="595">
        <v>1800</v>
      </c>
      <c r="R16" s="595">
        <v>1900</v>
      </c>
      <c r="S16" s="595">
        <v>2000</v>
      </c>
      <c r="T16" s="595">
        <v>2100</v>
      </c>
      <c r="U16" s="595">
        <v>2200</v>
      </c>
      <c r="V16" s="595">
        <v>2300</v>
      </c>
      <c r="W16" s="595">
        <v>2400</v>
      </c>
    </row>
    <row r="17" spans="1:26" ht="24.95" customHeight="1" x14ac:dyDescent="0.35">
      <c r="A17" s="593" t="s">
        <v>3</v>
      </c>
      <c r="B17" s="594" t="s">
        <v>4</v>
      </c>
      <c r="C17" s="595" t="s">
        <v>5</v>
      </c>
      <c r="D17" s="595" t="s">
        <v>6</v>
      </c>
      <c r="E17" s="595" t="s">
        <v>7</v>
      </c>
      <c r="F17" s="595" t="s">
        <v>8</v>
      </c>
      <c r="G17" s="595" t="s">
        <v>9</v>
      </c>
      <c r="H17" s="595" t="s">
        <v>10</v>
      </c>
      <c r="I17" s="595" t="s">
        <v>11</v>
      </c>
      <c r="J17" s="595" t="s">
        <v>12</v>
      </c>
      <c r="K17" s="595" t="s">
        <v>13</v>
      </c>
      <c r="L17" s="595" t="s">
        <v>14</v>
      </c>
      <c r="M17" s="595" t="s">
        <v>15</v>
      </c>
      <c r="N17" s="595" t="s">
        <v>16</v>
      </c>
      <c r="O17" s="595" t="s">
        <v>17</v>
      </c>
      <c r="P17" s="595" t="s">
        <v>18</v>
      </c>
      <c r="Q17" s="595" t="s">
        <v>19</v>
      </c>
      <c r="R17" s="595" t="s">
        <v>20</v>
      </c>
      <c r="S17" s="595" t="s">
        <v>21</v>
      </c>
      <c r="T17" s="595" t="s">
        <v>22</v>
      </c>
      <c r="U17" s="595" t="s">
        <v>23</v>
      </c>
      <c r="V17" s="595" t="s">
        <v>24</v>
      </c>
      <c r="W17" s="595" t="s">
        <v>25</v>
      </c>
    </row>
    <row r="18" spans="1:26" ht="24.95" customHeight="1" x14ac:dyDescent="0.35">
      <c r="A18" s="593">
        <v>1200</v>
      </c>
      <c r="B18" s="594" t="s">
        <v>13</v>
      </c>
      <c r="C18" s="597">
        <f>'D C HC Wood &amp; Fuax'!C18+'D C HC Wood &amp; Fuax'!C18*(Sumary!$C$31)</f>
        <v>20.615634</v>
      </c>
      <c r="D18" s="597">
        <f>'D C HC Wood &amp; Fuax'!D18+'D C HC Wood &amp; Fuax'!D18*(Sumary!$C$31)</f>
        <v>22.267439999999997</v>
      </c>
      <c r="E18" s="597">
        <f>'D C HC Wood &amp; Fuax'!E18+'D C HC Wood &amp; Fuax'!E18*(Sumary!$C$31)</f>
        <v>23.910120000000003</v>
      </c>
      <c r="F18" s="597">
        <f>'D C HC Wood &amp; Fuax'!F18+'D C HC Wood &amp; Fuax'!F18*(Sumary!$C$31)</f>
        <v>27.140723999999999</v>
      </c>
      <c r="G18" s="597">
        <f>'D C HC Wood &amp; Fuax'!G18+'D C HC Wood &amp; Fuax'!G18*(Sumary!$C$31)</f>
        <v>29.303585999999999</v>
      </c>
      <c r="H18" s="597">
        <f>'D C HC Wood &amp; Fuax'!H18+'D C HC Wood &amp; Fuax'!H18*(Sumary!$C$31)</f>
        <v>33.364656000000004</v>
      </c>
      <c r="I18" s="597">
        <f>'D C HC Wood &amp; Fuax'!I18+'D C HC Wood &amp; Fuax'!I18*(Sumary!$C$31)</f>
        <v>36.458370000000002</v>
      </c>
      <c r="J18" s="597">
        <f>'D C HC Wood &amp; Fuax'!J18+'D C HC Wood &amp; Fuax'!J18*(Sumary!$C$31)</f>
        <v>38.977146000000005</v>
      </c>
      <c r="K18" s="597">
        <f>'D C HC Wood &amp; Fuax'!K18+'D C HC Wood &amp; Fuax'!K18*(Sumary!$C$31)</f>
        <v>41.888339999999999</v>
      </c>
      <c r="L18" s="597">
        <f>'D C HC Wood &amp; Fuax'!L18+'D C HC Wood &amp; Fuax'!L18*(Sumary!$C$31)</f>
        <v>45.456606000000008</v>
      </c>
      <c r="M18" s="597">
        <f>'D C HC Wood &amp; Fuax'!M18+'D C HC Wood &amp; Fuax'!M18*(Sumary!$C$31)</f>
        <v>46.715994000000002</v>
      </c>
      <c r="N18" s="597">
        <f>'D C HC Wood &amp; Fuax'!N18+'D C HC Wood &amp; Fuax'!N18*(Sumary!$C$31)</f>
        <v>50.795316000000007</v>
      </c>
      <c r="O18" s="597">
        <f>'D C HC Wood &amp; Fuax'!O18+'D C HC Wood &amp; Fuax'!O18*(Sumary!$C$31)</f>
        <v>55.303560000000004</v>
      </c>
      <c r="P18" s="597">
        <f>'D C HC Wood &amp; Fuax'!P18+'D C HC Wood &amp; Fuax'!P18*(Sumary!$C$31)</f>
        <v>56.626829999999998</v>
      </c>
      <c r="Q18" s="597">
        <f>'D C HC Wood &amp; Fuax'!Q18+'D C HC Wood &amp; Fuax'!Q18*(Sumary!$C$31)</f>
        <v>59.930442000000006</v>
      </c>
      <c r="R18" s="597">
        <f>'D C HC Wood &amp; Fuax'!R18+'D C HC Wood &amp; Fuax'!R18*(Sumary!$C$31)</f>
        <v>66.793194</v>
      </c>
      <c r="S18" s="597">
        <f>'D C HC Wood &amp; Fuax'!S18+'D C HC Wood &amp; Fuax'!S18*(Sumary!$C$31)</f>
        <v>71.29231200000001</v>
      </c>
      <c r="T18" s="597">
        <f>'D C HC Wood &amp; Fuax'!T18+'D C HC Wood &amp; Fuax'!T18*(Sumary!$C$31)</f>
        <v>75.408138000000008</v>
      </c>
      <c r="U18" s="597">
        <f>'D C HC Wood &amp; Fuax'!U18+'D C HC Wood &amp; Fuax'!U18*(Sumary!$C$31)</f>
        <v>79.304940000000002</v>
      </c>
      <c r="V18" s="597">
        <f>'D C HC Wood &amp; Fuax'!V18+'D C HC Wood &amp; Fuax'!V18*(Sumary!$C$31)</f>
        <v>82.188755999999998</v>
      </c>
      <c r="W18" s="597">
        <f>'D C HC Wood &amp; Fuax'!W18+'D C HC Wood &amp; Fuax'!W18*(Sumary!$C$31)</f>
        <v>85.857408000000007</v>
      </c>
    </row>
    <row r="19" spans="1:26" ht="24.95" customHeight="1" x14ac:dyDescent="0.35">
      <c r="A19" s="593">
        <v>1800</v>
      </c>
      <c r="B19" s="594" t="s">
        <v>26</v>
      </c>
      <c r="C19" s="597">
        <f>'D C HC Wood &amp; Fuax'!C19+'D C HC Wood &amp; Fuax'!C19*(Sumary!$C$31)</f>
        <v>24.430302000000001</v>
      </c>
      <c r="D19" s="597">
        <f>'D C HC Wood &amp; Fuax'!D19+'D C HC Wood &amp; Fuax'!D19*(Sumary!$C$31)</f>
        <v>26.702676000000004</v>
      </c>
      <c r="E19" s="597">
        <f>'D C HC Wood &amp; Fuax'!E19+'D C HC Wood &amp; Fuax'!E19*(Sumary!$C$31)</f>
        <v>28.975050000000007</v>
      </c>
      <c r="F19" s="597">
        <f>'D C HC Wood &amp; Fuax'!F19+'D C HC Wood &amp; Fuax'!F19*(Sumary!$C$31)</f>
        <v>33.036120000000004</v>
      </c>
      <c r="G19" s="597">
        <f>'D C HC Wood &amp; Fuax'!G19+'D C HC Wood &amp; Fuax'!G19*(Sumary!$C$31)</f>
        <v>35.737415999999996</v>
      </c>
      <c r="H19" s="597">
        <f>'D C HC Wood &amp; Fuax'!H19+'D C HC Wood &amp; Fuax'!H19*(Sumary!$C$31)</f>
        <v>41.130882000000007</v>
      </c>
      <c r="I19" s="597">
        <f>'D C HC Wood &amp; Fuax'!I19+'D C HC Wood &amp; Fuax'!I19*(Sumary!$C$31)</f>
        <v>45.347093999999998</v>
      </c>
      <c r="J19" s="597">
        <f>'D C HC Wood &amp; Fuax'!J19+'D C HC Wood &amp; Fuax'!J19*(Sumary!$C$31)</f>
        <v>48.157902000000007</v>
      </c>
      <c r="K19" s="597">
        <f>'D C HC Wood &amp; Fuax'!K19+'D C HC Wood &amp; Fuax'!K19*(Sumary!$C$31)</f>
        <v>53.779518000000003</v>
      </c>
      <c r="L19" s="597">
        <f>'D C HC Wood &amp; Fuax'!L19+'D C HC Wood &amp; Fuax'!L19*(Sumary!$C$31)</f>
        <v>56.827601999999999</v>
      </c>
      <c r="M19" s="597">
        <f>'D C HC Wood &amp; Fuax'!M19+'D C HC Wood &amp; Fuax'!M19*(Sumary!$C$31)</f>
        <v>58.880951999999994</v>
      </c>
      <c r="N19" s="597">
        <f>'D C HC Wood &amp; Fuax'!N19+'D C HC Wood &amp; Fuax'!N19*(Sumary!$C$31)</f>
        <v>62.951148000000003</v>
      </c>
      <c r="O19" s="597">
        <f>'D C HC Wood &amp; Fuax'!O19+'D C HC Wood &amp; Fuax'!O19*(Sumary!$C$31)</f>
        <v>67.066974000000002</v>
      </c>
      <c r="P19" s="597">
        <f>'D C HC Wood &amp; Fuax'!P19+'D C HC Wood &amp; Fuax'!P19*(Sumary!$C$31)</f>
        <v>69.804773999999995</v>
      </c>
      <c r="Q19" s="597">
        <f>'D C HC Wood &amp; Fuax'!Q19+'D C HC Wood &amp; Fuax'!Q19*(Sumary!$C$31)</f>
        <v>75.298625999999999</v>
      </c>
      <c r="R19" s="597">
        <f>'D C HC Wood &amp; Fuax'!R19+'D C HC Wood &amp; Fuax'!R19*(Sumary!$C$31)</f>
        <v>81.230526000000012</v>
      </c>
      <c r="S19" s="597">
        <f>'D C HC Wood &amp; Fuax'!S19+'D C HC Wood &amp; Fuax'!S19*(Sumary!$C$31)</f>
        <v>86.423220000000001</v>
      </c>
      <c r="T19" s="597">
        <f>'D C HC Wood &amp; Fuax'!T19+'D C HC Wood &amp; Fuax'!T19*(Sumary!$C$31)</f>
        <v>93.121704000000022</v>
      </c>
      <c r="U19" s="597">
        <f>'D C HC Wood &amp; Fuax'!U19+'D C HC Wood &amp; Fuax'!U19*(Sumary!$C$31)</f>
        <v>97.529562000000013</v>
      </c>
      <c r="V19" s="597">
        <f>'D C HC Wood &amp; Fuax'!V19+'D C HC Wood &amp; Fuax'!V19*(Sumary!$C$31)</f>
        <v>102.90477600000001</v>
      </c>
      <c r="W19" s="597">
        <f>'D C HC Wood &amp; Fuax'!W19+'D C HC Wood &amp; Fuax'!W19*(Sumary!$C$31)</f>
        <v>108.78192</v>
      </c>
    </row>
    <row r="20" spans="1:26" ht="24.95" customHeight="1" x14ac:dyDescent="0.35">
      <c r="A20" s="593">
        <v>2400</v>
      </c>
      <c r="B20" s="594" t="s">
        <v>25</v>
      </c>
      <c r="C20" s="597">
        <f>'D C HC Wood &amp; Fuax'!C20+'D C HC Wood &amp; Fuax'!C20*(Sumary!$C$31)</f>
        <v>27.487512000000002</v>
      </c>
      <c r="D20" s="597">
        <f>'D C HC Wood &amp; Fuax'!D20+'D C HC Wood &amp; Fuax'!D20*(Sumary!$C$31)</f>
        <v>30.754620000000003</v>
      </c>
      <c r="E20" s="597">
        <f>'D C HC Wood &amp; Fuax'!E20+'D C HC Wood &amp; Fuax'!E20*(Sumary!$C$31)</f>
        <v>34.021727999999996</v>
      </c>
      <c r="F20" s="597">
        <f>'D C HC Wood &amp; Fuax'!F20+'D C HC Wood &amp; Fuax'!F20*(Sumary!$C$31)</f>
        <v>38.183184000000004</v>
      </c>
      <c r="G20" s="597">
        <f>'D C HC Wood &amp; Fuax'!G20+'D C HC Wood &amp; Fuax'!G20*(Sumary!$C$31)</f>
        <v>40.957488000000005</v>
      </c>
      <c r="H20" s="597">
        <f>'D C HC Wood &amp; Fuax'!H20+'D C HC Wood &amp; Fuax'!H20*(Sumary!$C$31)</f>
        <v>46.496970000000005</v>
      </c>
      <c r="I20" s="597">
        <f>'D C HC Wood &amp; Fuax'!I20+'D C HC Wood &amp; Fuax'!I20*(Sumary!$C$31)</f>
        <v>52.009074000000005</v>
      </c>
      <c r="J20" s="597">
        <f>'D C HC Wood &amp; Fuax'!J20+'D C HC Wood &amp; Fuax'!J20*(Sumary!$C$31)</f>
        <v>56.909736000000002</v>
      </c>
      <c r="K20" s="597">
        <f>'D C HC Wood &amp; Fuax'!K20+'D C HC Wood &amp; Fuax'!K20*(Sumary!$C$31)</f>
        <v>63.024156000000005</v>
      </c>
      <c r="L20" s="597">
        <f>'D C HC Wood &amp; Fuax'!L20+'D C HC Wood &amp; Fuax'!L20*(Sumary!$C$31)</f>
        <v>67.568904000000003</v>
      </c>
      <c r="M20" s="597">
        <f>'D C HC Wood &amp; Fuax'!M20+'D C HC Wood &amp; Fuax'!M20*(Sumary!$C$31)</f>
        <v>71.830746000000005</v>
      </c>
      <c r="N20" s="597">
        <f>'D C HC Wood &amp; Fuax'!N20+'D C HC Wood &amp; Fuax'!N20*(Sumary!$C$31)</f>
        <v>76.6584</v>
      </c>
      <c r="O20" s="597">
        <f>'D C HC Wood &amp; Fuax'!O20+'D C HC Wood &amp; Fuax'!O20*(Sumary!$C$31)</f>
        <v>80.828981999999996</v>
      </c>
      <c r="P20" s="597">
        <f>'D C HC Wood &amp; Fuax'!P20+'D C HC Wood &amp; Fuax'!P20*(Sumary!$C$31)</f>
        <v>83.612412000000006</v>
      </c>
      <c r="Q20" s="597">
        <f>'D C HC Wood &amp; Fuax'!Q20+'D C HC Wood &amp; Fuax'!Q20*(Sumary!$C$31)</f>
        <v>89.161020000000008</v>
      </c>
      <c r="R20" s="597">
        <f>'D C HC Wood &amp; Fuax'!R20+'D C HC Wood &amp; Fuax'!R20*(Sumary!$C$31)</f>
        <v>97.483931999999996</v>
      </c>
      <c r="S20" s="597">
        <f>'D C HC Wood &amp; Fuax'!S20+'D C HC Wood &amp; Fuax'!S20*(Sumary!$C$31)</f>
        <v>106.70119199999999</v>
      </c>
      <c r="T20" s="597">
        <f>'D C HC Wood &amp; Fuax'!T20+'D C HC Wood &amp; Fuax'!T20*(Sumary!$C$31)</f>
        <v>114.12063000000001</v>
      </c>
      <c r="U20" s="597">
        <f>'D C HC Wood &amp; Fuax'!U20+'D C HC Wood &amp; Fuax'!U20*(Sumary!$C$31)</f>
        <v>119.12167800000002</v>
      </c>
      <c r="V20" s="597">
        <f>'D C HC Wood &amp; Fuax'!V20+'D C HC Wood &amp; Fuax'!V20*(Sumary!$C$31)</f>
        <v>123.666426</v>
      </c>
      <c r="W20" s="597">
        <f>'D C HC Wood &amp; Fuax'!W20+'D C HC Wood &amp; Fuax'!W20*(Sumary!$C$31)</f>
        <v>132.7833</v>
      </c>
    </row>
    <row r="21" spans="1:26" ht="24.95" customHeight="1" x14ac:dyDescent="0.35">
      <c r="A21" s="593">
        <v>2500</v>
      </c>
      <c r="B21" s="594" t="s">
        <v>27</v>
      </c>
      <c r="C21" s="597">
        <f>'D C HC Wood &amp; Fuax'!C21+'D C HC Wood &amp; Fuax'!C21*(Sumary!$C$31)</f>
        <v>34.067357999999999</v>
      </c>
      <c r="D21" s="597">
        <f>'D C HC Wood &amp; Fuax'!D21+'D C HC Wood &amp; Fuax'!D21*(Sumary!$C$31)</f>
        <v>37.599120000000006</v>
      </c>
      <c r="E21" s="597">
        <f>'D C HC Wood &amp; Fuax'!E21+'D C HC Wood &amp; Fuax'!E21*(Sumary!$C$31)</f>
        <v>41.130882000000007</v>
      </c>
      <c r="F21" s="597">
        <f>'D C HC Wood &amp; Fuax'!F21+'D C HC Wood &amp; Fuax'!F21*(Sumary!$C$31)</f>
        <v>50.530662000000007</v>
      </c>
      <c r="G21" s="597">
        <f>'D C HC Wood &amp; Fuax'!G21+'D C HC Wood &amp; Fuax'!G21*(Sumary!$C$31)</f>
        <v>55.832868000000005</v>
      </c>
      <c r="H21" s="597">
        <f>'D C HC Wood &amp; Fuax'!H21+'D C HC Wood &amp; Fuax'!H21*(Sumary!$C$31)</f>
        <v>61.600500000000004</v>
      </c>
      <c r="I21" s="597">
        <f>'D C HC Wood &amp; Fuax'!I21+'D C HC Wood &amp; Fuax'!I21*(Sumary!$C$31)</f>
        <v>65.460798000000011</v>
      </c>
      <c r="J21" s="597">
        <f>'D C HC Wood &amp; Fuax'!J21+'D C HC Wood &amp; Fuax'!J21*(Sumary!$C$31)</f>
        <v>73.154015999999999</v>
      </c>
      <c r="K21" s="597">
        <f>'D C HC Wood &amp; Fuax'!K21+'D C HC Wood &amp; Fuax'!K21*(Sumary!$C$31)</f>
        <v>77.963418000000019</v>
      </c>
      <c r="L21" s="597">
        <f>'D C HC Wood &amp; Fuax'!L21+'D C HC Wood &amp; Fuax'!L21*(Sumary!$C$31)</f>
        <v>82.398654000000022</v>
      </c>
      <c r="M21" s="597">
        <f>'D C HC Wood &amp; Fuax'!M21+'D C HC Wood &amp; Fuax'!M21*(Sumary!$C$31)</f>
        <v>88.294049999999999</v>
      </c>
      <c r="N21" s="599"/>
      <c r="O21" s="599"/>
      <c r="P21" s="599"/>
      <c r="Q21" s="599"/>
      <c r="R21" s="599"/>
      <c r="S21" s="599"/>
      <c r="T21" s="599"/>
      <c r="U21" s="599"/>
      <c r="V21" s="599"/>
      <c r="W21" s="599"/>
    </row>
    <row r="22" spans="1:26" ht="24.95" customHeight="1" x14ac:dyDescent="0.35">
      <c r="A22" s="590" t="s">
        <v>501</v>
      </c>
    </row>
    <row r="23" spans="1:26" ht="24.95" customHeight="1" x14ac:dyDescent="0.35">
      <c r="A23" s="593" t="s">
        <v>1</v>
      </c>
      <c r="B23" s="594" t="s">
        <v>2</v>
      </c>
      <c r="C23" s="595">
        <v>400</v>
      </c>
      <c r="D23" s="595">
        <v>500</v>
      </c>
      <c r="E23" s="595">
        <v>600</v>
      </c>
      <c r="F23" s="595">
        <v>700</v>
      </c>
      <c r="G23" s="595">
        <v>800</v>
      </c>
      <c r="H23" s="595">
        <v>900</v>
      </c>
      <c r="I23" s="595">
        <v>1000</v>
      </c>
      <c r="J23" s="595">
        <v>1100</v>
      </c>
      <c r="K23" s="595">
        <v>1200</v>
      </c>
      <c r="L23" s="595">
        <v>1300</v>
      </c>
      <c r="M23" s="595">
        <v>1400</v>
      </c>
      <c r="N23" s="595">
        <v>1500</v>
      </c>
      <c r="O23" s="595">
        <v>1600</v>
      </c>
      <c r="P23" s="595">
        <v>1700</v>
      </c>
      <c r="Q23" s="595">
        <v>1800</v>
      </c>
      <c r="R23" s="595">
        <v>1900</v>
      </c>
      <c r="S23" s="595">
        <v>2000</v>
      </c>
      <c r="T23" s="595">
        <v>2100</v>
      </c>
      <c r="U23" s="595">
        <v>2200</v>
      </c>
      <c r="V23" s="595">
        <v>2300</v>
      </c>
      <c r="W23" s="595">
        <v>2400</v>
      </c>
    </row>
    <row r="24" spans="1:26" ht="24.95" customHeight="1" x14ac:dyDescent="0.35">
      <c r="A24" s="593" t="s">
        <v>3</v>
      </c>
      <c r="B24" s="594" t="s">
        <v>4</v>
      </c>
      <c r="C24" s="595" t="s">
        <v>5</v>
      </c>
      <c r="D24" s="595" t="s">
        <v>6</v>
      </c>
      <c r="E24" s="595" t="s">
        <v>7</v>
      </c>
      <c r="F24" s="595" t="s">
        <v>8</v>
      </c>
      <c r="G24" s="595" t="s">
        <v>9</v>
      </c>
      <c r="H24" s="595" t="s">
        <v>10</v>
      </c>
      <c r="I24" s="595" t="s">
        <v>11</v>
      </c>
      <c r="J24" s="595" t="s">
        <v>12</v>
      </c>
      <c r="K24" s="595" t="s">
        <v>13</v>
      </c>
      <c r="L24" s="595" t="s">
        <v>14</v>
      </c>
      <c r="M24" s="595" t="s">
        <v>15</v>
      </c>
      <c r="N24" s="595" t="s">
        <v>16</v>
      </c>
      <c r="O24" s="595" t="s">
        <v>17</v>
      </c>
      <c r="P24" s="595" t="s">
        <v>18</v>
      </c>
      <c r="Q24" s="595" t="s">
        <v>19</v>
      </c>
      <c r="R24" s="595" t="s">
        <v>20</v>
      </c>
      <c r="S24" s="595" t="s">
        <v>21</v>
      </c>
      <c r="T24" s="595" t="s">
        <v>22</v>
      </c>
      <c r="U24" s="595" t="s">
        <v>23</v>
      </c>
      <c r="V24" s="595" t="s">
        <v>24</v>
      </c>
      <c r="W24" s="595" t="s">
        <v>25</v>
      </c>
    </row>
    <row r="25" spans="1:26" ht="24.95" customHeight="1" x14ac:dyDescent="0.35">
      <c r="A25" s="593">
        <v>1200</v>
      </c>
      <c r="B25" s="594" t="s">
        <v>13</v>
      </c>
      <c r="C25" s="597">
        <f>'D C HC Wood &amp; Fuax'!C25+'D C HC Wood &amp; Fuax'!C25*(Sumary!$C$31)</f>
        <v>26.292006000000001</v>
      </c>
      <c r="D25" s="597">
        <f>'D C HC Wood &amp; Fuax'!D25+'D C HC Wood &amp; Fuax'!D25*(Sumary!$C$31)</f>
        <v>28.390985999999998</v>
      </c>
      <c r="E25" s="597">
        <f>'D C HC Wood &amp; Fuax'!E25+'D C HC Wood &amp; Fuax'!E25*(Sumary!$C$31)</f>
        <v>30.489965999999995</v>
      </c>
      <c r="F25" s="597">
        <f>'D C HC Wood &amp; Fuax'!F25+'D C HC Wood &amp; Fuax'!F25*(Sumary!$C$31)</f>
        <v>34.614918000000003</v>
      </c>
      <c r="G25" s="597">
        <f>'D C HC Wood &amp; Fuax'!G25+'D C HC Wood &amp; Fuax'!G25*(Sumary!$C$31)</f>
        <v>37.361843999999998</v>
      </c>
      <c r="H25" s="597">
        <f>'D C HC Wood &amp; Fuax'!H25+'D C HC Wood &amp; Fuax'!H25*(Sumary!$C$31)</f>
        <v>42.545411999999999</v>
      </c>
      <c r="I25" s="597">
        <f>'D C HC Wood &amp; Fuax'!I25+'D C HC Wood &amp; Fuax'!I25*(Sumary!$C$31)</f>
        <v>46.487843999999996</v>
      </c>
      <c r="J25" s="597">
        <f>'D C HC Wood &amp; Fuax'!J25+'D C HC Wood &amp; Fuax'!J25*(Sumary!$C$31)</f>
        <v>49.691070000000011</v>
      </c>
      <c r="K25" s="597">
        <f>'D C HC Wood &amp; Fuax'!K25+'D C HC Wood &amp; Fuax'!K25*(Sumary!$C$31)</f>
        <v>53.405352000000008</v>
      </c>
      <c r="L25" s="597">
        <f>'D C HC Wood &amp; Fuax'!L25+'D C HC Wood &amp; Fuax'!L25*(Sumary!$C$31)</f>
        <v>57.950100000000013</v>
      </c>
      <c r="M25" s="597">
        <f>'D C HC Wood &amp; Fuax'!M25+'D C HC Wood &amp; Fuax'!M25*(Sumary!$C$31)</f>
        <v>59.565401999999992</v>
      </c>
      <c r="N25" s="597">
        <f>'D C HC Wood &amp; Fuax'!N25+'D C HC Wood &amp; Fuax'!N25*(Sumary!$C$31)</f>
        <v>64.758095999999995</v>
      </c>
      <c r="O25" s="597">
        <f>'D C HC Wood &amp; Fuax'!O25+'D C HC Wood &amp; Fuax'!O25*(Sumary!$C$31)</f>
        <v>70.507475999999997</v>
      </c>
      <c r="P25" s="597">
        <f>'D C HC Wood &amp; Fuax'!P25+'D C HC Wood &amp; Fuax'!P25*(Sumary!$C$31)</f>
        <v>72.195785999999998</v>
      </c>
      <c r="Q25" s="597">
        <f>'D C HC Wood &amp; Fuax'!Q25+'D C HC Wood &amp; Fuax'!Q25*(Sumary!$C$31)</f>
        <v>76.402872000000002</v>
      </c>
      <c r="R25" s="597">
        <f>'D C HC Wood &amp; Fuax'!R25+'D C HC Wood &amp; Fuax'!R25*(Sumary!$C$31)</f>
        <v>85.163831999999999</v>
      </c>
      <c r="S25" s="597">
        <f>'D C HC Wood &amp; Fuax'!S25+'D C HC Wood &amp; Fuax'!S25*(Sumary!$C$31)</f>
        <v>90.913212000000016</v>
      </c>
      <c r="T25" s="597">
        <f>'D C HC Wood &amp; Fuax'!T25+'D C HC Wood &amp; Fuax'!T25*(Sumary!$C$31)</f>
        <v>96.151535999999993</v>
      </c>
      <c r="U25" s="597">
        <f>'D C HC Wood &amp; Fuax'!U25+'D C HC Wood &amp; Fuax'!U25*(Sumary!$C$31)</f>
        <v>101.106954</v>
      </c>
      <c r="V25" s="597">
        <f>'D C HC Wood &amp; Fuax'!V25+'D C HC Wood &amp; Fuax'!V25*(Sumary!$C$31)</f>
        <v>104.78473199999999</v>
      </c>
      <c r="W25" s="597">
        <f>'D C HC Wood &amp; Fuax'!W25+'D C HC Wood &amp; Fuax'!W25*(Sumary!$C$31)</f>
        <v>109.47549600000001</v>
      </c>
    </row>
    <row r="26" spans="1:26" s="206" customFormat="1" ht="24.95" customHeight="1" x14ac:dyDescent="0.35">
      <c r="A26" s="593">
        <v>1800</v>
      </c>
      <c r="B26" s="594" t="s">
        <v>26</v>
      </c>
      <c r="C26" s="597">
        <f>'D C HC Wood &amp; Fuax'!C26+'D C HC Wood &amp; Fuax'!C26*(Sumary!$C$31)</f>
        <v>31.147038000000002</v>
      </c>
      <c r="D26" s="597">
        <f>'D C HC Wood &amp; Fuax'!D26+'D C HC Wood &amp; Fuax'!D26*(Sumary!$C$31)</f>
        <v>34.049106000000002</v>
      </c>
      <c r="E26" s="597">
        <f>'D C HC Wood &amp; Fuax'!E26+'D C HC Wood &amp; Fuax'!E26*(Sumary!$C$31)</f>
        <v>36.932921999999998</v>
      </c>
      <c r="F26" s="597">
        <f>'D C HC Wood &amp; Fuax'!F26+'D C HC Wood &amp; Fuax'!F26*(Sumary!$C$31)</f>
        <v>42.125616000000001</v>
      </c>
      <c r="G26" s="597">
        <f>'D C HC Wood &amp; Fuax'!G26+'D C HC Wood &amp; Fuax'!G26*(Sumary!$C$31)</f>
        <v>45.566117999999996</v>
      </c>
      <c r="H26" s="597">
        <f>'D C HC Wood &amp; Fuax'!H26+'D C HC Wood &amp; Fuax'!H26*(Sumary!$C$31)</f>
        <v>52.437996000000005</v>
      </c>
      <c r="I26" s="597">
        <f>'D C HC Wood &amp; Fuax'!I26+'D C HC Wood &amp; Fuax'!I26*(Sumary!$C$31)</f>
        <v>57.822336000000007</v>
      </c>
      <c r="J26" s="597">
        <f>'D C HC Wood &amp; Fuax'!J26+'D C HC Wood &amp; Fuax'!J26*(Sumary!$C$31)</f>
        <v>61.39972800000001</v>
      </c>
      <c r="K26" s="597">
        <f>'D C HC Wood &amp; Fuax'!K26+'D C HC Wood &amp; Fuax'!K26*(Sumary!$C$31)</f>
        <v>68.563637999999997</v>
      </c>
      <c r="L26" s="597">
        <f>'D C HC Wood &amp; Fuax'!L26+'D C HC Wood &amp; Fuax'!L26*(Sumary!$C$31)</f>
        <v>72.460440000000006</v>
      </c>
      <c r="M26" s="597">
        <f>'D C HC Wood &amp; Fuax'!M26+'D C HC Wood &amp; Fuax'!M26*(Sumary!$C$31)</f>
        <v>75.070476000000014</v>
      </c>
      <c r="N26" s="597">
        <f>'D C HC Wood &amp; Fuax'!N26+'D C HC Wood &amp; Fuax'!N26*(Sumary!$C$31)</f>
        <v>80.272295999999997</v>
      </c>
      <c r="O26" s="597">
        <f>'D C HC Wood &amp; Fuax'!O26+'D C HC Wood &amp; Fuax'!O26*(Sumary!$C$31)</f>
        <v>85.510620000000017</v>
      </c>
      <c r="P26" s="597">
        <f>'D C HC Wood &amp; Fuax'!P26+'D C HC Wood &amp; Fuax'!P26*(Sumary!$C$31)</f>
        <v>89.00587800000001</v>
      </c>
      <c r="Q26" s="597">
        <f>'D C HC Wood &amp; Fuax'!Q26+'D C HC Wood &amp; Fuax'!Q26*(Sumary!$C$31)</f>
        <v>95.996394000000009</v>
      </c>
      <c r="R26" s="597">
        <f>'D C HC Wood &amp; Fuax'!R26+'D C HC Wood &amp; Fuax'!R26*(Sumary!$C$31)</f>
        <v>103.58010000000002</v>
      </c>
      <c r="S26" s="597">
        <f>'D C HC Wood &amp; Fuax'!S26+'D C HC Wood &amp; Fuax'!S26*(Sumary!$C$31)</f>
        <v>110.18732399999999</v>
      </c>
      <c r="T26" s="597">
        <f>'D C HC Wood &amp; Fuax'!T26+'D C HC Wood &amp; Fuax'!T26*(Sumary!$C$31)</f>
        <v>118.72926000000001</v>
      </c>
      <c r="U26" s="597">
        <f>'D C HC Wood &amp; Fuax'!U26+'D C HC Wood &amp; Fuax'!U26*(Sumary!$C$31)</f>
        <v>124.350876</v>
      </c>
      <c r="V26" s="597">
        <f>'D C HC Wood &amp; Fuax'!V26+'D C HC Wood &amp; Fuax'!V26*(Sumary!$C$31)</f>
        <v>131.21362800000003</v>
      </c>
      <c r="W26" s="597">
        <f>'D C HC Wood &amp; Fuax'!W26+'D C HC Wood &amp; Fuax'!W26*(Sumary!$C$31)</f>
        <v>138.69694800000002</v>
      </c>
      <c r="X26" s="592"/>
      <c r="Y26" s="592"/>
      <c r="Z26" s="592"/>
    </row>
    <row r="27" spans="1:26" s="206" customFormat="1" ht="24.95" customHeight="1" x14ac:dyDescent="0.35">
      <c r="A27" s="593">
        <v>2400</v>
      </c>
      <c r="B27" s="594" t="s">
        <v>25</v>
      </c>
      <c r="C27" s="597">
        <f>'D C HC Wood &amp; Fuax'!C27+'D C HC Wood &amp; Fuax'!C27*(Sumary!$C$31)</f>
        <v>35.043840000000003</v>
      </c>
      <c r="D27" s="597">
        <f>'D C HC Wood &amp; Fuax'!D27+'D C HC Wood &amp; Fuax'!D27*(Sumary!$C$31)</f>
        <v>39.223547999999994</v>
      </c>
      <c r="E27" s="597">
        <f>'D C HC Wood &amp; Fuax'!E27+'D C HC Wood &amp; Fuax'!E27*(Sumary!$C$31)</f>
        <v>43.375878000000007</v>
      </c>
      <c r="F27" s="597">
        <f>'D C HC Wood &amp; Fuax'!F27+'D C HC Wood &amp; Fuax'!F27*(Sumary!$C$31)</f>
        <v>48.687210000000007</v>
      </c>
      <c r="G27" s="597">
        <f>'D C HC Wood &amp; Fuax'!G27+'D C HC Wood &amp; Fuax'!G27*(Sumary!$C$31)</f>
        <v>52.218972000000001</v>
      </c>
      <c r="H27" s="597">
        <f>'D C HC Wood &amp; Fuax'!H27+'D C HC Wood &amp; Fuax'!H27*(Sumary!$C$31)</f>
        <v>59.291621999999997</v>
      </c>
      <c r="I27" s="597">
        <f>'D C HC Wood &amp; Fuax'!I27+'D C HC Wood &amp; Fuax'!I27*(Sumary!$C$31)</f>
        <v>66.318642000000011</v>
      </c>
      <c r="J27" s="597">
        <f>'D C HC Wood &amp; Fuax'!J27+'D C HC Wood &amp; Fuax'!J27*(Sumary!$C$31)</f>
        <v>72.56082600000002</v>
      </c>
      <c r="K27" s="597">
        <f>'D C HC Wood &amp; Fuax'!K27+'D C HC Wood &amp; Fuax'!K27*(Sumary!$C$31)</f>
        <v>80.363556000000003</v>
      </c>
      <c r="L27" s="597">
        <f>'D C HC Wood &amp; Fuax'!L27+'D C HC Wood &amp; Fuax'!L27*(Sumary!$C$31)</f>
        <v>86.149440000000013</v>
      </c>
      <c r="M27" s="597">
        <f>'D C HC Wood &amp; Fuax'!M27+'D C HC Wood &amp; Fuax'!M27*(Sumary!$C$31)</f>
        <v>91.570284000000001</v>
      </c>
      <c r="N27" s="597">
        <f>'D C HC Wood &amp; Fuax'!N27+'D C HC Wood &amp; Fuax'!N27*(Sumary!$C$31)</f>
        <v>97.739460000000008</v>
      </c>
      <c r="O27" s="597">
        <f>'D C HC Wood &amp; Fuax'!O27+'D C HC Wood &amp; Fuax'!O27*(Sumary!$C$31)</f>
        <v>103.05991800000001</v>
      </c>
      <c r="P27" s="597">
        <f>'D C HC Wood &amp; Fuax'!P27+'D C HC Wood &amp; Fuax'!P27*(Sumary!$C$31)</f>
        <v>106.609932</v>
      </c>
      <c r="Q27" s="597">
        <f>'D C HC Wood &amp; Fuax'!Q27+'D C HC Wood &amp; Fuax'!Q27*(Sumary!$C$31)</f>
        <v>113.67345600000002</v>
      </c>
      <c r="R27" s="597">
        <f>'D C HC Wood &amp; Fuax'!R27+'D C HC Wood &amp; Fuax'!R27*(Sumary!$C$31)</f>
        <v>124.28699400000001</v>
      </c>
      <c r="S27" s="597">
        <f>'D C HC Wood &amp; Fuax'!S27+'D C HC Wood &amp; Fuax'!S27*(Sumary!$C$31)</f>
        <v>136.041282</v>
      </c>
      <c r="T27" s="597">
        <f>'D C HC Wood &amp; Fuax'!T27+'D C HC Wood &amp; Fuax'!T27*(Sumary!$C$31)</f>
        <v>145.49581800000001</v>
      </c>
      <c r="U27" s="597">
        <f>'D C HC Wood &amp; Fuax'!U27+'D C HC Wood &amp; Fuax'!U27*(Sumary!$C$31)</f>
        <v>151.87489199999999</v>
      </c>
      <c r="V27" s="597">
        <f>'D C HC Wood &amp; Fuax'!V27+'D C HC Wood &amp; Fuax'!V27*(Sumary!$C$31)</f>
        <v>157.66990200000001</v>
      </c>
      <c r="W27" s="597">
        <f>'D C HC Wood &amp; Fuax'!W27+'D C HC Wood &amp; Fuax'!W27*(Sumary!$C$31)</f>
        <v>169.30555200000003</v>
      </c>
      <c r="X27" s="592"/>
      <c r="Y27" s="592"/>
      <c r="Z27" s="592"/>
    </row>
    <row r="28" spans="1:26" s="206" customFormat="1" ht="24.95" customHeight="1" x14ac:dyDescent="0.35">
      <c r="A28" s="593">
        <v>2500</v>
      </c>
      <c r="B28" s="594" t="s">
        <v>27</v>
      </c>
      <c r="C28" s="597">
        <f>'D C HC Wood &amp; Fuax'!C28+'D C HC Wood &amp; Fuax'!C28*(Sumary!$C$31)</f>
        <v>43.439760000000007</v>
      </c>
      <c r="D28" s="597">
        <f>'D C HC Wood &amp; Fuax'!D28+'D C HC Wood &amp; Fuax'!D28*(Sumary!$C$31)</f>
        <v>47.948003999999997</v>
      </c>
      <c r="E28" s="597">
        <f>'D C HC Wood &amp; Fuax'!E28+'D C HC Wood &amp; Fuax'!E28*(Sumary!$C$31)</f>
        <v>52.437996000000005</v>
      </c>
      <c r="F28" s="597">
        <f>'D C HC Wood &amp; Fuax'!F28+'D C HC Wood &amp; Fuax'!F28*(Sumary!$C$31)</f>
        <v>64.429559999999995</v>
      </c>
      <c r="G28" s="597">
        <f>'D C HC Wood &amp; Fuax'!G28+'D C HC Wood &amp; Fuax'!G28*(Sumary!$C$31)</f>
        <v>71.191926000000009</v>
      </c>
      <c r="H28" s="597">
        <f>'D C HC Wood &amp; Fuax'!H28+'D C HC Wood &amp; Fuax'!H28*(Sumary!$C$31)</f>
        <v>78.538356000000007</v>
      </c>
      <c r="I28" s="597">
        <f>'D C HC Wood &amp; Fuax'!I28+'D C HC Wood &amp; Fuax'!I28*(Sumary!$C$31)</f>
        <v>83.457270000000008</v>
      </c>
      <c r="J28" s="597">
        <f>'D C HC Wood &amp; Fuax'!J28+'D C HC Wood &amp; Fuax'!J28*(Sumary!$C$31)</f>
        <v>93.267720000000011</v>
      </c>
      <c r="K28" s="597">
        <f>'D C HC Wood &amp; Fuax'!K28+'D C HC Wood &amp; Fuax'!K28*(Sumary!$C$31)</f>
        <v>99.400392000000011</v>
      </c>
      <c r="L28" s="597">
        <f>'D C HC Wood &amp; Fuax'!L28+'D C HC Wood &amp; Fuax'!L28*(Sumary!$C$31)</f>
        <v>105.06763800000002</v>
      </c>
      <c r="M28" s="597">
        <f>'D C HC Wood &amp; Fuax'!M28+'D C HC Wood &amp; Fuax'!M28*(Sumary!$C$31)</f>
        <v>112.56920999999998</v>
      </c>
      <c r="N28" s="599"/>
      <c r="O28" s="599"/>
      <c r="P28" s="599"/>
      <c r="Q28" s="599"/>
      <c r="R28" s="599"/>
      <c r="S28" s="599"/>
      <c r="T28" s="599"/>
      <c r="U28" s="599"/>
      <c r="V28" s="599"/>
      <c r="W28" s="599"/>
      <c r="X28" s="592"/>
      <c r="Y28" s="592"/>
      <c r="Z28" s="592"/>
    </row>
    <row r="29" spans="1:26" s="206" customFormat="1" ht="24.95" customHeight="1" x14ac:dyDescent="0.35">
      <c r="A29" s="600" t="s">
        <v>502</v>
      </c>
      <c r="B29" s="591"/>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row>
    <row r="30" spans="1:26" s="206" customFormat="1" ht="24.95" customHeight="1" x14ac:dyDescent="0.35">
      <c r="A30" s="600"/>
      <c r="B30" s="591"/>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row>
    <row r="31" spans="1:26" s="206" customFormat="1" ht="24.95" customHeight="1" x14ac:dyDescent="0.35">
      <c r="A31" s="601" t="s">
        <v>29</v>
      </c>
      <c r="B31" s="591"/>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row>
    <row r="32" spans="1:26" s="206" customFormat="1" ht="24.95" customHeight="1" x14ac:dyDescent="0.35">
      <c r="A32" s="593" t="s">
        <v>1</v>
      </c>
      <c r="B32" s="594" t="s">
        <v>2</v>
      </c>
      <c r="C32" s="595">
        <v>400</v>
      </c>
      <c r="D32" s="595">
        <v>600</v>
      </c>
      <c r="E32" s="595">
        <v>750</v>
      </c>
      <c r="F32" s="595">
        <v>900</v>
      </c>
      <c r="G32" s="595">
        <v>1050</v>
      </c>
      <c r="H32" s="595">
        <v>1200</v>
      </c>
      <c r="I32" s="595">
        <v>1350</v>
      </c>
      <c r="J32" s="595">
        <v>1500</v>
      </c>
      <c r="K32" s="595">
        <v>1650</v>
      </c>
      <c r="L32" s="595">
        <v>1800</v>
      </c>
      <c r="M32" s="595">
        <v>1950</v>
      </c>
      <c r="N32" s="595">
        <v>2100</v>
      </c>
      <c r="O32" s="595">
        <v>2250</v>
      </c>
      <c r="P32" s="595">
        <v>2400</v>
      </c>
      <c r="Q32" s="592"/>
      <c r="R32" s="592"/>
      <c r="S32" s="592"/>
      <c r="T32" s="592"/>
      <c r="U32" s="592"/>
      <c r="V32" s="592"/>
      <c r="W32" s="592"/>
      <c r="X32" s="592"/>
      <c r="Y32" s="592"/>
      <c r="Z32" s="592"/>
    </row>
    <row r="33" spans="1:26" s="206" customFormat="1" ht="24.95" customHeight="1" x14ac:dyDescent="0.35">
      <c r="A33" s="593" t="s">
        <v>3</v>
      </c>
      <c r="B33" s="594" t="s">
        <v>4</v>
      </c>
      <c r="C33" s="595" t="s">
        <v>5</v>
      </c>
      <c r="D33" s="595">
        <v>23</v>
      </c>
      <c r="E33" s="595" t="s">
        <v>30</v>
      </c>
      <c r="F33" s="595" t="s">
        <v>10</v>
      </c>
      <c r="G33" s="595" t="s">
        <v>31</v>
      </c>
      <c r="H33" s="595" t="s">
        <v>13</v>
      </c>
      <c r="I33" s="595" t="s">
        <v>32</v>
      </c>
      <c r="J33" s="595" t="s">
        <v>16</v>
      </c>
      <c r="K33" s="595" t="s">
        <v>33</v>
      </c>
      <c r="L33" s="595" t="s">
        <v>26</v>
      </c>
      <c r="M33" s="595" t="s">
        <v>34</v>
      </c>
      <c r="N33" s="595" t="s">
        <v>22</v>
      </c>
      <c r="O33" s="595" t="s">
        <v>35</v>
      </c>
      <c r="P33" s="595" t="s">
        <v>25</v>
      </c>
      <c r="Q33" s="592"/>
      <c r="R33" s="592"/>
      <c r="S33" s="592"/>
      <c r="T33" s="592"/>
      <c r="U33" s="592"/>
      <c r="V33" s="592"/>
      <c r="W33" s="592"/>
      <c r="X33" s="592"/>
      <c r="Y33" s="592"/>
      <c r="Z33" s="592"/>
    </row>
    <row r="34" spans="1:26" s="206" customFormat="1" ht="24.95" customHeight="1" x14ac:dyDescent="0.35">
      <c r="A34" s="593">
        <v>1200</v>
      </c>
      <c r="B34" s="594" t="s">
        <v>13</v>
      </c>
      <c r="C34" s="597">
        <f>'D C HC Wood &amp; Fuax'!C34+'D C HC Wood &amp; Fuax'!C34*(Sumary!$C$32)</f>
        <v>22.854311999999997</v>
      </c>
      <c r="D34" s="597">
        <f>'D C HC Wood &amp; Fuax'!D34+'D C HC Wood &amp; Fuax'!D34*(Sumary!$C$32)</f>
        <v>25.583688000000002</v>
      </c>
      <c r="E34" s="597">
        <f>'D C HC Wood &amp; Fuax'!E34+'D C HC Wood &amp; Fuax'!E34*(Sumary!$C$32)</f>
        <v>31.985927999999994</v>
      </c>
      <c r="F34" s="597">
        <f>'D C HC Wood &amp; Fuax'!F34+'D C HC Wood &amp; Fuax'!F34*(Sumary!$C$32)</f>
        <v>38.379744000000002</v>
      </c>
      <c r="G34" s="597">
        <f>'D C HC Wood &amp; Fuax'!G34+'D C HC Wood &amp; Fuax'!G34*(Sumary!$C$32)</f>
        <v>44.781983999999994</v>
      </c>
      <c r="H34" s="597">
        <f>'D C HC Wood &amp; Fuax'!H34+'D C HC Wood &amp; Fuax'!H34*(Sumary!$C$32)</f>
        <v>51.175800000000002</v>
      </c>
      <c r="I34" s="597">
        <f>'D C HC Wood &amp; Fuax'!I34+'D C HC Wood &amp; Fuax'!I34*(Sumary!$C$32)</f>
        <v>57.569615999999996</v>
      </c>
      <c r="J34" s="597">
        <f>'D C HC Wood &amp; Fuax'!J34+'D C HC Wood &amp; Fuax'!J34*(Sumary!$C$32)</f>
        <v>63.971855999999988</v>
      </c>
      <c r="K34" s="597">
        <f>'D C HC Wood &amp; Fuax'!K34+'D C HC Wood &amp; Fuax'!K34*(Sumary!$C$32)</f>
        <v>70.365672000000004</v>
      </c>
      <c r="L34" s="597">
        <f>'D C HC Wood &amp; Fuax'!L34+'D C HC Wood &amp; Fuax'!L34*(Sumary!$C$32)</f>
        <v>76.751064</v>
      </c>
      <c r="M34" s="597">
        <f>'D C HC Wood &amp; Fuax'!M34+'D C HC Wood &amp; Fuax'!M34*(Sumary!$C$32)</f>
        <v>86.666111999999998</v>
      </c>
      <c r="N34" s="597">
        <f>'D C HC Wood &amp; Fuax'!N34+'D C HC Wood &amp; Fuax'!N34*(Sumary!$C$32)</f>
        <v>93.413736000000014</v>
      </c>
      <c r="O34" s="597">
        <f>'D C HC Wood &amp; Fuax'!O34+'D C HC Wood &amp; Fuax'!O34*(Sumary!$C$32)</f>
        <v>100.16136</v>
      </c>
      <c r="P34" s="597">
        <f>'D C HC Wood &amp; Fuax'!P34+'D C HC Wood &amp; Fuax'!P34*(Sumary!$C$32)</f>
        <v>106.908984</v>
      </c>
      <c r="Q34" s="592"/>
      <c r="R34" s="592"/>
      <c r="S34" s="592"/>
      <c r="T34" s="592"/>
      <c r="U34" s="592"/>
      <c r="V34" s="592"/>
      <c r="W34" s="592"/>
      <c r="X34" s="592"/>
      <c r="Y34" s="592"/>
      <c r="Z34" s="592"/>
    </row>
    <row r="35" spans="1:26" s="206" customFormat="1" ht="24.95" customHeight="1" x14ac:dyDescent="0.35">
      <c r="A35" s="593">
        <v>1800</v>
      </c>
      <c r="B35" s="594" t="s">
        <v>26</v>
      </c>
      <c r="C35" s="597">
        <f>'D C HC Wood &amp; Fuax'!C35+'D C HC Wood &amp; Fuax'!C35*(Sumary!$C$32)</f>
        <v>28.321487999999995</v>
      </c>
      <c r="D35" s="597">
        <f>'D C HC Wood &amp; Fuax'!D35+'D C HC Wood &amp; Fuax'!D35*(Sumary!$C$32)</f>
        <v>31.699511999999999</v>
      </c>
      <c r="E35" s="597">
        <f>'D C HC Wood &amp; Fuax'!E35+'D C HC Wood &amp; Fuax'!E35*(Sumary!$C$32)</f>
        <v>39.626495999999996</v>
      </c>
      <c r="F35" s="597">
        <f>'D C HC Wood &amp; Fuax'!F35+'D C HC Wood &amp; Fuax'!F35*(Sumary!$C$32)</f>
        <v>47.55348</v>
      </c>
      <c r="G35" s="597">
        <f>'D C HC Wood &amp; Fuax'!G35+'D C HC Wood &amp; Fuax'!G35*(Sumary!$C$32)</f>
        <v>55.488887999999996</v>
      </c>
      <c r="H35" s="597">
        <f>'D C HC Wood &amp; Fuax'!H35+'D C HC Wood &amp; Fuax'!H35*(Sumary!$C$32)</f>
        <v>63.407448000000002</v>
      </c>
      <c r="I35" s="597">
        <f>'D C HC Wood &amp; Fuax'!I35+'D C HC Wood &amp; Fuax'!I35*(Sumary!$C$32)</f>
        <v>71.334432000000007</v>
      </c>
      <c r="J35" s="597">
        <f>'D C HC Wood &amp; Fuax'!J35+'D C HC Wood &amp; Fuax'!J35*(Sumary!$C$32)</f>
        <v>79.269840000000002</v>
      </c>
      <c r="K35" s="597">
        <f>'D C HC Wood &amp; Fuax'!K35+'D C HC Wood &amp; Fuax'!K35*(Sumary!$C$32)</f>
        <v>87.196823999999992</v>
      </c>
      <c r="L35" s="597">
        <f>'D C HC Wood &amp; Fuax'!L35+'D C HC Wood &amp; Fuax'!L35*(Sumary!$C$32)</f>
        <v>95.106960000000001</v>
      </c>
      <c r="M35" s="597">
        <f>'D C HC Wood &amp; Fuax'!M35+'D C HC Wood &amp; Fuax'!M35*(Sumary!$C$32)</f>
        <v>107.39757599999999</v>
      </c>
      <c r="N35" s="597">
        <f>'D C HC Wood &amp; Fuax'!N35+'D C HC Wood &amp; Fuax'!N35*(Sumary!$C$32)</f>
        <v>115.75418399999998</v>
      </c>
      <c r="O35" s="597">
        <f>'D C HC Wood &amp; Fuax'!O35+'D C HC Wood &amp; Fuax'!O35*(Sumary!$C$32)</f>
        <v>124.11079200000002</v>
      </c>
      <c r="P35" s="597">
        <f>'D C HC Wood &amp; Fuax'!P35+'D C HC Wood &amp; Fuax'!P35*(Sumary!$C$32)</f>
        <v>132.47582399999999</v>
      </c>
      <c r="Q35" s="592"/>
      <c r="R35" s="592"/>
      <c r="S35" s="592"/>
      <c r="T35" s="592"/>
      <c r="U35" s="592"/>
      <c r="V35" s="592"/>
      <c r="W35" s="592"/>
      <c r="X35" s="592"/>
      <c r="Y35" s="592"/>
      <c r="Z35" s="592"/>
    </row>
    <row r="36" spans="1:26" s="206" customFormat="1" ht="24.95" customHeight="1" x14ac:dyDescent="0.35">
      <c r="A36" s="593">
        <v>2400</v>
      </c>
      <c r="B36" s="594" t="s">
        <v>25</v>
      </c>
      <c r="C36" s="597">
        <f>'D C HC Wood &amp; Fuax'!C36+'D C HC Wood &amp; Fuax'!C36*(Sumary!$C$32)</f>
        <v>33.788663999999997</v>
      </c>
      <c r="D36" s="597">
        <f>'D C HC Wood &amp; Fuax'!D36+'D C HC Wood &amp; Fuax'!D36*(Sumary!$C$32)</f>
        <v>37.815336000000002</v>
      </c>
      <c r="E36" s="597">
        <f>'D C HC Wood &amp; Fuax'!E36+'D C HC Wood &amp; Fuax'!E36*(Sumary!$C$32)</f>
        <v>47.275488000000003</v>
      </c>
      <c r="F36" s="597">
        <f>'D C HC Wood &amp; Fuax'!F36+'D C HC Wood &amp; Fuax'!F36*(Sumary!$C$32)</f>
        <v>56.735639999999989</v>
      </c>
      <c r="G36" s="597">
        <f>'D C HC Wood &amp; Fuax'!G36+'D C HC Wood &amp; Fuax'!G36*(Sumary!$C$32)</f>
        <v>66.195791999999997</v>
      </c>
      <c r="H36" s="597">
        <f>'D C HC Wood &amp; Fuax'!H36+'D C HC Wood &amp; Fuax'!H36*(Sumary!$C$32)</f>
        <v>75.647519999999986</v>
      </c>
      <c r="I36" s="597">
        <f>'D C HC Wood &amp; Fuax'!I36+'D C HC Wood &amp; Fuax'!I36*(Sumary!$C$32)</f>
        <v>85.099247999999989</v>
      </c>
      <c r="J36" s="597">
        <f>'D C HC Wood &amp; Fuax'!J36+'D C HC Wood &amp; Fuax'!J36*(Sumary!$C$32)</f>
        <v>94.567824000000002</v>
      </c>
      <c r="K36" s="597">
        <f>'D C HC Wood &amp; Fuax'!K36+'D C HC Wood &amp; Fuax'!K36*(Sumary!$C$32)</f>
        <v>104.019552</v>
      </c>
      <c r="L36" s="597">
        <f>'D C HC Wood &amp; Fuax'!L36+'D C HC Wood &amp; Fuax'!L36*(Sumary!$C$32)</f>
        <v>113.46285599999997</v>
      </c>
      <c r="M36" s="597">
        <f>'D C HC Wood &amp; Fuax'!M36+'D C HC Wood &amp; Fuax'!M36*(Sumary!$C$32)</f>
        <v>128.12061600000001</v>
      </c>
      <c r="N36" s="597">
        <f>'D C HC Wood &amp; Fuax'!N36+'D C HC Wood &amp; Fuax'!N36*(Sumary!$C$32)</f>
        <v>138.09463199999999</v>
      </c>
      <c r="O36" s="597">
        <f>'D C HC Wood &amp; Fuax'!O36+'D C HC Wood &amp; Fuax'!O36*(Sumary!$C$32)</f>
        <v>148.068648</v>
      </c>
      <c r="P36" s="597">
        <f>'D C HC Wood &amp; Fuax'!P36+'D C HC Wood &amp; Fuax'!P36*(Sumary!$C$32)</f>
        <v>158.042664</v>
      </c>
      <c r="Q36" s="592"/>
      <c r="R36" s="592"/>
      <c r="S36" s="592"/>
      <c r="T36" s="592"/>
      <c r="U36" s="592"/>
      <c r="V36" s="592"/>
      <c r="W36" s="592"/>
      <c r="X36" s="592"/>
      <c r="Y36" s="592"/>
      <c r="Z36" s="592"/>
    </row>
    <row r="37" spans="1:26" s="206" customFormat="1" ht="24.95" customHeight="1" x14ac:dyDescent="0.35">
      <c r="A37" s="601" t="s">
        <v>36</v>
      </c>
      <c r="B37" s="591"/>
      <c r="C37" s="592"/>
      <c r="D37" s="592"/>
      <c r="E37" s="592"/>
      <c r="F37" s="592"/>
      <c r="G37" s="592"/>
      <c r="H37" s="592"/>
      <c r="I37" s="592"/>
      <c r="J37" s="592"/>
      <c r="K37" s="592"/>
      <c r="L37" s="592"/>
      <c r="M37" s="592"/>
      <c r="N37" s="592"/>
      <c r="O37" s="592"/>
      <c r="P37" s="592"/>
      <c r="Q37" s="592"/>
      <c r="R37" s="592"/>
      <c r="S37" s="592"/>
      <c r="T37" s="592"/>
      <c r="U37" s="592"/>
      <c r="V37" s="592"/>
      <c r="W37" s="592"/>
      <c r="X37" s="592"/>
      <c r="Y37" s="592"/>
      <c r="Z37" s="592"/>
    </row>
    <row r="38" spans="1:26" s="206" customFormat="1" ht="24.95" customHeight="1" x14ac:dyDescent="0.35">
      <c r="A38" s="593" t="s">
        <v>1</v>
      </c>
      <c r="B38" s="594" t="s">
        <v>2</v>
      </c>
      <c r="C38" s="595">
        <v>400</v>
      </c>
      <c r="D38" s="595">
        <v>600</v>
      </c>
      <c r="E38" s="595">
        <v>750</v>
      </c>
      <c r="F38" s="595">
        <v>900</v>
      </c>
      <c r="G38" s="595">
        <v>1050</v>
      </c>
      <c r="H38" s="595">
        <v>1200</v>
      </c>
      <c r="I38" s="595">
        <v>1350</v>
      </c>
      <c r="J38" s="595">
        <v>1500</v>
      </c>
      <c r="K38" s="595">
        <v>1650</v>
      </c>
      <c r="L38" s="595">
        <v>1800</v>
      </c>
      <c r="M38" s="595">
        <v>1950</v>
      </c>
      <c r="N38" s="595">
        <v>2100</v>
      </c>
      <c r="O38" s="595">
        <v>2250</v>
      </c>
      <c r="P38" s="595">
        <v>2400</v>
      </c>
      <c r="Q38" s="592"/>
      <c r="R38" s="592"/>
      <c r="S38" s="592"/>
      <c r="T38" s="592"/>
      <c r="U38" s="592"/>
      <c r="V38" s="592"/>
      <c r="W38" s="592"/>
      <c r="X38" s="592"/>
      <c r="Y38" s="592"/>
      <c r="Z38" s="592"/>
    </row>
    <row r="39" spans="1:26" s="206" customFormat="1" ht="24.95" customHeight="1" x14ac:dyDescent="0.35">
      <c r="A39" s="593" t="s">
        <v>3</v>
      </c>
      <c r="B39" s="594" t="s">
        <v>4</v>
      </c>
      <c r="C39" s="595" t="s">
        <v>5</v>
      </c>
      <c r="D39" s="595">
        <v>23</v>
      </c>
      <c r="E39" s="595" t="s">
        <v>30</v>
      </c>
      <c r="F39" s="595" t="s">
        <v>10</v>
      </c>
      <c r="G39" s="595" t="s">
        <v>31</v>
      </c>
      <c r="H39" s="595" t="s">
        <v>13</v>
      </c>
      <c r="I39" s="595" t="s">
        <v>32</v>
      </c>
      <c r="J39" s="595" t="s">
        <v>16</v>
      </c>
      <c r="K39" s="595" t="s">
        <v>33</v>
      </c>
      <c r="L39" s="595" t="s">
        <v>26</v>
      </c>
      <c r="M39" s="595" t="s">
        <v>34</v>
      </c>
      <c r="N39" s="595" t="s">
        <v>22</v>
      </c>
      <c r="O39" s="595" t="s">
        <v>35</v>
      </c>
      <c r="P39" s="595" t="s">
        <v>25</v>
      </c>
      <c r="Q39" s="592"/>
      <c r="R39" s="592"/>
      <c r="S39" s="592"/>
      <c r="T39" s="592"/>
      <c r="U39" s="592"/>
      <c r="V39" s="592"/>
      <c r="W39" s="592"/>
      <c r="X39" s="592"/>
      <c r="Y39" s="592"/>
      <c r="Z39" s="592"/>
    </row>
    <row r="40" spans="1:26" s="206" customFormat="1" ht="24.95" customHeight="1" x14ac:dyDescent="0.35">
      <c r="A40" s="593">
        <v>1200</v>
      </c>
      <c r="B40" s="594" t="s">
        <v>13</v>
      </c>
      <c r="C40" s="597">
        <f>'D C HC Wood &amp; Fuax'!C40+'D C HC Wood &amp; Fuax'!C40*(Sumary!$C$32)</f>
        <v>27.428544000000002</v>
      </c>
      <c r="D40" s="597">
        <f>'D C HC Wood &amp; Fuax'!D40+'D C HC Wood &amp; Fuax'!D40*(Sumary!$C$32)</f>
        <v>30.705480000000001</v>
      </c>
      <c r="E40" s="597">
        <f>'D C HC Wood &amp; Fuax'!E40+'D C HC Wood &amp; Fuax'!E40*(Sumary!$C$32)</f>
        <v>38.379744000000002</v>
      </c>
      <c r="F40" s="597">
        <f>'D C HC Wood &amp; Fuax'!F40+'D C HC Wood &amp; Fuax'!F40*(Sumary!$C$32)</f>
        <v>46.054008000000003</v>
      </c>
      <c r="G40" s="597">
        <f>'D C HC Wood &amp; Fuax'!G40+'D C HC Wood &amp; Fuax'!G40*(Sumary!$C$32)</f>
        <v>53.736696000000002</v>
      </c>
      <c r="H40" s="597">
        <f>'D C HC Wood &amp; Fuax'!H40+'D C HC Wood &amp; Fuax'!H40*(Sumary!$C$32)</f>
        <v>61.410960000000003</v>
      </c>
      <c r="I40" s="597">
        <f>'D C HC Wood &amp; Fuax'!I40+'D C HC Wood &amp; Fuax'!I40*(Sumary!$C$32)</f>
        <v>69.085224000000011</v>
      </c>
      <c r="J40" s="597">
        <f>'D C HC Wood &amp; Fuax'!J40+'D C HC Wood &amp; Fuax'!J40*(Sumary!$C$32)</f>
        <v>76.759488000000005</v>
      </c>
      <c r="K40" s="597">
        <f>'D C HC Wood &amp; Fuax'!K40+'D C HC Wood &amp; Fuax'!K40*(Sumary!$C$32)</f>
        <v>84.442175999999989</v>
      </c>
      <c r="L40" s="597">
        <f>'D C HC Wood &amp; Fuax'!L40+'D C HC Wood &amp; Fuax'!L40*(Sumary!$C$32)</f>
        <v>92.099592000000001</v>
      </c>
      <c r="M40" s="597">
        <f>'D C HC Wood &amp; Fuax'!M40+'D C HC Wood &amp; Fuax'!M40*(Sumary!$C$32)</f>
        <v>104.00270399999999</v>
      </c>
      <c r="N40" s="597">
        <f>'D C HC Wood &amp; Fuax'!N40+'D C HC Wood &amp; Fuax'!N40*(Sumary!$C$32)</f>
        <v>112.098168</v>
      </c>
      <c r="O40" s="597">
        <f>'D C HC Wood &amp; Fuax'!O40+'D C HC Wood &amp; Fuax'!O40*(Sumary!$C$32)</f>
        <v>120.19363199999999</v>
      </c>
      <c r="P40" s="597">
        <f>'D C HC Wood &amp; Fuax'!P40+'D C HC Wood &amp; Fuax'!P40*(Sumary!$C$32)</f>
        <v>128.289096</v>
      </c>
      <c r="Q40" s="592"/>
      <c r="R40" s="592"/>
      <c r="S40" s="592"/>
      <c r="T40" s="592"/>
      <c r="U40" s="592"/>
      <c r="V40" s="592"/>
      <c r="W40" s="592"/>
      <c r="X40" s="592"/>
      <c r="Y40" s="592"/>
      <c r="Z40" s="592"/>
    </row>
    <row r="41" spans="1:26" s="206" customFormat="1" ht="24.95" customHeight="1" x14ac:dyDescent="0.35">
      <c r="A41" s="593">
        <v>1800</v>
      </c>
      <c r="B41" s="594" t="s">
        <v>26</v>
      </c>
      <c r="C41" s="597">
        <f>'D C HC Wood &amp; Fuax'!C41+'D C HC Wood &amp; Fuax'!C41*(Sumary!$C$32)</f>
        <v>33.982416000000001</v>
      </c>
      <c r="D41" s="597">
        <f>'D C HC Wood &amp; Fuax'!D41+'D C HC Wood &amp; Fuax'!D41*(Sumary!$C$32)</f>
        <v>38.042783999999997</v>
      </c>
      <c r="E41" s="597">
        <f>'D C HC Wood &amp; Fuax'!E41+'D C HC Wood &amp; Fuax'!E41*(Sumary!$C$32)</f>
        <v>47.545055999999995</v>
      </c>
      <c r="F41" s="597">
        <f>'D C HC Wood &amp; Fuax'!F41+'D C HC Wood &amp; Fuax'!F41*(Sumary!$C$32)</f>
        <v>57.064175999999996</v>
      </c>
      <c r="G41" s="597">
        <f>'D C HC Wood &amp; Fuax'!G41+'D C HC Wood &amp; Fuax'!G41*(Sumary!$C$32)</f>
        <v>66.583296000000004</v>
      </c>
      <c r="H41" s="597">
        <f>'D C HC Wood &amp; Fuax'!H41+'D C HC Wood &amp; Fuax'!H41*(Sumary!$C$32)</f>
        <v>76.085567999999995</v>
      </c>
      <c r="I41" s="597">
        <f>'D C HC Wood &amp; Fuax'!I41+'D C HC Wood &amp; Fuax'!I41*(Sumary!$C$32)</f>
        <v>85.60468800000001</v>
      </c>
      <c r="J41" s="597">
        <f>'D C HC Wood &amp; Fuax'!J41+'D C HC Wood &amp; Fuax'!J41*(Sumary!$C$32)</f>
        <v>95.123807999999997</v>
      </c>
      <c r="K41" s="597">
        <f>'D C HC Wood &amp; Fuax'!K41+'D C HC Wood &amp; Fuax'!K41*(Sumary!$C$32)</f>
        <v>104.64292800000001</v>
      </c>
      <c r="L41" s="597">
        <f>'D C HC Wood &amp; Fuax'!L41+'D C HC Wood &amp; Fuax'!L41*(Sumary!$C$32)</f>
        <v>114.12835199999999</v>
      </c>
      <c r="M41" s="597">
        <f>'D C HC Wood &amp; Fuax'!M41+'D C HC Wood &amp; Fuax'!M41*(Sumary!$C$32)</f>
        <v>128.870352</v>
      </c>
      <c r="N41" s="597">
        <f>'D C HC Wood &amp; Fuax'!N41+'D C HC Wood &amp; Fuax'!N41*(Sumary!$C$32)</f>
        <v>138.903336</v>
      </c>
      <c r="O41" s="597">
        <f>'D C HC Wood &amp; Fuax'!O41+'D C HC Wood &amp; Fuax'!O41*(Sumary!$C$32)</f>
        <v>148.93631999999999</v>
      </c>
      <c r="P41" s="597">
        <f>'D C HC Wood &amp; Fuax'!P41+'D C HC Wood &amp; Fuax'!P41*(Sumary!$C$32)</f>
        <v>158.96930400000002</v>
      </c>
      <c r="Q41" s="592"/>
      <c r="R41" s="592"/>
      <c r="S41" s="592"/>
      <c r="T41" s="592"/>
      <c r="U41" s="592"/>
      <c r="V41" s="592"/>
      <c r="W41" s="592"/>
      <c r="X41" s="592"/>
      <c r="Y41" s="592"/>
      <c r="Z41" s="592"/>
    </row>
    <row r="42" spans="1:26" s="206" customFormat="1" ht="24.95" customHeight="1" x14ac:dyDescent="0.35">
      <c r="A42" s="593">
        <v>2400</v>
      </c>
      <c r="B42" s="594" t="s">
        <v>25</v>
      </c>
      <c r="C42" s="597">
        <f>'D C HC Wood &amp; Fuax'!C42+'D C HC Wood &amp; Fuax'!C42*(Sumary!$C$32)</f>
        <v>40.544712000000004</v>
      </c>
      <c r="D42" s="597">
        <f>'D C HC Wood &amp; Fuax'!D42+'D C HC Wood &amp; Fuax'!D42*(Sumary!$C$32)</f>
        <v>45.380088000000001</v>
      </c>
      <c r="E42" s="597">
        <f>'D C HC Wood &amp; Fuax'!E42+'D C HC Wood &amp; Fuax'!E42*(Sumary!$C$32)</f>
        <v>56.727216000000006</v>
      </c>
      <c r="F42" s="597">
        <f>'D C HC Wood &amp; Fuax'!F42+'D C HC Wood &amp; Fuax'!F42*(Sumary!$C$32)</f>
        <v>68.082767999999987</v>
      </c>
      <c r="G42" s="597">
        <f>'D C HC Wood &amp; Fuax'!G42+'D C HC Wood &amp; Fuax'!G42*(Sumary!$C$32)</f>
        <v>79.429896000000014</v>
      </c>
      <c r="H42" s="597">
        <f>'D C HC Wood &amp; Fuax'!H42+'D C HC Wood &amp; Fuax'!H42*(Sumary!$C$32)</f>
        <v>90.777023999999997</v>
      </c>
      <c r="I42" s="597">
        <f>'D C HC Wood &amp; Fuax'!I42+'D C HC Wood &amp; Fuax'!I42*(Sumary!$C$32)</f>
        <v>102.124152</v>
      </c>
      <c r="J42" s="597">
        <f>'D C HC Wood &amp; Fuax'!J42+'D C HC Wood &amp; Fuax'!J42*(Sumary!$C$32)</f>
        <v>113.47970400000001</v>
      </c>
      <c r="K42" s="597">
        <f>'D C HC Wood &amp; Fuax'!K42+'D C HC Wood &amp; Fuax'!K42*(Sumary!$C$32)</f>
        <v>124.826832</v>
      </c>
      <c r="L42" s="597">
        <f>'D C HC Wood &amp; Fuax'!L42+'D C HC Wood &amp; Fuax'!L42*(Sumary!$C$32)</f>
        <v>136.15711199999998</v>
      </c>
      <c r="M42" s="597">
        <f>'D C HC Wood &amp; Fuax'!M42+'D C HC Wood &amp; Fuax'!M42*(Sumary!$C$32)</f>
        <v>153.74642399999999</v>
      </c>
      <c r="N42" s="597">
        <f>'D C HC Wood &amp; Fuax'!N42+'D C HC Wood &amp; Fuax'!N42*(Sumary!$C$32)</f>
        <v>165.708504</v>
      </c>
      <c r="O42" s="597">
        <f>'D C HC Wood &amp; Fuax'!O42+'D C HC Wood &amp; Fuax'!O42*(Sumary!$C$32)</f>
        <v>177.67900800000001</v>
      </c>
      <c r="P42" s="597">
        <f>'D C HC Wood &amp; Fuax'!P42+'D C HC Wood &amp; Fuax'!P42*(Sumary!$C$32)</f>
        <v>189.64951200000002</v>
      </c>
      <c r="Q42" s="592"/>
      <c r="R42" s="592"/>
      <c r="S42" s="592"/>
      <c r="T42" s="592"/>
      <c r="U42" s="592"/>
      <c r="V42" s="592"/>
      <c r="W42" s="592"/>
      <c r="X42" s="592"/>
      <c r="Y42" s="592"/>
      <c r="Z42" s="592"/>
    </row>
    <row r="43" spans="1:26" s="206" customFormat="1" ht="24.95" customHeight="1" x14ac:dyDescent="0.35">
      <c r="A43" s="601" t="s">
        <v>37</v>
      </c>
      <c r="B43" s="591"/>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row>
    <row r="44" spans="1:26" s="206" customFormat="1" ht="24.95" customHeight="1" x14ac:dyDescent="0.35">
      <c r="A44" s="593" t="s">
        <v>1</v>
      </c>
      <c r="B44" s="594" t="s">
        <v>2</v>
      </c>
      <c r="C44" s="595">
        <v>400</v>
      </c>
      <c r="D44" s="595">
        <v>600</v>
      </c>
      <c r="E44" s="595">
        <v>750</v>
      </c>
      <c r="F44" s="595">
        <v>900</v>
      </c>
      <c r="G44" s="595">
        <v>1050</v>
      </c>
      <c r="H44" s="595">
        <v>1200</v>
      </c>
      <c r="I44" s="595">
        <v>1350</v>
      </c>
      <c r="J44" s="595">
        <v>1500</v>
      </c>
      <c r="K44" s="595">
        <v>1650</v>
      </c>
      <c r="L44" s="595">
        <v>1800</v>
      </c>
      <c r="M44" s="595">
        <v>1950</v>
      </c>
      <c r="N44" s="595">
        <v>2100</v>
      </c>
      <c r="O44" s="595">
        <v>2250</v>
      </c>
      <c r="P44" s="595">
        <v>2400</v>
      </c>
      <c r="Q44" s="592"/>
      <c r="R44" s="592"/>
      <c r="S44" s="592"/>
      <c r="T44" s="592"/>
      <c r="U44" s="592"/>
      <c r="V44" s="592"/>
      <c r="W44" s="592"/>
      <c r="X44" s="592"/>
      <c r="Y44" s="592"/>
      <c r="Z44" s="592"/>
    </row>
    <row r="45" spans="1:26" s="206" customFormat="1" ht="24.95" customHeight="1" x14ac:dyDescent="0.35">
      <c r="A45" s="602" t="s">
        <v>3</v>
      </c>
      <c r="B45" s="594" t="s">
        <v>4</v>
      </c>
      <c r="C45" s="595" t="s">
        <v>5</v>
      </c>
      <c r="D45" s="595">
        <v>23</v>
      </c>
      <c r="E45" s="595" t="s">
        <v>30</v>
      </c>
      <c r="F45" s="595" t="s">
        <v>10</v>
      </c>
      <c r="G45" s="595" t="s">
        <v>31</v>
      </c>
      <c r="H45" s="595" t="s">
        <v>13</v>
      </c>
      <c r="I45" s="595" t="s">
        <v>32</v>
      </c>
      <c r="J45" s="595" t="s">
        <v>16</v>
      </c>
      <c r="K45" s="595" t="s">
        <v>33</v>
      </c>
      <c r="L45" s="595" t="s">
        <v>26</v>
      </c>
      <c r="M45" s="595" t="s">
        <v>34</v>
      </c>
      <c r="N45" s="595" t="s">
        <v>22</v>
      </c>
      <c r="O45" s="595" t="s">
        <v>35</v>
      </c>
      <c r="P45" s="595" t="s">
        <v>25</v>
      </c>
      <c r="Q45" s="592"/>
      <c r="R45" s="592"/>
      <c r="S45" s="592"/>
      <c r="T45" s="592"/>
      <c r="U45" s="592"/>
      <c r="V45" s="592"/>
      <c r="W45" s="592"/>
      <c r="X45" s="592"/>
      <c r="Y45" s="592"/>
      <c r="Z45" s="592"/>
    </row>
    <row r="46" spans="1:26" s="206" customFormat="1" ht="24.95" customHeight="1" x14ac:dyDescent="0.35">
      <c r="A46" s="603">
        <v>1200</v>
      </c>
      <c r="B46" s="604" t="s">
        <v>13</v>
      </c>
      <c r="C46" s="597">
        <f>'D C HC Wood &amp; Fuax'!C46+'D C HC Wood &amp; Fuax'!C46*(Sumary!$C$32)</f>
        <v>25.634232000000001</v>
      </c>
      <c r="D46" s="597">
        <f>'D C HC Wood &amp; Fuax'!D46+'D C HC Wood &amp; Fuax'!D46*(Sumary!$C$32)</f>
        <v>28.692143999999999</v>
      </c>
      <c r="E46" s="597">
        <f>'D C HC Wood &amp; Fuax'!E46+'D C HC Wood &amp; Fuax'!E46*(Sumary!$C$32)</f>
        <v>35.869391999999998</v>
      </c>
      <c r="F46" s="597">
        <f>'D C HC Wood &amp; Fuax'!F46+'D C HC Wood &amp; Fuax'!F46*(Sumary!$C$32)</f>
        <v>43.038216000000006</v>
      </c>
      <c r="G46" s="597">
        <f>'D C HC Wood &amp; Fuax'!G46+'D C HC Wood &amp; Fuax'!G46*(Sumary!$C$32)</f>
        <v>50.21546399999999</v>
      </c>
      <c r="H46" s="597">
        <f>'D C HC Wood &amp; Fuax'!H46+'D C HC Wood &amp; Fuax'!H46*(Sumary!$C$32)</f>
        <v>57.384287999999998</v>
      </c>
      <c r="I46" s="597">
        <f>'D C HC Wood &amp; Fuax'!I46+'D C HC Wood &amp; Fuax'!I46*(Sumary!$C$32)</f>
        <v>64.561536000000004</v>
      </c>
      <c r="J46" s="597">
        <f>'D C HC Wood &amp; Fuax'!J46+'D C HC Wood &amp; Fuax'!J46*(Sumary!$C$32)</f>
        <v>71.738783999999995</v>
      </c>
      <c r="K46" s="597">
        <f>'D C HC Wood &amp; Fuax'!K46+'D C HC Wood &amp; Fuax'!K46*(Sumary!$C$32)</f>
        <v>78.907607999999996</v>
      </c>
      <c r="L46" s="597">
        <f>'D C HC Wood &amp; Fuax'!L46+'D C HC Wood &amp; Fuax'!L46*(Sumary!$C$32)</f>
        <v>86.068007999999992</v>
      </c>
      <c r="M46" s="597">
        <f>'D C HC Wood &amp; Fuax'!M46+'D C HC Wood &amp; Fuax'!M46*(Sumary!$C$32)</f>
        <v>97.187688000000009</v>
      </c>
      <c r="N46" s="597">
        <f>'D C HC Wood &amp; Fuax'!N46+'D C HC Wood &amp; Fuax'!N46*(Sumary!$C$32)</f>
        <v>104.75244000000001</v>
      </c>
      <c r="O46" s="597">
        <f>'D C HC Wood &amp; Fuax'!O46+'D C HC Wood &amp; Fuax'!O46*(Sumary!$C$32)</f>
        <v>112.32561600000002</v>
      </c>
      <c r="P46" s="597">
        <f>'D C HC Wood &amp; Fuax'!P46+'D C HC Wood &amp; Fuax'!P46*(Sumary!$C$32)</f>
        <v>119.89036799999998</v>
      </c>
      <c r="Q46" s="592"/>
      <c r="R46" s="592"/>
      <c r="S46" s="592"/>
      <c r="T46" s="592"/>
      <c r="U46" s="592"/>
      <c r="V46" s="592"/>
      <c r="W46" s="592"/>
      <c r="X46" s="592"/>
      <c r="Y46" s="592"/>
      <c r="Z46" s="592"/>
    </row>
    <row r="47" spans="1:26" s="206" customFormat="1" ht="24.95" customHeight="1" x14ac:dyDescent="0.35">
      <c r="A47" s="603">
        <v>1800</v>
      </c>
      <c r="B47" s="604" t="s">
        <v>26</v>
      </c>
      <c r="C47" s="597">
        <f>'D C HC Wood &amp; Fuax'!C47+'D C HC Wood &amp; Fuax'!C47*(Sumary!$C$32)</f>
        <v>31.758480000000002</v>
      </c>
      <c r="D47" s="597">
        <f>'D C HC Wood &amp; Fuax'!D47+'D C HC Wood &amp; Fuax'!D47*(Sumary!$C$32)</f>
        <v>35.549280000000003</v>
      </c>
      <c r="E47" s="597">
        <f>'D C HC Wood &amp; Fuax'!E47+'D C HC Wood &amp; Fuax'!E47*(Sumary!$C$32)</f>
        <v>44.436599999999999</v>
      </c>
      <c r="F47" s="597">
        <f>'D C HC Wood &amp; Fuax'!F47+'D C HC Wood &amp; Fuax'!F47*(Sumary!$C$32)</f>
        <v>53.323919999999994</v>
      </c>
      <c r="G47" s="597">
        <f>'D C HC Wood &amp; Fuax'!G47+'D C HC Wood &amp; Fuax'!G47*(Sumary!$C$32)</f>
        <v>62.219664000000009</v>
      </c>
      <c r="H47" s="597">
        <f>'D C HC Wood &amp; Fuax'!H47+'D C HC Wood &amp; Fuax'!H47*(Sumary!$C$32)</f>
        <v>71.106983999999997</v>
      </c>
      <c r="I47" s="597">
        <f>'D C HC Wood &amp; Fuax'!I47+'D C HC Wood &amp; Fuax'!I47*(Sumary!$C$32)</f>
        <v>79.994303999999985</v>
      </c>
      <c r="J47" s="597">
        <f>'D C HC Wood &amp; Fuax'!J47+'D C HC Wood &amp; Fuax'!J47*(Sumary!$C$32)</f>
        <v>88.890047999999979</v>
      </c>
      <c r="K47" s="597">
        <f>'D C HC Wood &amp; Fuax'!K47+'D C HC Wood &amp; Fuax'!K47*(Sumary!$C$32)</f>
        <v>97.785792000000001</v>
      </c>
      <c r="L47" s="597">
        <f>'D C HC Wood &amp; Fuax'!L47+'D C HC Wood &amp; Fuax'!L47*(Sumary!$C$32)</f>
        <v>106.65626399999999</v>
      </c>
      <c r="M47" s="597">
        <f>'D C HC Wood &amp; Fuax'!M47+'D C HC Wood &amp; Fuax'!M47*(Sumary!$C$32)</f>
        <v>120.42950400000001</v>
      </c>
      <c r="N47" s="597">
        <f>'D C HC Wood &amp; Fuax'!N47+'D C HC Wood &amp; Fuax'!N47*(Sumary!$C$32)</f>
        <v>129.80541599999998</v>
      </c>
      <c r="O47" s="597">
        <f>'D C HC Wood &amp; Fuax'!O47+'D C HC Wood &amp; Fuax'!O47*(Sumary!$C$32)</f>
        <v>139.18132800000001</v>
      </c>
      <c r="P47" s="597">
        <f>'D C HC Wood &amp; Fuax'!P47+'D C HC Wood &amp; Fuax'!P47*(Sumary!$C$32)</f>
        <v>148.55724000000001</v>
      </c>
      <c r="Q47" s="592"/>
      <c r="R47" s="592"/>
      <c r="S47" s="592"/>
      <c r="T47" s="592"/>
      <c r="U47" s="592"/>
      <c r="V47" s="592"/>
      <c r="W47" s="592"/>
      <c r="X47" s="592"/>
      <c r="Y47" s="592"/>
      <c r="Z47" s="592"/>
    </row>
    <row r="48" spans="1:26" s="206" customFormat="1" ht="24.95" customHeight="1" x14ac:dyDescent="0.35">
      <c r="A48" s="603">
        <v>2400</v>
      </c>
      <c r="B48" s="604" t="s">
        <v>25</v>
      </c>
      <c r="C48" s="597">
        <f>'D C HC Wood &amp; Fuax'!C48+'D C HC Wood &amp; Fuax'!C48*(Sumary!$C$32)</f>
        <v>37.891151999999998</v>
      </c>
      <c r="D48" s="597">
        <f>'D C HC Wood &amp; Fuax'!D48+'D C HC Wood &amp; Fuax'!D48*(Sumary!$C$32)</f>
        <v>42.406416000000007</v>
      </c>
      <c r="E48" s="597">
        <f>'D C HC Wood &amp; Fuax'!E48+'D C HC Wood &amp; Fuax'!E48*(Sumary!$C$32)</f>
        <v>53.012231999999997</v>
      </c>
      <c r="F48" s="597">
        <f>'D C HC Wood &amp; Fuax'!F48+'D C HC Wood &amp; Fuax'!F48*(Sumary!$C$32)</f>
        <v>63.626472000000007</v>
      </c>
      <c r="G48" s="597">
        <f>'D C HC Wood &amp; Fuax'!G48+'D C HC Wood &amp; Fuax'!G48*(Sumary!$C$32)</f>
        <v>74.223863999999992</v>
      </c>
      <c r="H48" s="597">
        <f>'D C HC Wood &amp; Fuax'!H48+'D C HC Wood &amp; Fuax'!H48*(Sumary!$C$32)</f>
        <v>84.829679999999996</v>
      </c>
      <c r="I48" s="597">
        <f>'D C HC Wood &amp; Fuax'!I48+'D C HC Wood &amp; Fuax'!I48*(Sumary!$C$32)</f>
        <v>95.435496000000001</v>
      </c>
      <c r="J48" s="597">
        <f>'D C HC Wood &amp; Fuax'!J48+'D C HC Wood &amp; Fuax'!J48*(Sumary!$C$32)</f>
        <v>106.049736</v>
      </c>
      <c r="K48" s="597">
        <f>'D C HC Wood &amp; Fuax'!K48+'D C HC Wood &amp; Fuax'!K48*(Sumary!$C$32)</f>
        <v>116.64712800000001</v>
      </c>
      <c r="L48" s="597">
        <f>'D C HC Wood &amp; Fuax'!L48+'D C HC Wood &amp; Fuax'!L48*(Sumary!$C$32)</f>
        <v>127.236096</v>
      </c>
      <c r="M48" s="597">
        <f>'D C HC Wood &amp; Fuax'!M48+'D C HC Wood &amp; Fuax'!M48*(Sumary!$C$32)</f>
        <v>143.67132000000001</v>
      </c>
      <c r="N48" s="597">
        <f>'D C HC Wood &amp; Fuax'!N48+'D C HC Wood &amp; Fuax'!N48*(Sumary!$C$32)</f>
        <v>154.85839200000001</v>
      </c>
      <c r="O48" s="597">
        <f>'D C HC Wood &amp; Fuax'!O48+'D C HC Wood &amp; Fuax'!O48*(Sumary!$C$32)</f>
        <v>166.04546399999998</v>
      </c>
      <c r="P48" s="597">
        <f>'D C HC Wood &amp; Fuax'!P48+'D C HC Wood &amp; Fuax'!P48*(Sumary!$C$32)</f>
        <v>177.22411199999999</v>
      </c>
      <c r="Q48" s="592"/>
      <c r="R48" s="592"/>
      <c r="S48" s="592"/>
      <c r="T48" s="592"/>
      <c r="U48" s="592"/>
      <c r="V48" s="592"/>
      <c r="W48" s="592"/>
      <c r="X48" s="592"/>
      <c r="Y48" s="592"/>
      <c r="Z48" s="592"/>
    </row>
    <row r="49" spans="1:26" s="206" customFormat="1" ht="24.95" customHeight="1" x14ac:dyDescent="0.35">
      <c r="A49" s="601" t="s">
        <v>38</v>
      </c>
      <c r="B49" s="600"/>
      <c r="C49" s="592"/>
      <c r="D49" s="592"/>
      <c r="E49" s="592"/>
      <c r="F49" s="592"/>
      <c r="G49" s="592"/>
      <c r="H49" s="592"/>
      <c r="I49" s="592"/>
      <c r="J49" s="592"/>
      <c r="K49" s="592"/>
      <c r="L49" s="592"/>
      <c r="M49" s="592"/>
      <c r="N49" s="592"/>
      <c r="O49" s="592"/>
      <c r="P49" s="592"/>
      <c r="Q49" s="592"/>
      <c r="R49" s="592"/>
      <c r="S49" s="592"/>
      <c r="T49" s="592"/>
      <c r="U49" s="592"/>
      <c r="V49" s="592"/>
      <c r="W49" s="592"/>
      <c r="X49" s="592"/>
      <c r="Y49" s="592"/>
      <c r="Z49" s="592"/>
    </row>
    <row r="50" spans="1:26" s="206" customFormat="1" ht="24.95" customHeight="1" x14ac:dyDescent="0.35">
      <c r="A50" s="593" t="s">
        <v>1</v>
      </c>
      <c r="B50" s="594" t="s">
        <v>2</v>
      </c>
      <c r="C50" s="595">
        <v>400</v>
      </c>
      <c r="D50" s="595">
        <v>600</v>
      </c>
      <c r="E50" s="595">
        <v>750</v>
      </c>
      <c r="F50" s="595">
        <v>900</v>
      </c>
      <c r="G50" s="595">
        <v>1050</v>
      </c>
      <c r="H50" s="595">
        <v>1200</v>
      </c>
      <c r="I50" s="595">
        <v>1350</v>
      </c>
      <c r="J50" s="595">
        <v>1500</v>
      </c>
      <c r="K50" s="595">
        <v>1650</v>
      </c>
      <c r="L50" s="595">
        <v>1800</v>
      </c>
      <c r="M50" s="595">
        <v>1950</v>
      </c>
      <c r="N50" s="595">
        <v>2100</v>
      </c>
      <c r="O50" s="595">
        <v>2250</v>
      </c>
      <c r="P50" s="595">
        <v>2400</v>
      </c>
      <c r="Q50" s="592"/>
      <c r="R50" s="592"/>
      <c r="S50" s="592"/>
      <c r="T50" s="592"/>
      <c r="U50" s="592"/>
      <c r="V50" s="592"/>
      <c r="W50" s="592"/>
      <c r="X50" s="592"/>
      <c r="Y50" s="592"/>
      <c r="Z50" s="592"/>
    </row>
    <row r="51" spans="1:26" s="206" customFormat="1" ht="24.95" customHeight="1" x14ac:dyDescent="0.35">
      <c r="A51" s="593" t="s">
        <v>3</v>
      </c>
      <c r="B51" s="594" t="s">
        <v>4</v>
      </c>
      <c r="C51" s="595" t="s">
        <v>5</v>
      </c>
      <c r="D51" s="595">
        <v>23</v>
      </c>
      <c r="E51" s="595" t="s">
        <v>30</v>
      </c>
      <c r="F51" s="595" t="s">
        <v>10</v>
      </c>
      <c r="G51" s="595" t="s">
        <v>31</v>
      </c>
      <c r="H51" s="595" t="s">
        <v>13</v>
      </c>
      <c r="I51" s="595" t="s">
        <v>32</v>
      </c>
      <c r="J51" s="595" t="s">
        <v>16</v>
      </c>
      <c r="K51" s="595" t="s">
        <v>33</v>
      </c>
      <c r="L51" s="595" t="s">
        <v>26</v>
      </c>
      <c r="M51" s="595" t="s">
        <v>34</v>
      </c>
      <c r="N51" s="595" t="s">
        <v>22</v>
      </c>
      <c r="O51" s="595" t="s">
        <v>35</v>
      </c>
      <c r="P51" s="595" t="s">
        <v>25</v>
      </c>
      <c r="Q51" s="592"/>
      <c r="R51" s="592"/>
      <c r="S51" s="592"/>
      <c r="T51" s="592"/>
      <c r="U51" s="592"/>
      <c r="V51" s="592"/>
      <c r="W51" s="592"/>
      <c r="X51" s="592"/>
      <c r="Y51" s="592"/>
      <c r="Z51" s="592"/>
    </row>
    <row r="52" spans="1:26" s="206" customFormat="1" ht="24.95" customHeight="1" x14ac:dyDescent="0.35">
      <c r="A52" s="593">
        <v>1200</v>
      </c>
      <c r="B52" s="594" t="s">
        <v>13</v>
      </c>
      <c r="C52" s="597">
        <f>'D C HC Wood &amp; Fuax'!C52+'D C HC Wood &amp; Fuax'!C52*(Sumary!$C$32)</f>
        <v>30.756023999999996</v>
      </c>
      <c r="D52" s="597">
        <f>'D C HC Wood &amp; Fuax'!D52+'D C HC Wood &amp; Fuax'!D52*(Sumary!$C$32)</f>
        <v>34.428887999999993</v>
      </c>
      <c r="E52" s="597">
        <f>'D C HC Wood &amp; Fuax'!E52+'D C HC Wood &amp; Fuax'!E52*(Sumary!$C$32)</f>
        <v>43.038216000000006</v>
      </c>
      <c r="F52" s="597">
        <f>'D C HC Wood &amp; Fuax'!F52+'D C HC Wood &amp; Fuax'!F52*(Sumary!$C$32)</f>
        <v>51.647544000000003</v>
      </c>
      <c r="G52" s="597">
        <f>'D C HC Wood &amp; Fuax'!G52+'D C HC Wood &amp; Fuax'!G52*(Sumary!$C$32)</f>
        <v>60.256871999999987</v>
      </c>
      <c r="H52" s="597">
        <f>'D C HC Wood &amp; Fuax'!H52+'D C HC Wood &amp; Fuax'!H52*(Sumary!$C$32)</f>
        <v>68.866199999999992</v>
      </c>
      <c r="I52" s="597">
        <f>'D C HC Wood &amp; Fuax'!I52+'D C HC Wood &amp; Fuax'!I52*(Sumary!$C$32)</f>
        <v>77.475528000000011</v>
      </c>
      <c r="J52" s="597">
        <f>'D C HC Wood &amp; Fuax'!J52+'D C HC Wood &amp; Fuax'!J52*(Sumary!$C$32)</f>
        <v>86.084856000000002</v>
      </c>
      <c r="K52" s="597">
        <f>'D C HC Wood &amp; Fuax'!K52+'D C HC Wood &amp; Fuax'!K52*(Sumary!$C$32)</f>
        <v>94.694183999999993</v>
      </c>
      <c r="L52" s="597">
        <f>'D C HC Wood &amp; Fuax'!L52+'D C HC Wood &amp; Fuax'!L52*(Sumary!$C$32)</f>
        <v>103.286664</v>
      </c>
      <c r="M52" s="597">
        <f>'D C HC Wood &amp; Fuax'!M52+'D C HC Wood &amp; Fuax'!M52*(Sumary!$C$32)</f>
        <v>116.63027999999998</v>
      </c>
      <c r="N52" s="597">
        <f>'D C HC Wood &amp; Fuax'!N52+'D C HC Wood &amp; Fuax'!N52*(Sumary!$C$32)</f>
        <v>125.71135199999999</v>
      </c>
      <c r="O52" s="597">
        <f>'D C HC Wood &amp; Fuax'!O52+'D C HC Wood &amp; Fuax'!O52*(Sumary!$C$32)</f>
        <v>134.78399999999999</v>
      </c>
      <c r="P52" s="597">
        <f>'D C HC Wood &amp; Fuax'!P52+'D C HC Wood &amp; Fuax'!P52*(Sumary!$C$32)</f>
        <v>143.865072</v>
      </c>
      <c r="Q52" s="592"/>
      <c r="R52" s="592"/>
      <c r="S52" s="592"/>
      <c r="T52" s="592"/>
      <c r="U52" s="592"/>
      <c r="V52" s="592"/>
      <c r="W52" s="592"/>
      <c r="X52" s="592"/>
      <c r="Y52" s="592"/>
      <c r="Z52" s="592"/>
    </row>
    <row r="53" spans="1:26" s="206" customFormat="1" ht="24.95" customHeight="1" x14ac:dyDescent="0.35">
      <c r="A53" s="593">
        <v>1800</v>
      </c>
      <c r="B53" s="594" t="s">
        <v>26</v>
      </c>
      <c r="C53" s="597">
        <f>'D C HC Wood &amp; Fuax'!C53+'D C HC Wood &amp; Fuax'!C53*(Sumary!$C$32)</f>
        <v>38.110176000000003</v>
      </c>
      <c r="D53" s="597">
        <f>'D C HC Wood &amp; Fuax'!D53+'D C HC Wood &amp; Fuax'!D53*(Sumary!$C$32)</f>
        <v>42.659136000000004</v>
      </c>
      <c r="E53" s="597">
        <f>'D C HC Wood &amp; Fuax'!E53+'D C HC Wood &amp; Fuax'!E53*(Sumary!$C$32)</f>
        <v>53.315496000000003</v>
      </c>
      <c r="F53" s="597">
        <f>'D C HC Wood &amp; Fuax'!F53+'D C HC Wood &amp; Fuax'!F53*(Sumary!$C$32)</f>
        <v>63.988703999999984</v>
      </c>
      <c r="G53" s="597">
        <f>'D C HC Wood &amp; Fuax'!G53+'D C HC Wood &amp; Fuax'!G53*(Sumary!$C$32)</f>
        <v>74.661912000000001</v>
      </c>
      <c r="H53" s="597">
        <f>'D C HC Wood &amp; Fuax'!H53+'D C HC Wood &amp; Fuax'!H53*(Sumary!$C$32)</f>
        <v>85.326696000000013</v>
      </c>
      <c r="I53" s="597">
        <f>'D C HC Wood &amp; Fuax'!I53+'D C HC Wood &amp; Fuax'!I53*(Sumary!$C$32)</f>
        <v>95.999904000000001</v>
      </c>
      <c r="J53" s="597">
        <f>'D C HC Wood &amp; Fuax'!J53+'D C HC Wood &amp; Fuax'!J53*(Sumary!$C$32)</f>
        <v>106.67311199999999</v>
      </c>
      <c r="K53" s="597">
        <f>'D C HC Wood &amp; Fuax'!K53+'D C HC Wood &amp; Fuax'!K53*(Sumary!$C$32)</f>
        <v>117.34632000000001</v>
      </c>
      <c r="L53" s="597">
        <f>'D C HC Wood &amp; Fuax'!L53+'D C HC Wood &amp; Fuax'!L53*(Sumary!$C$32)</f>
        <v>127.985832</v>
      </c>
      <c r="M53" s="597">
        <f>'D C HC Wood &amp; Fuax'!M53+'D C HC Wood &amp; Fuax'!M53*(Sumary!$C$32)</f>
        <v>144.52214400000003</v>
      </c>
      <c r="N53" s="597">
        <f>'D C HC Wood &amp; Fuax'!N53+'D C HC Wood &amp; Fuax'!N53*(Sumary!$C$32)</f>
        <v>155.76818399999999</v>
      </c>
      <c r="O53" s="597">
        <f>'D C HC Wood &amp; Fuax'!O53+'D C HC Wood &amp; Fuax'!O53*(Sumary!$C$32)</f>
        <v>167.022648</v>
      </c>
      <c r="P53" s="597">
        <f>'D C HC Wood &amp; Fuax'!P53+'D C HC Wood &amp; Fuax'!P53*(Sumary!$C$32)</f>
        <v>178.268688</v>
      </c>
      <c r="Q53" s="592"/>
      <c r="R53" s="592"/>
      <c r="S53" s="592"/>
      <c r="T53" s="592"/>
      <c r="U53" s="592"/>
      <c r="V53" s="592"/>
      <c r="W53" s="592"/>
      <c r="X53" s="592"/>
      <c r="Y53" s="592"/>
      <c r="Z53" s="592"/>
    </row>
    <row r="54" spans="1:26" s="206" customFormat="1" ht="24.95" customHeight="1" x14ac:dyDescent="0.35">
      <c r="A54" s="593">
        <v>2400</v>
      </c>
      <c r="B54" s="594" t="s">
        <v>25</v>
      </c>
      <c r="C54" s="597">
        <f>'D C HC Wood &amp; Fuax'!C54+'D C HC Wood &amp; Fuax'!C54*(Sumary!$C$32)</f>
        <v>45.472751999999993</v>
      </c>
      <c r="D54" s="597">
        <f>'D C HC Wood &amp; Fuax'!D54+'D C HC Wood &amp; Fuax'!D54*(Sumary!$C$32)</f>
        <v>50.889383999999993</v>
      </c>
      <c r="E54" s="597">
        <f>'D C HC Wood &amp; Fuax'!E54+'D C HC Wood &amp; Fuax'!E54*(Sumary!$C$32)</f>
        <v>63.609624000000011</v>
      </c>
      <c r="F54" s="597">
        <f>'D C HC Wood &amp; Fuax'!F54+'D C HC Wood &amp; Fuax'!F54*(Sumary!$C$32)</f>
        <v>76.346711999999997</v>
      </c>
      <c r="G54" s="597">
        <f>'D C HC Wood &amp; Fuax'!G54+'D C HC Wood &amp; Fuax'!G54*(Sumary!$C$32)</f>
        <v>89.075375999999991</v>
      </c>
      <c r="H54" s="597">
        <f>'D C HC Wood &amp; Fuax'!H54+'D C HC Wood &amp; Fuax'!H54*(Sumary!$C$32)</f>
        <v>101.79561600000001</v>
      </c>
      <c r="I54" s="597">
        <f>'D C HC Wood &amp; Fuax'!I54+'D C HC Wood &amp; Fuax'!I54*(Sumary!$C$32)</f>
        <v>114.515856</v>
      </c>
      <c r="J54" s="597">
        <f>'D C HC Wood &amp; Fuax'!J54+'D C HC Wood &amp; Fuax'!J54*(Sumary!$C$32)</f>
        <v>127.25294400000001</v>
      </c>
      <c r="K54" s="597">
        <f>'D C HC Wood &amp; Fuax'!K54+'D C HC Wood &amp; Fuax'!K54*(Sumary!$C$32)</f>
        <v>139.98160799999999</v>
      </c>
      <c r="L54" s="597">
        <f>'D C HC Wood &amp; Fuax'!L54+'D C HC Wood &amp; Fuax'!L54*(Sumary!$C$32)</f>
        <v>152.685</v>
      </c>
      <c r="M54" s="597">
        <f>'D C HC Wood &amp; Fuax'!M54+'D C HC Wood &amp; Fuax'!M54*(Sumary!$C$32)</f>
        <v>172.405584</v>
      </c>
      <c r="N54" s="597">
        <f>'D C HC Wood &amp; Fuax'!N54+'D C HC Wood &amp; Fuax'!N54*(Sumary!$C$32)</f>
        <v>185.82501599999998</v>
      </c>
      <c r="O54" s="597">
        <f>'D C HC Wood &amp; Fuax'!O54+'D C HC Wood &amp; Fuax'!O54*(Sumary!$C$32)</f>
        <v>199.252872</v>
      </c>
      <c r="P54" s="597">
        <f>'D C HC Wood &amp; Fuax'!P54+'D C HC Wood &amp; Fuax'!P54*(Sumary!$C$32)</f>
        <v>212.672304</v>
      </c>
      <c r="Q54" s="592"/>
      <c r="R54" s="592"/>
      <c r="S54" s="592"/>
      <c r="T54" s="592"/>
      <c r="U54" s="592"/>
      <c r="V54" s="592"/>
      <c r="W54" s="592"/>
      <c r="X54" s="592"/>
      <c r="Y54" s="592"/>
      <c r="Z54" s="592"/>
    </row>
    <row r="55" spans="1:26" s="206" customFormat="1" ht="24.95" customHeight="1" x14ac:dyDescent="0.35">
      <c r="A55" s="600" t="s">
        <v>503</v>
      </c>
      <c r="B55" s="591"/>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row>
    <row r="56" spans="1:26" s="206" customFormat="1" ht="24.95" customHeight="1" x14ac:dyDescent="0.35">
      <c r="A56" s="600" t="s">
        <v>504</v>
      </c>
      <c r="B56" s="591"/>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row>
    <row r="57" spans="1:26" s="206" customFormat="1" ht="24.95" customHeight="1" x14ac:dyDescent="0.35">
      <c r="A57" s="600" t="s">
        <v>505</v>
      </c>
      <c r="B57" s="591"/>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row>
    <row r="58" spans="1:26" s="206" customFormat="1" ht="24.95" customHeight="1" x14ac:dyDescent="0.35">
      <c r="A58" s="600"/>
      <c r="B58" s="591"/>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row>
    <row r="59" spans="1:26" s="206" customFormat="1" ht="24.95" customHeight="1" x14ac:dyDescent="0.35">
      <c r="A59" s="600"/>
      <c r="B59" s="591"/>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row>
    <row r="60" spans="1:26" s="206" customFormat="1" ht="24.95" customHeight="1" x14ac:dyDescent="0.35">
      <c r="A60" s="600" t="s">
        <v>39</v>
      </c>
      <c r="B60" s="605"/>
      <c r="C60" s="606"/>
      <c r="D60" s="606"/>
      <c r="E60" s="606"/>
      <c r="F60" s="599">
        <f>'D C HC Wood &amp; Fuax'!F60+'D C HC Wood &amp; Fuax'!F60*(Sumary!$C$33)</f>
        <v>8.32</v>
      </c>
      <c r="G60" s="606"/>
      <c r="H60" s="607"/>
      <c r="I60" s="592"/>
      <c r="J60" s="592" t="s">
        <v>40</v>
      </c>
      <c r="K60" s="592"/>
      <c r="L60" s="592"/>
      <c r="M60" s="592" t="s">
        <v>41</v>
      </c>
      <c r="N60" s="592"/>
      <c r="O60" s="599">
        <f>'D C HC Wood &amp; Fuax'!O60+'D C HC Wood &amp; Fuax'!O60*(Sumary!$C$33)</f>
        <v>2.6</v>
      </c>
      <c r="P60" s="592"/>
      <c r="Q60" s="592"/>
      <c r="R60" s="592"/>
      <c r="S60" s="592"/>
      <c r="T60" s="592"/>
      <c r="U60" s="592"/>
      <c r="V60" s="592"/>
      <c r="W60" s="592"/>
      <c r="X60" s="592"/>
      <c r="Y60" s="592"/>
      <c r="Z60" s="592"/>
    </row>
    <row r="61" spans="1:26" s="206" customFormat="1" ht="24.95" customHeight="1" x14ac:dyDescent="0.35">
      <c r="A61" s="600" t="s">
        <v>42</v>
      </c>
      <c r="B61" s="608"/>
      <c r="C61" s="609"/>
      <c r="D61" s="609"/>
      <c r="E61" s="609"/>
      <c r="F61" s="599">
        <f>'D C HC Wood &amp; Fuax'!F61+'D C HC Wood &amp; Fuax'!F61*(Sumary!$C$33)</f>
        <v>0.48099999999999998</v>
      </c>
      <c r="G61" s="609"/>
      <c r="H61" s="609"/>
      <c r="I61" s="592"/>
      <c r="J61" s="592"/>
      <c r="K61" s="592"/>
      <c r="L61" s="592"/>
      <c r="M61" s="592" t="s">
        <v>43</v>
      </c>
      <c r="N61" s="592"/>
      <c r="O61" s="599">
        <f>'D C HC Wood &amp; Fuax'!O61+'D C HC Wood &amp; Fuax'!O61*(Sumary!$C$33)</f>
        <v>2.6</v>
      </c>
      <c r="P61" s="592"/>
      <c r="Q61" s="592"/>
      <c r="R61" s="592"/>
      <c r="S61" s="592"/>
      <c r="T61" s="592"/>
      <c r="U61" s="592"/>
      <c r="V61" s="592"/>
      <c r="W61" s="592"/>
      <c r="X61" s="592"/>
      <c r="Y61" s="592"/>
      <c r="Z61" s="592"/>
    </row>
    <row r="62" spans="1:26" s="206" customFormat="1" ht="24.95" customHeight="1" x14ac:dyDescent="0.35">
      <c r="A62" s="600" t="s">
        <v>44</v>
      </c>
      <c r="B62" s="610"/>
      <c r="C62" s="611"/>
      <c r="D62" s="611"/>
      <c r="E62" s="611"/>
      <c r="F62" s="599">
        <f>'D C HC Wood &amp; Fuax'!F62+'D C HC Wood &amp; Fuax'!F62*(Sumary!$C$33)</f>
        <v>2.1319999999999997</v>
      </c>
      <c r="G62" s="611"/>
      <c r="H62" s="611"/>
      <c r="I62" s="592"/>
      <c r="J62" s="592"/>
      <c r="K62" s="592"/>
      <c r="L62" s="592"/>
      <c r="M62" s="592" t="s">
        <v>45</v>
      </c>
      <c r="N62" s="592"/>
      <c r="O62" s="599">
        <f>'D C HC Wood &amp; Fuax'!O62+'D C HC Wood &amp; Fuax'!O62*(Sumary!$C$33)</f>
        <v>4.55</v>
      </c>
      <c r="P62" s="592"/>
      <c r="Q62" s="592"/>
      <c r="R62" s="592"/>
      <c r="S62" s="592"/>
      <c r="T62" s="592"/>
      <c r="U62" s="592"/>
      <c r="V62" s="592"/>
      <c r="W62" s="592"/>
      <c r="X62" s="592"/>
      <c r="Y62" s="592"/>
      <c r="Z62" s="592"/>
    </row>
    <row r="63" spans="1:26" s="206" customFormat="1" ht="24.95" customHeight="1" x14ac:dyDescent="0.35">
      <c r="A63" s="600" t="s">
        <v>46</v>
      </c>
      <c r="B63" s="608"/>
      <c r="C63" s="609"/>
      <c r="D63" s="609"/>
      <c r="E63" s="609"/>
      <c r="F63" s="599">
        <f>'D C HC Wood &amp; Fuax'!F63+'D C HC Wood &amp; Fuax'!F63*(Sumary!$C$33)</f>
        <v>0.90999999999999992</v>
      </c>
      <c r="G63" s="609"/>
      <c r="H63" s="612"/>
      <c r="I63" s="592"/>
      <c r="J63" s="592"/>
      <c r="K63" s="592"/>
      <c r="L63" s="592"/>
      <c r="M63" s="592"/>
      <c r="N63" s="592"/>
      <c r="O63" s="599"/>
      <c r="P63" s="592"/>
      <c r="Q63" s="592"/>
      <c r="R63" s="592"/>
      <c r="S63" s="592"/>
      <c r="T63" s="592"/>
      <c r="U63" s="592"/>
      <c r="V63" s="592"/>
      <c r="W63" s="592"/>
      <c r="X63" s="592"/>
      <c r="Y63" s="592"/>
      <c r="Z63" s="592"/>
    </row>
    <row r="64" spans="1:26" s="206" customFormat="1" ht="24.95" customHeight="1" x14ac:dyDescent="0.35">
      <c r="A64" s="600" t="s">
        <v>47</v>
      </c>
      <c r="B64" s="613"/>
      <c r="C64" s="609"/>
      <c r="D64" s="609"/>
      <c r="E64" s="609"/>
      <c r="F64" s="599">
        <f>'D C HC Wood &amp; Fuax'!F64+'D C HC Wood &amp; Fuax'!F64*(Sumary!$C$33)</f>
        <v>1.365</v>
      </c>
      <c r="G64" s="612"/>
      <c r="H64" s="612"/>
      <c r="I64" s="592"/>
      <c r="J64" s="592"/>
      <c r="K64" s="592"/>
      <c r="L64" s="592" t="s">
        <v>48</v>
      </c>
      <c r="M64" s="592"/>
      <c r="N64" s="592"/>
      <c r="O64" s="599">
        <f>'D C HC Wood &amp; Fuax'!O64+'D C HC Wood &amp; Fuax'!O64*(Sumary!$C$33)</f>
        <v>0.44849999999999995</v>
      </c>
      <c r="P64" s="592"/>
      <c r="Q64" s="592"/>
      <c r="R64" s="592"/>
      <c r="S64" s="592"/>
      <c r="T64" s="592"/>
      <c r="U64" s="592"/>
      <c r="V64" s="592"/>
      <c r="W64" s="592"/>
      <c r="X64" s="592"/>
      <c r="Y64" s="592"/>
      <c r="Z64" s="592"/>
    </row>
    <row r="65" spans="1:26" s="206" customFormat="1" ht="24.95" customHeight="1" x14ac:dyDescent="0.35">
      <c r="A65" s="608" t="s">
        <v>49</v>
      </c>
      <c r="B65" s="608"/>
      <c r="C65" s="609"/>
      <c r="D65" s="609"/>
      <c r="E65" s="609"/>
      <c r="F65" s="599">
        <f>'D C HC Wood &amp; Fuax'!F65+'D C HC Wood &amp; Fuax'!F65*(Sumary!$C$33)</f>
        <v>3.0679999999999996</v>
      </c>
      <c r="G65" s="592" t="s">
        <v>50</v>
      </c>
      <c r="H65" s="612"/>
      <c r="I65" s="592"/>
      <c r="J65" s="592"/>
      <c r="K65" s="592"/>
      <c r="L65" s="592"/>
      <c r="M65" s="592"/>
      <c r="N65" s="592"/>
      <c r="O65" s="592"/>
      <c r="P65" s="592"/>
      <c r="Q65" s="592"/>
      <c r="R65" s="592"/>
      <c r="S65" s="592"/>
      <c r="T65" s="592"/>
      <c r="U65" s="592"/>
      <c r="V65" s="592"/>
      <c r="W65" s="592"/>
      <c r="X65" s="592"/>
      <c r="Y65" s="592"/>
      <c r="Z65" s="592"/>
    </row>
    <row r="66" spans="1:26" s="206" customFormat="1" ht="24.95" customHeight="1" x14ac:dyDescent="0.35">
      <c r="A66" s="608" t="s">
        <v>51</v>
      </c>
      <c r="B66" s="608"/>
      <c r="C66" s="609"/>
      <c r="D66" s="609"/>
      <c r="E66" s="609"/>
      <c r="F66" s="599">
        <f>'D C HC Wood &amp; Fuax'!F66+'D C HC Wood &amp; Fuax'!F66*(Sumary!$C$33)</f>
        <v>4.3940000000000001</v>
      </c>
      <c r="G66" s="592" t="s">
        <v>52</v>
      </c>
      <c r="H66" s="612"/>
      <c r="I66" s="592"/>
      <c r="J66" s="592"/>
      <c r="K66" s="592"/>
      <c r="L66" s="592"/>
      <c r="M66" s="592"/>
      <c r="N66" s="592"/>
      <c r="O66" s="592"/>
      <c r="P66" s="592"/>
      <c r="Q66" s="592"/>
      <c r="R66" s="592"/>
      <c r="S66" s="592"/>
      <c r="T66" s="592"/>
      <c r="U66" s="592"/>
      <c r="V66" s="592"/>
      <c r="W66" s="592"/>
      <c r="X66" s="592"/>
      <c r="Y66" s="592"/>
      <c r="Z66" s="592"/>
    </row>
    <row r="67" spans="1:26" s="206" customFormat="1" ht="24.95" customHeight="1" x14ac:dyDescent="0.35">
      <c r="A67" s="600"/>
      <c r="B67" s="591"/>
      <c r="C67" s="592"/>
      <c r="D67" s="592"/>
      <c r="E67" s="592"/>
      <c r="F67" s="599"/>
      <c r="G67" s="592"/>
      <c r="H67" s="592"/>
      <c r="I67" s="592"/>
      <c r="J67" s="592"/>
      <c r="K67" s="592"/>
      <c r="L67" s="592"/>
      <c r="M67" s="592"/>
      <c r="N67" s="592"/>
      <c r="O67" s="592"/>
      <c r="P67" s="592"/>
      <c r="Q67" s="592"/>
      <c r="R67" s="592"/>
      <c r="S67" s="592"/>
      <c r="T67" s="592"/>
      <c r="U67" s="592"/>
      <c r="V67" s="592"/>
      <c r="W67" s="592"/>
      <c r="X67" s="592"/>
      <c r="Y67" s="592"/>
      <c r="Z67" s="592"/>
    </row>
    <row r="68" spans="1:26" s="206" customFormat="1" ht="24.95" customHeight="1" x14ac:dyDescent="0.35">
      <c r="A68" s="600" t="s">
        <v>506</v>
      </c>
      <c r="B68" s="591"/>
      <c r="C68" s="592"/>
      <c r="D68" s="592"/>
      <c r="E68" s="592"/>
      <c r="F68" s="599">
        <f>'D C HC Wood &amp; Fuax'!F68+'D C HC Wood &amp; Fuax'!F68*(Sumary!$C$33)</f>
        <v>59.8</v>
      </c>
      <c r="G68" s="592"/>
      <c r="H68" s="592"/>
      <c r="I68" s="592"/>
      <c r="J68" s="592"/>
      <c r="K68" s="592"/>
      <c r="L68" s="592"/>
      <c r="M68" s="592"/>
      <c r="N68" s="592"/>
      <c r="O68" s="592"/>
      <c r="P68" s="592"/>
      <c r="Q68" s="592"/>
      <c r="R68" s="592"/>
      <c r="S68" s="592"/>
      <c r="T68" s="592"/>
      <c r="U68" s="592"/>
      <c r="V68" s="592"/>
      <c r="W68" s="592"/>
      <c r="X68" s="592"/>
      <c r="Y68" s="592"/>
      <c r="Z68" s="592"/>
    </row>
    <row r="69" spans="1:26" s="206" customFormat="1" ht="24.95" customHeight="1" x14ac:dyDescent="0.35">
      <c r="A69" s="600" t="s">
        <v>507</v>
      </c>
      <c r="B69" s="591"/>
      <c r="C69" s="592"/>
      <c r="D69" s="592"/>
      <c r="E69" s="592"/>
      <c r="F69" s="599">
        <f>'D C HC Wood &amp; Fuax'!F69+'D C HC Wood &amp; Fuax'!F69*(Sumary!$C$33)</f>
        <v>13.324999999999999</v>
      </c>
      <c r="G69" s="592"/>
      <c r="H69" s="592"/>
      <c r="I69" s="592"/>
      <c r="J69" s="592"/>
      <c r="K69" s="592"/>
      <c r="L69" s="592"/>
      <c r="M69" s="592"/>
      <c r="N69" s="592"/>
      <c r="O69" s="592"/>
      <c r="P69" s="592"/>
      <c r="Q69" s="592"/>
      <c r="R69" s="592"/>
      <c r="S69" s="592"/>
      <c r="T69" s="592"/>
      <c r="U69" s="592"/>
      <c r="V69" s="592"/>
      <c r="W69" s="592"/>
      <c r="X69" s="592"/>
      <c r="Y69" s="592"/>
      <c r="Z69" s="592"/>
    </row>
    <row r="70" spans="1:26" s="206" customFormat="1" ht="24.95" customHeight="1" x14ac:dyDescent="0.35">
      <c r="A70" s="600" t="s">
        <v>508</v>
      </c>
      <c r="B70" s="591"/>
      <c r="C70" s="592"/>
      <c r="D70" s="592"/>
      <c r="E70" s="592"/>
      <c r="F70" s="599">
        <f>'D C HC Wood &amp; Fuax'!F70+'D C HC Wood &amp; Fuax'!F70*(Sumary!$C$33)</f>
        <v>8.06</v>
      </c>
      <c r="G70" s="592"/>
      <c r="H70" s="592"/>
      <c r="I70" s="592"/>
      <c r="J70" s="592"/>
      <c r="K70" s="592"/>
      <c r="L70" s="592"/>
      <c r="M70" s="592"/>
      <c r="N70" s="592"/>
      <c r="O70" s="592"/>
      <c r="P70" s="592"/>
      <c r="Q70" s="592"/>
      <c r="R70" s="592"/>
      <c r="S70" s="592"/>
      <c r="T70" s="592"/>
      <c r="U70" s="592"/>
      <c r="V70" s="592"/>
      <c r="W70" s="592"/>
      <c r="X70" s="592"/>
      <c r="Y70" s="592"/>
      <c r="Z70" s="592"/>
    </row>
  </sheetData>
  <mergeCells count="2">
    <mergeCell ref="X7:Z7"/>
    <mergeCell ref="X14:Z14"/>
  </mergeCells>
  <pageMargins left="0.25" right="0.25" top="0.75" bottom="0.75" header="0.3" footer="0.3"/>
  <pageSetup paperSize="9" scale="43" orientation="portrait" r:id="rId1"/>
  <headerFooter>
    <oddHeader>&amp;L&amp;"-,Bold"&amp;18HC Faux &amp; Wood Venetian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F11-2217-4000-B12D-6CFD25497BA0}">
  <dimension ref="A1:T41"/>
  <sheetViews>
    <sheetView topLeftCell="A13" zoomScaleNormal="100" zoomScaleSheetLayoutView="90" workbookViewId="0">
      <selection activeCell="A33" sqref="A33:XFD39"/>
    </sheetView>
  </sheetViews>
  <sheetFormatPr defaultRowHeight="18.75" x14ac:dyDescent="0.3"/>
  <cols>
    <col min="1" max="1" width="7.42578125" style="9" customWidth="1"/>
    <col min="2" max="2" width="8.5703125" style="9" customWidth="1"/>
    <col min="3" max="3" width="10.140625" style="9" bestFit="1" customWidth="1"/>
    <col min="4" max="5" width="8.140625" style="9" bestFit="1" customWidth="1"/>
    <col min="6" max="14" width="9.5703125" style="9" bestFit="1" customWidth="1"/>
    <col min="15" max="15" width="10.140625" style="9" bestFit="1" customWidth="1"/>
    <col min="16" max="16" width="9.28515625" style="9" customWidth="1"/>
  </cols>
  <sheetData>
    <row r="1" spans="1:20" x14ac:dyDescent="0.3">
      <c r="A1" s="6" t="s">
        <v>53</v>
      </c>
      <c r="B1" s="7"/>
      <c r="C1" s="7"/>
      <c r="D1" s="7"/>
      <c r="E1" s="7"/>
      <c r="F1" s="7"/>
      <c r="G1" s="7"/>
      <c r="H1" s="7"/>
      <c r="I1" s="7"/>
      <c r="J1" s="7"/>
      <c r="K1" s="7"/>
      <c r="L1" s="8"/>
      <c r="M1" s="8"/>
      <c r="N1" s="8"/>
      <c r="O1" s="8"/>
    </row>
    <row r="2" spans="1:20" x14ac:dyDescent="0.3">
      <c r="A2" s="10"/>
      <c r="B2" s="11" t="s">
        <v>2</v>
      </c>
      <c r="C2" s="12">
        <v>600</v>
      </c>
      <c r="D2" s="13">
        <v>760</v>
      </c>
      <c r="E2" s="13">
        <v>900</v>
      </c>
      <c r="F2" s="13">
        <v>1070</v>
      </c>
      <c r="G2" s="13">
        <v>1200</v>
      </c>
      <c r="H2" s="13">
        <v>1370</v>
      </c>
      <c r="I2" s="13">
        <v>1520</v>
      </c>
      <c r="J2" s="13">
        <v>1680</v>
      </c>
      <c r="K2" s="13">
        <v>1830</v>
      </c>
      <c r="L2" s="13">
        <v>2000</v>
      </c>
      <c r="M2" s="13">
        <v>2150</v>
      </c>
      <c r="N2" s="13">
        <v>2300</v>
      </c>
      <c r="O2" s="13">
        <v>2400</v>
      </c>
      <c r="P2" s="14"/>
    </row>
    <row r="3" spans="1:20" x14ac:dyDescent="0.3">
      <c r="A3" s="778" t="s">
        <v>3</v>
      </c>
      <c r="B3" s="779"/>
      <c r="C3" s="12" t="s">
        <v>7</v>
      </c>
      <c r="D3" s="13" t="s">
        <v>437</v>
      </c>
      <c r="E3" s="13" t="s">
        <v>10</v>
      </c>
      <c r="F3" s="13" t="s">
        <v>438</v>
      </c>
      <c r="G3" s="13" t="s">
        <v>13</v>
      </c>
      <c r="H3" s="13" t="s">
        <v>439</v>
      </c>
      <c r="I3" s="13" t="s">
        <v>440</v>
      </c>
      <c r="J3" s="13" t="s">
        <v>441</v>
      </c>
      <c r="K3" s="13" t="s">
        <v>442</v>
      </c>
      <c r="L3" s="13" t="s">
        <v>21</v>
      </c>
      <c r="M3" s="13" t="s">
        <v>443</v>
      </c>
      <c r="N3" s="13" t="s">
        <v>24</v>
      </c>
      <c r="O3" s="13" t="s">
        <v>25</v>
      </c>
      <c r="P3" s="14"/>
    </row>
    <row r="4" spans="1:20" x14ac:dyDescent="0.3">
      <c r="A4" s="166">
        <v>1200</v>
      </c>
      <c r="B4" s="166" t="s">
        <v>13</v>
      </c>
      <c r="C4" s="168">
        <f>'[23]Our Cost price'!C4+'[23]Our Cost price'!C4*(ExpressionsMarkUp)</f>
        <v>19.872</v>
      </c>
      <c r="D4" s="168">
        <f>'[23]Our Cost price'!D4+'[23]Our Cost price'!D4*(ExpressionsMarkUp)</f>
        <v>25.92</v>
      </c>
      <c r="E4" s="168">
        <f>'[23]Our Cost price'!E4+'[23]Our Cost price'!E4*(ExpressionsMarkUp)</f>
        <v>28.512</v>
      </c>
      <c r="F4" s="168">
        <f>'[23]Our Cost price'!F4+'[23]Our Cost price'!F4*(ExpressionsMarkUp)</f>
        <v>32.832000000000001</v>
      </c>
      <c r="G4" s="168">
        <f>'[23]Our Cost price'!G4+'[23]Our Cost price'!G4*(ExpressionsMarkUp)</f>
        <v>35.423999999999999</v>
      </c>
      <c r="H4" s="168">
        <f>'[23]Our Cost price'!H4+'[23]Our Cost price'!H4*(ExpressionsMarkUp)</f>
        <v>41.471999999999994</v>
      </c>
      <c r="I4" s="168">
        <f>'[23]Our Cost price'!I4+'[23]Our Cost price'!I4*(ExpressionsMarkUp)</f>
        <v>44.927999999999997</v>
      </c>
      <c r="J4" s="168">
        <f>'[23]Our Cost price'!J4+'[23]Our Cost price'!J4*(ExpressionsMarkUp)</f>
        <v>49.248000000000005</v>
      </c>
      <c r="K4" s="168">
        <f>'[23]Our Cost price'!K4+'[23]Our Cost price'!K4*(ExpressionsMarkUp)</f>
        <v>52.704000000000001</v>
      </c>
      <c r="L4" s="168">
        <f>'[23]Our Cost price'!L4+'[23]Our Cost price'!L4*(ExpressionsMarkUp)</f>
        <v>60.48</v>
      </c>
      <c r="M4" s="168">
        <f>'[23]Our Cost price'!M4+'[23]Our Cost price'!M4*(ExpressionsMarkUp)</f>
        <v>69.984000000000009</v>
      </c>
      <c r="N4" s="168">
        <f>'[23]Our Cost price'!N4+'[23]Our Cost price'!N4*(ExpressionsMarkUp)</f>
        <v>72.576000000000008</v>
      </c>
      <c r="O4" s="168">
        <f>'[23]Our Cost price'!O4+'[23]Our Cost price'!O4*(ExpressionsMarkUp)</f>
        <v>76.031999999999996</v>
      </c>
      <c r="P4" s="16"/>
    </row>
    <row r="5" spans="1:20" x14ac:dyDescent="0.3">
      <c r="A5" s="167">
        <v>1800</v>
      </c>
      <c r="B5" s="167" t="s">
        <v>26</v>
      </c>
      <c r="C5" s="168">
        <f>'[23]Our Cost price'!C5+'[23]Our Cost price'!C5*(ExpressionsMarkUp)</f>
        <v>25.92</v>
      </c>
      <c r="D5" s="168">
        <f>'[23]Our Cost price'!D5+'[23]Our Cost price'!D5*(ExpressionsMarkUp)</f>
        <v>31.103999999999999</v>
      </c>
      <c r="E5" s="168">
        <f>'[23]Our Cost price'!E5+'[23]Our Cost price'!E5*(ExpressionsMarkUp)</f>
        <v>37.152000000000001</v>
      </c>
      <c r="F5" s="168">
        <f>'[23]Our Cost price'!F5+'[23]Our Cost price'!F5*(ExpressionsMarkUp)</f>
        <v>44.064</v>
      </c>
      <c r="G5" s="168">
        <f>'[23]Our Cost price'!G5+'[23]Our Cost price'!G5*(ExpressionsMarkUp)</f>
        <v>50.976000000000006</v>
      </c>
      <c r="H5" s="168">
        <f>'[23]Our Cost price'!H5+'[23]Our Cost price'!H5*(ExpressionsMarkUp)</f>
        <v>54.432000000000002</v>
      </c>
      <c r="I5" s="168">
        <f>'[23]Our Cost price'!I5+'[23]Our Cost price'!I5*(ExpressionsMarkUp)</f>
        <v>57.888000000000005</v>
      </c>
      <c r="J5" s="168">
        <f>'[23]Our Cost price'!J5+'[23]Our Cost price'!J5*(ExpressionsMarkUp)</f>
        <v>65.664000000000001</v>
      </c>
      <c r="K5" s="168">
        <f>'[23]Our Cost price'!K5+'[23]Our Cost price'!K5*(ExpressionsMarkUp)</f>
        <v>71.712000000000003</v>
      </c>
      <c r="L5" s="168">
        <f>'[23]Our Cost price'!L5+'[23]Our Cost price'!L5*(ExpressionsMarkUp)</f>
        <v>84.671999999999997</v>
      </c>
      <c r="M5" s="168">
        <f>'[23]Our Cost price'!M5+'[23]Our Cost price'!M5*(ExpressionsMarkUp)</f>
        <v>93.312000000000012</v>
      </c>
      <c r="N5" s="168">
        <f>'[23]Our Cost price'!N5+'[23]Our Cost price'!N5*(ExpressionsMarkUp)</f>
        <v>98.496000000000009</v>
      </c>
      <c r="O5" s="168">
        <f>'[23]Our Cost price'!O5+'[23]Our Cost price'!O5*(ExpressionsMarkUp)</f>
        <v>102.816</v>
      </c>
      <c r="P5" s="16"/>
    </row>
    <row r="6" spans="1:20" x14ac:dyDescent="0.3">
      <c r="A6" s="167">
        <v>2400</v>
      </c>
      <c r="B6" s="167" t="s">
        <v>25</v>
      </c>
      <c r="C6" s="168">
        <f>'[23]Our Cost price'!C6+'[23]Our Cost price'!C6*(ExpressionsMarkUp)</f>
        <v>31.103999999999999</v>
      </c>
      <c r="D6" s="168">
        <f>'[23]Our Cost price'!D6+'[23]Our Cost price'!D6*(ExpressionsMarkUp)</f>
        <v>37.152000000000001</v>
      </c>
      <c r="E6" s="168">
        <f>'[23]Our Cost price'!E6+'[23]Our Cost price'!E6*(ExpressionsMarkUp)</f>
        <v>44.927999999999997</v>
      </c>
      <c r="F6" s="168">
        <f>'[23]Our Cost price'!F6+'[23]Our Cost price'!F6*(ExpressionsMarkUp)</f>
        <v>51.84</v>
      </c>
      <c r="G6" s="168">
        <f>'[23]Our Cost price'!G6+'[23]Our Cost price'!G6*(ExpressionsMarkUp)</f>
        <v>57.888000000000005</v>
      </c>
      <c r="H6" s="168">
        <f>'[23]Our Cost price'!H6+'[23]Our Cost price'!H6*(ExpressionsMarkUp)</f>
        <v>65.664000000000001</v>
      </c>
      <c r="I6" s="168">
        <f>'[23]Our Cost price'!I6+'[23]Our Cost price'!I6*(ExpressionsMarkUp)</f>
        <v>72.576000000000008</v>
      </c>
      <c r="J6" s="168">
        <f>'[23]Our Cost price'!J6+'[23]Our Cost price'!J6*(ExpressionsMarkUp)</f>
        <v>79.488</v>
      </c>
      <c r="K6" s="168">
        <f>'[23]Our Cost price'!K6+'[23]Our Cost price'!K6*(ExpressionsMarkUp)</f>
        <v>85.536000000000001</v>
      </c>
      <c r="L6" s="168">
        <f>'[23]Our Cost price'!L6+'[23]Our Cost price'!L6*(ExpressionsMarkUp)</f>
        <v>102.816</v>
      </c>
      <c r="M6" s="168">
        <f>'[23]Our Cost price'!M6+'[23]Our Cost price'!M6*(ExpressionsMarkUp)</f>
        <v>112.32</v>
      </c>
      <c r="N6" s="168">
        <f>'[23]Our Cost price'!N6+'[23]Our Cost price'!N6*(ExpressionsMarkUp)</f>
        <v>120.96</v>
      </c>
      <c r="O6" s="168">
        <f>'[23]Our Cost price'!O6+'[23]Our Cost price'!O6*(ExpressionsMarkUp)</f>
        <v>127.872</v>
      </c>
      <c r="P6" s="16"/>
    </row>
    <row r="7" spans="1:20" x14ac:dyDescent="0.3">
      <c r="A7" s="167">
        <v>3000</v>
      </c>
      <c r="B7" s="167" t="s">
        <v>444</v>
      </c>
      <c r="C7" s="168">
        <f>'[23]Our Cost price'!C7+'[23]Our Cost price'!C7*(ExpressionsMarkUp)</f>
        <v>39.744</v>
      </c>
      <c r="D7" s="168">
        <f>'[23]Our Cost price'!D7+'[23]Our Cost price'!D7*(ExpressionsMarkUp)</f>
        <v>46.656000000000006</v>
      </c>
      <c r="E7" s="168">
        <f>'[23]Our Cost price'!E7+'[23]Our Cost price'!E7*(ExpressionsMarkUp)</f>
        <v>51.84</v>
      </c>
      <c r="F7" s="168">
        <f>'[23]Our Cost price'!F7+'[23]Our Cost price'!F7*(ExpressionsMarkUp)</f>
        <v>57.888000000000005</v>
      </c>
      <c r="G7" s="168">
        <f>'[23]Our Cost price'!G7+'[23]Our Cost price'!G7*(ExpressionsMarkUp)</f>
        <v>71.712000000000003</v>
      </c>
      <c r="H7" s="168">
        <f>'[23]Our Cost price'!H7+'[23]Our Cost price'!H7*(ExpressionsMarkUp)</f>
        <v>76.031999999999996</v>
      </c>
      <c r="I7" s="168">
        <f>'[23]Our Cost price'!I7+'[23]Our Cost price'!I7*(ExpressionsMarkUp)</f>
        <v>84.671999999999997</v>
      </c>
      <c r="J7" s="168">
        <f>'[23]Our Cost price'!J7+'[23]Our Cost price'!J7*(ExpressionsMarkUp)</f>
        <v>93.312000000000012</v>
      </c>
      <c r="K7" s="169"/>
      <c r="L7" s="169"/>
      <c r="M7" s="169"/>
      <c r="N7" s="169"/>
      <c r="O7" s="169"/>
      <c r="P7" s="17"/>
    </row>
    <row r="9" spans="1:20" x14ac:dyDescent="0.3">
      <c r="A9" s="6" t="s">
        <v>58</v>
      </c>
      <c r="B9" s="7"/>
      <c r="C9" s="7"/>
      <c r="D9" s="7"/>
      <c r="E9" s="7"/>
      <c r="F9" s="7"/>
      <c r="G9" s="7"/>
      <c r="H9" s="7"/>
      <c r="I9" s="7"/>
      <c r="J9" s="7"/>
      <c r="K9" s="7"/>
      <c r="L9" s="8"/>
      <c r="M9" s="8"/>
      <c r="N9" s="8"/>
      <c r="O9" s="8"/>
    </row>
    <row r="10" spans="1:20" x14ac:dyDescent="0.3">
      <c r="A10" s="10"/>
      <c r="B10" s="11" t="s">
        <v>2</v>
      </c>
      <c r="C10" s="12">
        <v>600</v>
      </c>
      <c r="D10" s="13">
        <v>760</v>
      </c>
      <c r="E10" s="13">
        <v>900</v>
      </c>
      <c r="F10" s="13">
        <v>1070</v>
      </c>
      <c r="G10" s="13">
        <v>1200</v>
      </c>
      <c r="H10" s="13">
        <v>1370</v>
      </c>
      <c r="I10" s="13">
        <v>1520</v>
      </c>
      <c r="J10" s="13">
        <v>1680</v>
      </c>
      <c r="K10" s="13">
        <v>1830</v>
      </c>
      <c r="L10" s="13">
        <v>2000</v>
      </c>
      <c r="M10" s="13">
        <v>2150</v>
      </c>
      <c r="N10" s="13">
        <v>2300</v>
      </c>
      <c r="O10" s="13">
        <v>2400</v>
      </c>
      <c r="P10" s="14"/>
      <c r="T10" s="350"/>
    </row>
    <row r="11" spans="1:20" x14ac:dyDescent="0.3">
      <c r="A11" s="778" t="s">
        <v>3</v>
      </c>
      <c r="B11" s="779"/>
      <c r="C11" s="12" t="s">
        <v>7</v>
      </c>
      <c r="D11" s="13" t="s">
        <v>437</v>
      </c>
      <c r="E11" s="13" t="s">
        <v>10</v>
      </c>
      <c r="F11" s="13" t="s">
        <v>438</v>
      </c>
      <c r="G11" s="13" t="s">
        <v>13</v>
      </c>
      <c r="H11" s="13" t="s">
        <v>439</v>
      </c>
      <c r="I11" s="13" t="s">
        <v>440</v>
      </c>
      <c r="J11" s="13" t="s">
        <v>441</v>
      </c>
      <c r="K11" s="13" t="s">
        <v>442</v>
      </c>
      <c r="L11" s="13" t="s">
        <v>21</v>
      </c>
      <c r="M11" s="13" t="s">
        <v>443</v>
      </c>
      <c r="N11" s="13" t="s">
        <v>24</v>
      </c>
      <c r="O11" s="13" t="s">
        <v>25</v>
      </c>
      <c r="P11" s="14"/>
    </row>
    <row r="12" spans="1:20" x14ac:dyDescent="0.3">
      <c r="A12" s="166">
        <v>1200</v>
      </c>
      <c r="B12" s="166" t="s">
        <v>13</v>
      </c>
      <c r="C12" s="168">
        <f>'[23]Our Cost price'!C12+'[23]Our Cost price'!C12*(ExpressionsMarkUp)</f>
        <v>22.612500000000001</v>
      </c>
      <c r="D12" s="168">
        <f>'[23]Our Cost price'!D12+'[23]Our Cost price'!D12*(ExpressionsMarkUp)</f>
        <v>28.039499999999997</v>
      </c>
      <c r="E12" s="168">
        <f>'[23]Our Cost price'!E12+'[23]Our Cost price'!E12*(ExpressionsMarkUp)</f>
        <v>31.657499999999999</v>
      </c>
      <c r="F12" s="168">
        <f>'[23]Our Cost price'!F12+'[23]Our Cost price'!F12*(ExpressionsMarkUp)</f>
        <v>35.275499999999994</v>
      </c>
      <c r="G12" s="168">
        <f>'[23]Our Cost price'!G12+'[23]Our Cost price'!G12*(ExpressionsMarkUp)</f>
        <v>37.989000000000004</v>
      </c>
      <c r="H12" s="168">
        <f>'[23]Our Cost price'!H12+'[23]Our Cost price'!H12*(ExpressionsMarkUp)</f>
        <v>45.225000000000001</v>
      </c>
      <c r="I12" s="168">
        <f>'[23]Our Cost price'!I12+'[23]Our Cost price'!I12*(ExpressionsMarkUp)</f>
        <v>48.842999999999996</v>
      </c>
      <c r="J12" s="168">
        <f>'[23]Our Cost price'!J12+'[23]Our Cost price'!J12*(ExpressionsMarkUp)</f>
        <v>54.27</v>
      </c>
      <c r="K12" s="168">
        <f>'[23]Our Cost price'!K12+'[23]Our Cost price'!K12*(ExpressionsMarkUp)</f>
        <v>56.983499999999992</v>
      </c>
      <c r="L12" s="168">
        <f>'[23]Our Cost price'!L12+'[23]Our Cost price'!L12*(ExpressionsMarkUp)</f>
        <v>67.837500000000006</v>
      </c>
      <c r="M12" s="168">
        <f>'[23]Our Cost price'!M12+'[23]Our Cost price'!M12*(ExpressionsMarkUp)</f>
        <v>76.882500000000007</v>
      </c>
      <c r="N12" s="168">
        <f>'[23]Our Cost price'!N12+'[23]Our Cost price'!N12*(ExpressionsMarkUp)</f>
        <v>79.595999999999989</v>
      </c>
      <c r="O12" s="168">
        <f>'[23]Our Cost price'!O12+'[23]Our Cost price'!O12*(ExpressionsMarkUp)</f>
        <v>83.213999999999999</v>
      </c>
      <c r="P12" s="16"/>
    </row>
    <row r="13" spans="1:20" x14ac:dyDescent="0.3">
      <c r="A13" s="167">
        <v>1800</v>
      </c>
      <c r="B13" s="167" t="s">
        <v>26</v>
      </c>
      <c r="C13" s="168">
        <f>'[23]Our Cost price'!C13+'[23]Our Cost price'!C13*(ExpressionsMarkUp)</f>
        <v>28.039499999999997</v>
      </c>
      <c r="D13" s="168">
        <f>'[23]Our Cost price'!D13+'[23]Our Cost price'!D13*(ExpressionsMarkUp)</f>
        <v>33.466499999999996</v>
      </c>
      <c r="E13" s="168">
        <f>'[23]Our Cost price'!E13+'[23]Our Cost price'!E13*(ExpressionsMarkUp)</f>
        <v>40.702500000000001</v>
      </c>
      <c r="F13" s="168">
        <f>'[23]Our Cost price'!F13+'[23]Our Cost price'!F13*(ExpressionsMarkUp)</f>
        <v>47.938499999999998</v>
      </c>
      <c r="G13" s="168">
        <f>'[23]Our Cost price'!G13+'[23]Our Cost price'!G13*(ExpressionsMarkUp)</f>
        <v>56.078999999999994</v>
      </c>
      <c r="H13" s="168">
        <f>'[23]Our Cost price'!H13+'[23]Our Cost price'!H13*(ExpressionsMarkUp)</f>
        <v>58.792499999999997</v>
      </c>
      <c r="I13" s="168">
        <f>'[23]Our Cost price'!I13+'[23]Our Cost price'!I13*(ExpressionsMarkUp)</f>
        <v>63.314999999999998</v>
      </c>
      <c r="J13" s="168">
        <f>'[23]Our Cost price'!J13+'[23]Our Cost price'!J13*(ExpressionsMarkUp)</f>
        <v>72.359999999999985</v>
      </c>
      <c r="K13" s="168">
        <f>'[23]Our Cost price'!K13+'[23]Our Cost price'!K13*(ExpressionsMarkUp)</f>
        <v>78.691499999999991</v>
      </c>
      <c r="L13" s="168">
        <f>'[23]Our Cost price'!L13+'[23]Our Cost price'!L13*(ExpressionsMarkUp)</f>
        <v>92.259</v>
      </c>
      <c r="M13" s="168">
        <f>'[23]Our Cost price'!M13+'[23]Our Cost price'!M13*(ExpressionsMarkUp)</f>
        <v>102.20850000000002</v>
      </c>
      <c r="N13" s="168">
        <f>'[23]Our Cost price'!N13+'[23]Our Cost price'!N13*(ExpressionsMarkUp)</f>
        <v>106.73099999999999</v>
      </c>
      <c r="O13" s="168">
        <f>'[23]Our Cost price'!O13+'[23]Our Cost price'!O13*(ExpressionsMarkUp)</f>
        <v>113.0625</v>
      </c>
      <c r="P13" s="16"/>
    </row>
    <row r="14" spans="1:20" x14ac:dyDescent="0.3">
      <c r="A14" s="167">
        <v>2400</v>
      </c>
      <c r="B14" s="167" t="s">
        <v>25</v>
      </c>
      <c r="C14" s="168">
        <f>'[23]Our Cost price'!C14+'[23]Our Cost price'!C14*(ExpressionsMarkUp)</f>
        <v>33.466499999999996</v>
      </c>
      <c r="D14" s="168">
        <f>'[23]Our Cost price'!D14+'[23]Our Cost price'!D14*(ExpressionsMarkUp)</f>
        <v>40.702500000000001</v>
      </c>
      <c r="E14" s="168">
        <f>'[23]Our Cost price'!E14+'[23]Our Cost price'!E14*(ExpressionsMarkUp)</f>
        <v>48.842999999999996</v>
      </c>
      <c r="F14" s="168">
        <f>'[23]Our Cost price'!F14+'[23]Our Cost price'!F14*(ExpressionsMarkUp)</f>
        <v>56.078999999999994</v>
      </c>
      <c r="G14" s="168">
        <f>'[23]Our Cost price'!G14+'[23]Our Cost price'!G14*(ExpressionsMarkUp)</f>
        <v>63.314999999999998</v>
      </c>
      <c r="H14" s="168">
        <f>'[23]Our Cost price'!H14+'[23]Our Cost price'!H14*(ExpressionsMarkUp)</f>
        <v>72.359999999999985</v>
      </c>
      <c r="I14" s="168">
        <f>'[23]Our Cost price'!I14+'[23]Our Cost price'!I14*(ExpressionsMarkUp)</f>
        <v>79.595999999999989</v>
      </c>
      <c r="J14" s="168">
        <f>'[23]Our Cost price'!J14+'[23]Our Cost price'!J14*(ExpressionsMarkUp)</f>
        <v>86.831999999999994</v>
      </c>
      <c r="K14" s="168">
        <f>'[23]Our Cost price'!K14+'[23]Our Cost price'!K14*(ExpressionsMarkUp)</f>
        <v>94.068000000000012</v>
      </c>
      <c r="L14" s="168">
        <f>'[23]Our Cost price'!L14+'[23]Our Cost price'!L14*(ExpressionsMarkUp)</f>
        <v>113.0625</v>
      </c>
      <c r="M14" s="168">
        <f>'[23]Our Cost price'!M14+'[23]Our Cost price'!M14*(ExpressionsMarkUp)</f>
        <v>125.72549999999998</v>
      </c>
      <c r="N14" s="168">
        <f>'[23]Our Cost price'!N14+'[23]Our Cost price'!N14*(ExpressionsMarkUp)</f>
        <v>131.1525</v>
      </c>
      <c r="O14" s="168">
        <f>'[23]Our Cost price'!O14+'[23]Our Cost price'!O14*(ExpressionsMarkUp)</f>
        <v>140.19749999999999</v>
      </c>
      <c r="P14" s="16"/>
    </row>
    <row r="15" spans="1:20" x14ac:dyDescent="0.3">
      <c r="A15" s="167">
        <v>3000</v>
      </c>
      <c r="B15" s="167" t="s">
        <v>444</v>
      </c>
      <c r="C15" s="168">
        <f>'[23]Our Cost price'!C15+'[23]Our Cost price'!C15*(ExpressionsMarkUp)</f>
        <v>43.415999999999997</v>
      </c>
      <c r="D15" s="168">
        <f>'[23]Our Cost price'!D15+'[23]Our Cost price'!D15*(ExpressionsMarkUp)</f>
        <v>51.5565</v>
      </c>
      <c r="E15" s="168">
        <f>'[23]Our Cost price'!E15+'[23]Our Cost price'!E15*(ExpressionsMarkUp)</f>
        <v>56.078999999999994</v>
      </c>
      <c r="F15" s="168">
        <f>'[23]Our Cost price'!F15+'[23]Our Cost price'!F15*(ExpressionsMarkUp)</f>
        <v>63.314999999999998</v>
      </c>
      <c r="G15" s="168">
        <f>'[23]Our Cost price'!G15+'[23]Our Cost price'!G15*(ExpressionsMarkUp)</f>
        <v>78.691499999999991</v>
      </c>
      <c r="H15" s="168">
        <f>'[23]Our Cost price'!H15+'[23]Our Cost price'!H15*(ExpressionsMarkUp)</f>
        <v>83.213999999999999</v>
      </c>
      <c r="I15" s="168">
        <f>'[23]Our Cost price'!I15+'[23]Our Cost price'!I15*(ExpressionsMarkUp)</f>
        <v>92.259</v>
      </c>
      <c r="J15" s="168">
        <f>'[23]Our Cost price'!J15+'[23]Our Cost price'!J15*(ExpressionsMarkUp)</f>
        <v>102.20850000000002</v>
      </c>
      <c r="K15" s="169"/>
      <c r="L15" s="169"/>
      <c r="M15" s="169"/>
      <c r="N15" s="169"/>
      <c r="O15" s="169"/>
      <c r="P15" s="17"/>
    </row>
    <row r="16" spans="1:20" x14ac:dyDescent="0.3">
      <c r="A16" s="18"/>
      <c r="B16" s="18"/>
      <c r="C16" s="17"/>
      <c r="D16" s="17"/>
      <c r="E16" s="17"/>
      <c r="F16" s="17"/>
      <c r="G16" s="17"/>
      <c r="H16" s="17"/>
      <c r="I16" s="17"/>
      <c r="J16" s="17"/>
      <c r="K16" s="17"/>
      <c r="M16" s="17"/>
      <c r="N16" s="17"/>
    </row>
    <row r="17" spans="1:16" x14ac:dyDescent="0.3">
      <c r="A17" s="6" t="s">
        <v>59</v>
      </c>
      <c r="B17" s="7"/>
      <c r="C17" s="7"/>
      <c r="D17" s="7"/>
      <c r="E17" s="7"/>
      <c r="F17" s="7"/>
      <c r="G17" s="7"/>
      <c r="H17" s="7"/>
      <c r="I17" s="7"/>
      <c r="J17" s="7"/>
      <c r="K17" s="7"/>
      <c r="L17" s="8"/>
      <c r="M17" s="8"/>
      <c r="N17" s="8"/>
      <c r="O17" s="8"/>
    </row>
    <row r="18" spans="1:16" x14ac:dyDescent="0.3">
      <c r="A18" s="10"/>
      <c r="B18" s="11" t="s">
        <v>2</v>
      </c>
      <c r="C18" s="12">
        <v>600</v>
      </c>
      <c r="D18" s="13">
        <v>760</v>
      </c>
      <c r="E18" s="13">
        <v>900</v>
      </c>
      <c r="F18" s="13">
        <v>1070</v>
      </c>
      <c r="G18" s="13">
        <v>1200</v>
      </c>
      <c r="H18" s="13">
        <v>1370</v>
      </c>
      <c r="I18" s="13">
        <v>1520</v>
      </c>
      <c r="J18" s="13">
        <v>1680</v>
      </c>
      <c r="K18" s="13">
        <v>1830</v>
      </c>
      <c r="L18" s="13">
        <v>2000</v>
      </c>
      <c r="M18" s="13">
        <v>2150</v>
      </c>
      <c r="N18" s="13">
        <v>2300</v>
      </c>
      <c r="O18" s="13">
        <v>2420</v>
      </c>
      <c r="P18" s="13">
        <v>2590</v>
      </c>
    </row>
    <row r="19" spans="1:16" x14ac:dyDescent="0.3">
      <c r="A19" s="778" t="s">
        <v>3</v>
      </c>
      <c r="B19" s="779"/>
      <c r="C19" s="12" t="s">
        <v>7</v>
      </c>
      <c r="D19" s="13" t="s">
        <v>437</v>
      </c>
      <c r="E19" s="13" t="s">
        <v>10</v>
      </c>
      <c r="F19" s="13" t="s">
        <v>438</v>
      </c>
      <c r="G19" s="13" t="s">
        <v>13</v>
      </c>
      <c r="H19" s="13" t="s">
        <v>439</v>
      </c>
      <c r="I19" s="13" t="s">
        <v>440</v>
      </c>
      <c r="J19" s="13" t="s">
        <v>441</v>
      </c>
      <c r="K19" s="13" t="s">
        <v>442</v>
      </c>
      <c r="L19" s="13" t="s">
        <v>21</v>
      </c>
      <c r="M19" s="13" t="s">
        <v>443</v>
      </c>
      <c r="N19" s="13" t="s">
        <v>24</v>
      </c>
      <c r="O19" s="13" t="s">
        <v>445</v>
      </c>
      <c r="P19" s="13" t="s">
        <v>60</v>
      </c>
    </row>
    <row r="20" spans="1:16" x14ac:dyDescent="0.3">
      <c r="A20" s="166">
        <v>1200</v>
      </c>
      <c r="B20" s="166" t="s">
        <v>13</v>
      </c>
      <c r="C20" s="168">
        <f>'[23]Our Cost price'!C20+'[23]Our Cost price'!C20*(ExpressionsMarkUp)</f>
        <v>26.230499999999999</v>
      </c>
      <c r="D20" s="168">
        <f>'[23]Our Cost price'!D20+'[23]Our Cost price'!D20*(ExpressionsMarkUp)</f>
        <v>30.753</v>
      </c>
      <c r="E20" s="168">
        <f>'[23]Our Cost price'!E20+'[23]Our Cost price'!E20*(ExpressionsMarkUp)</f>
        <v>35.275499999999994</v>
      </c>
      <c r="F20" s="168">
        <f>'[23]Our Cost price'!F20+'[23]Our Cost price'!F20*(ExpressionsMarkUp)</f>
        <v>42.511499999999998</v>
      </c>
      <c r="G20" s="168">
        <f>'[23]Our Cost price'!G20+'[23]Our Cost price'!G20*(ExpressionsMarkUp)</f>
        <v>44.320499999999996</v>
      </c>
      <c r="H20" s="168">
        <f>'[23]Our Cost price'!H20+'[23]Our Cost price'!H20*(ExpressionsMarkUp)</f>
        <v>51.5565</v>
      </c>
      <c r="I20" s="168">
        <f>'[23]Our Cost price'!I20+'[23]Our Cost price'!I20*(ExpressionsMarkUp)</f>
        <v>56.078999999999994</v>
      </c>
      <c r="J20" s="168">
        <f>'[23]Our Cost price'!J20+'[23]Our Cost price'!J20*(ExpressionsMarkUp)</f>
        <v>60.601500000000001</v>
      </c>
      <c r="K20" s="168">
        <f>'[23]Our Cost price'!K20+'[23]Our Cost price'!K20*(ExpressionsMarkUp)</f>
        <v>64.219499999999996</v>
      </c>
      <c r="L20" s="168">
        <f>'[23]Our Cost price'!L20+'[23]Our Cost price'!L20*(ExpressionsMarkUp)</f>
        <v>76.882500000000007</v>
      </c>
      <c r="M20" s="168">
        <f>'[23]Our Cost price'!M20+'[23]Our Cost price'!M20*(ExpressionsMarkUp)</f>
        <v>86.831999999999994</v>
      </c>
      <c r="N20" s="168">
        <f>'[23]Our Cost price'!N20+'[23]Our Cost price'!N20*(ExpressionsMarkUp)</f>
        <v>89.545500000000004</v>
      </c>
      <c r="O20" s="168">
        <f>'[23]Our Cost price'!O20+'[23]Our Cost price'!O20*(ExpressionsMarkUp)</f>
        <v>95.876999999999995</v>
      </c>
      <c r="P20" s="168">
        <f>'[23]Our Cost price'!P20+'[23]Our Cost price'!P20*(ExpressionsMarkUp)</f>
        <v>103.113</v>
      </c>
    </row>
    <row r="21" spans="1:16" x14ac:dyDescent="0.3">
      <c r="A21" s="167">
        <v>1800</v>
      </c>
      <c r="B21" s="167" t="s">
        <v>26</v>
      </c>
      <c r="C21" s="168">
        <f>'[23]Our Cost price'!C21+'[23]Our Cost price'!C21*(ExpressionsMarkUp)</f>
        <v>30.753</v>
      </c>
      <c r="D21" s="168">
        <f>'[23]Our Cost price'!D21+'[23]Our Cost price'!D21*(ExpressionsMarkUp)</f>
        <v>38.893499999999996</v>
      </c>
      <c r="E21" s="168">
        <f>'[23]Our Cost price'!E21+'[23]Our Cost price'!E21*(ExpressionsMarkUp)</f>
        <v>46.1295</v>
      </c>
      <c r="F21" s="168">
        <f>'[23]Our Cost price'!F21+'[23]Our Cost price'!F21*(ExpressionsMarkUp)</f>
        <v>54.27</v>
      </c>
      <c r="G21" s="168">
        <f>'[23]Our Cost price'!G21+'[23]Our Cost price'!G21*(ExpressionsMarkUp)</f>
        <v>62.410500000000006</v>
      </c>
      <c r="H21" s="168">
        <f>'[23]Our Cost price'!H21+'[23]Our Cost price'!H21*(ExpressionsMarkUp)</f>
        <v>68.742000000000004</v>
      </c>
      <c r="I21" s="168">
        <f>'[23]Our Cost price'!I21+'[23]Our Cost price'!I21*(ExpressionsMarkUp)</f>
        <v>74.168999999999997</v>
      </c>
      <c r="J21" s="168">
        <f>'[23]Our Cost price'!J21+'[23]Our Cost price'!J21*(ExpressionsMarkUp)</f>
        <v>82.3095</v>
      </c>
      <c r="K21" s="168">
        <f>'[23]Our Cost price'!K21+'[23]Our Cost price'!K21*(ExpressionsMarkUp)</f>
        <v>88.640999999999991</v>
      </c>
      <c r="L21" s="168">
        <f>'[23]Our Cost price'!L21+'[23]Our Cost price'!L21*(ExpressionsMarkUp)</f>
        <v>105.8265</v>
      </c>
      <c r="M21" s="168">
        <f>'[23]Our Cost price'!M21+'[23]Our Cost price'!M21*(ExpressionsMarkUp)</f>
        <v>114.8715</v>
      </c>
      <c r="N21" s="168">
        <f>'[23]Our Cost price'!N21+'[23]Our Cost price'!N21*(ExpressionsMarkUp)</f>
        <v>123.91649999999998</v>
      </c>
      <c r="O21" s="168">
        <f>'[23]Our Cost price'!O21+'[23]Our Cost price'!O21*(ExpressionsMarkUp)</f>
        <v>130.24799999999999</v>
      </c>
      <c r="P21" s="168">
        <f>'[23]Our Cost price'!P21+'[23]Our Cost price'!P21*(ExpressionsMarkUp)</f>
        <v>137.48400000000001</v>
      </c>
    </row>
    <row r="22" spans="1:16" x14ac:dyDescent="0.3">
      <c r="A22" s="167">
        <v>2400</v>
      </c>
      <c r="B22" s="167" t="s">
        <v>25</v>
      </c>
      <c r="C22" s="168">
        <f>'[23]Our Cost price'!C22+'[23]Our Cost price'!C22*(ExpressionsMarkUp)</f>
        <v>38.893499999999996</v>
      </c>
      <c r="D22" s="168">
        <f>'[23]Our Cost price'!D22+'[23]Our Cost price'!D22*(ExpressionsMarkUp)</f>
        <v>46.1295</v>
      </c>
      <c r="E22" s="168">
        <f>'[23]Our Cost price'!E22+'[23]Our Cost price'!E22*(ExpressionsMarkUp)</f>
        <v>56.078999999999994</v>
      </c>
      <c r="F22" s="168">
        <f>'[23]Our Cost price'!F22+'[23]Our Cost price'!F22*(ExpressionsMarkUp)</f>
        <v>63.314999999999998</v>
      </c>
      <c r="G22" s="168">
        <f>'[23]Our Cost price'!G22+'[23]Our Cost price'!G22*(ExpressionsMarkUp)</f>
        <v>74.168999999999997</v>
      </c>
      <c r="H22" s="168">
        <f>'[23]Our Cost price'!H22+'[23]Our Cost price'!H22*(ExpressionsMarkUp)</f>
        <v>82.3095</v>
      </c>
      <c r="I22" s="168">
        <f>'[23]Our Cost price'!I22+'[23]Our Cost price'!I22*(ExpressionsMarkUp)</f>
        <v>89.545500000000004</v>
      </c>
      <c r="J22" s="168">
        <f>'[23]Our Cost price'!J22+'[23]Our Cost price'!J22*(ExpressionsMarkUp)</f>
        <v>99.494999999999976</v>
      </c>
      <c r="K22" s="168">
        <f>'[23]Our Cost price'!K22+'[23]Our Cost price'!K22*(ExpressionsMarkUp)</f>
        <v>106.73099999999999</v>
      </c>
      <c r="L22" s="168">
        <f>'[23]Our Cost price'!L22+'[23]Our Cost price'!L22*(ExpressionsMarkUp)</f>
        <v>130.24799999999999</v>
      </c>
      <c r="M22" s="168">
        <f>'[23]Our Cost price'!M22+'[23]Our Cost price'!M22*(ExpressionsMarkUp)</f>
        <v>141.10199999999998</v>
      </c>
      <c r="N22" s="168">
        <f>'[23]Our Cost price'!N22+'[23]Our Cost price'!N22*(ExpressionsMarkUp)</f>
        <v>150.14699999999999</v>
      </c>
      <c r="O22" s="168">
        <f>'[23]Our Cost price'!O22+'[23]Our Cost price'!O22*(ExpressionsMarkUp)</f>
        <v>159.19199999999998</v>
      </c>
      <c r="P22" s="168">
        <f>'[23]Our Cost price'!P22+'[23]Our Cost price'!P22*(ExpressionsMarkUp)</f>
        <v>170.04599999999999</v>
      </c>
    </row>
    <row r="23" spans="1:16" x14ac:dyDescent="0.3">
      <c r="A23" s="167">
        <v>3000</v>
      </c>
      <c r="B23" s="167" t="s">
        <v>444</v>
      </c>
      <c r="C23" s="168">
        <f>'[23]Our Cost price'!C23+'[23]Our Cost price'!C23*(ExpressionsMarkUp)</f>
        <v>48.842999999999996</v>
      </c>
      <c r="D23" s="168">
        <f>'[23]Our Cost price'!D23+'[23]Our Cost price'!D23*(ExpressionsMarkUp)</f>
        <v>57.887999999999991</v>
      </c>
      <c r="E23" s="168">
        <f>'[23]Our Cost price'!E23+'[23]Our Cost price'!E23*(ExpressionsMarkUp)</f>
        <v>63.314999999999998</v>
      </c>
      <c r="F23" s="168">
        <f>'[23]Our Cost price'!F23+'[23]Our Cost price'!F23*(ExpressionsMarkUp)</f>
        <v>74.168999999999997</v>
      </c>
      <c r="G23" s="168">
        <f>'[23]Our Cost price'!G23+'[23]Our Cost price'!G23*(ExpressionsMarkUp)</f>
        <v>88.640999999999991</v>
      </c>
      <c r="H23" s="168">
        <f>'[23]Our Cost price'!H23+'[23]Our Cost price'!H23*(ExpressionsMarkUp)</f>
        <v>95.876999999999995</v>
      </c>
      <c r="I23" s="168">
        <f>'[23]Our Cost price'!I23+'[23]Our Cost price'!I23*(ExpressionsMarkUp)</f>
        <v>105.8265</v>
      </c>
      <c r="J23" s="168">
        <f>'[23]Our Cost price'!J23+'[23]Our Cost price'!J23*(ExpressionsMarkUp)</f>
        <v>114.8715</v>
      </c>
      <c r="K23" s="169"/>
      <c r="L23" s="169"/>
      <c r="M23" s="169"/>
      <c r="N23" s="169"/>
      <c r="O23" s="169"/>
      <c r="P23" s="17"/>
    </row>
    <row r="25" spans="1:16" x14ac:dyDescent="0.3">
      <c r="A25" s="19" t="s">
        <v>61</v>
      </c>
      <c r="B25" s="7"/>
      <c r="I25" s="17"/>
      <c r="J25" s="17"/>
      <c r="K25" s="17"/>
      <c r="L25" s="17"/>
      <c r="M25" s="17"/>
      <c r="N25" s="17"/>
      <c r="O25" s="17"/>
      <c r="P25" s="20"/>
    </row>
    <row r="26" spans="1:16" x14ac:dyDescent="0.3">
      <c r="A26" s="10"/>
      <c r="B26" s="11" t="s">
        <v>2</v>
      </c>
      <c r="C26" s="12">
        <v>600</v>
      </c>
      <c r="D26" s="13">
        <v>760</v>
      </c>
      <c r="E26" s="13">
        <v>900</v>
      </c>
      <c r="F26" s="13">
        <v>1070</v>
      </c>
      <c r="G26" s="13">
        <v>1200</v>
      </c>
      <c r="H26" s="13">
        <v>1370</v>
      </c>
      <c r="I26" s="13">
        <v>1520</v>
      </c>
      <c r="J26" s="13">
        <v>1680</v>
      </c>
      <c r="K26" s="13">
        <v>1830</v>
      </c>
      <c r="L26" s="13">
        <v>2000</v>
      </c>
      <c r="M26" s="13">
        <v>2150</v>
      </c>
      <c r="N26" s="13">
        <v>2300</v>
      </c>
      <c r="O26" s="13">
        <v>2420</v>
      </c>
      <c r="P26" s="13">
        <v>2590</v>
      </c>
    </row>
    <row r="27" spans="1:16" x14ac:dyDescent="0.3">
      <c r="A27" s="778" t="s">
        <v>3</v>
      </c>
      <c r="B27" s="779"/>
      <c r="C27" s="12" t="s">
        <v>7</v>
      </c>
      <c r="D27" s="13" t="s">
        <v>437</v>
      </c>
      <c r="E27" s="13" t="s">
        <v>10</v>
      </c>
      <c r="F27" s="13" t="s">
        <v>438</v>
      </c>
      <c r="G27" s="13" t="s">
        <v>13</v>
      </c>
      <c r="H27" s="13" t="s">
        <v>439</v>
      </c>
      <c r="I27" s="13" t="s">
        <v>440</v>
      </c>
      <c r="J27" s="13" t="s">
        <v>441</v>
      </c>
      <c r="K27" s="13" t="s">
        <v>442</v>
      </c>
      <c r="L27" s="13" t="s">
        <v>21</v>
      </c>
      <c r="M27" s="13" t="s">
        <v>443</v>
      </c>
      <c r="N27" s="13" t="s">
        <v>24</v>
      </c>
      <c r="O27" s="13" t="s">
        <v>445</v>
      </c>
      <c r="P27" s="13" t="s">
        <v>60</v>
      </c>
    </row>
    <row r="28" spans="1:16" x14ac:dyDescent="0.3">
      <c r="A28" s="166">
        <v>1200</v>
      </c>
      <c r="B28" s="166" t="s">
        <v>13</v>
      </c>
      <c r="C28" s="168">
        <f>'[23]Our Cost price'!C28+'[23]Our Cost price'!C28*(ExpressionsMarkUp)</f>
        <v>31.657499999999999</v>
      </c>
      <c r="D28" s="168">
        <f>'[23]Our Cost price'!D28+'[23]Our Cost price'!D28*(ExpressionsMarkUp)</f>
        <v>38.893499999999996</v>
      </c>
      <c r="E28" s="168">
        <f>'[23]Our Cost price'!E28+'[23]Our Cost price'!E28*(ExpressionsMarkUp)</f>
        <v>45.225000000000001</v>
      </c>
      <c r="F28" s="168">
        <f>'[23]Our Cost price'!F28+'[23]Our Cost price'!F28*(ExpressionsMarkUp)</f>
        <v>51.5565</v>
      </c>
      <c r="G28" s="168">
        <f>'[23]Our Cost price'!G28+'[23]Our Cost price'!G28*(ExpressionsMarkUp)</f>
        <v>56.078999999999994</v>
      </c>
      <c r="H28" s="168">
        <f>'[23]Our Cost price'!H28+'[23]Our Cost price'!H28*(ExpressionsMarkUp)</f>
        <v>63.314999999999998</v>
      </c>
      <c r="I28" s="168">
        <f>'[23]Our Cost price'!I28+'[23]Our Cost price'!I28*(ExpressionsMarkUp)</f>
        <v>70.550999999999988</v>
      </c>
      <c r="J28" s="168">
        <f>'[23]Our Cost price'!J28+'[23]Our Cost price'!J28*(ExpressionsMarkUp)</f>
        <v>75.978000000000009</v>
      </c>
      <c r="K28" s="168">
        <f>'[23]Our Cost price'!K28+'[23]Our Cost price'!K28*(ExpressionsMarkUp)</f>
        <v>82.3095</v>
      </c>
      <c r="L28" s="168">
        <f>'[23]Our Cost price'!L28+'[23]Our Cost price'!L28*(ExpressionsMarkUp)</f>
        <v>97.685999999999993</v>
      </c>
      <c r="M28" s="168">
        <f>'[23]Our Cost price'!M28+'[23]Our Cost price'!M28*(ExpressionsMarkUp)</f>
        <v>108.54</v>
      </c>
      <c r="N28" s="168">
        <f>'[23]Our Cost price'!N28+'[23]Our Cost price'!N28*(ExpressionsMarkUp)</f>
        <v>112.15799999999999</v>
      </c>
      <c r="O28" s="168">
        <f>'[23]Our Cost price'!O28+'[23]Our Cost price'!O28*(ExpressionsMarkUp)</f>
        <v>117.58499999999999</v>
      </c>
      <c r="P28" s="168">
        <f>'[23]Our Cost price'!P28+'[23]Our Cost price'!P28*(ExpressionsMarkUp)</f>
        <v>128.43899999999999</v>
      </c>
    </row>
    <row r="29" spans="1:16" x14ac:dyDescent="0.3">
      <c r="A29" s="167">
        <v>1800</v>
      </c>
      <c r="B29" s="167" t="s">
        <v>26</v>
      </c>
      <c r="C29" s="168">
        <f>'[23]Our Cost price'!C29+'[23]Our Cost price'!C29*(ExpressionsMarkUp)</f>
        <v>38.893499999999996</v>
      </c>
      <c r="D29" s="168">
        <f>'[23]Our Cost price'!D29+'[23]Our Cost price'!D29*(ExpressionsMarkUp)</f>
        <v>48.842999999999996</v>
      </c>
      <c r="E29" s="168">
        <f>'[23]Our Cost price'!E29+'[23]Our Cost price'!E29*(ExpressionsMarkUp)</f>
        <v>57.887999999999991</v>
      </c>
      <c r="F29" s="168">
        <f>'[23]Our Cost price'!F29+'[23]Our Cost price'!F29*(ExpressionsMarkUp)</f>
        <v>68.742000000000004</v>
      </c>
      <c r="G29" s="168">
        <f>'[23]Our Cost price'!G29+'[23]Our Cost price'!G29*(ExpressionsMarkUp)</f>
        <v>78.691499999999991</v>
      </c>
      <c r="H29" s="168">
        <f>'[23]Our Cost price'!H29+'[23]Our Cost price'!H29*(ExpressionsMarkUp)</f>
        <v>84.118499999999997</v>
      </c>
      <c r="I29" s="168">
        <f>'[23]Our Cost price'!I29+'[23]Our Cost price'!I29*(ExpressionsMarkUp)</f>
        <v>91.354500000000002</v>
      </c>
      <c r="J29" s="168">
        <f>'[23]Our Cost price'!J29+'[23]Our Cost price'!J29*(ExpressionsMarkUp)</f>
        <v>104.0175</v>
      </c>
      <c r="K29" s="168">
        <f>'[23]Our Cost price'!K29+'[23]Our Cost price'!K29*(ExpressionsMarkUp)</f>
        <v>111.25349999999999</v>
      </c>
      <c r="L29" s="168">
        <f>'[23]Our Cost price'!L29+'[23]Our Cost price'!L29*(ExpressionsMarkUp)</f>
        <v>132.05699999999999</v>
      </c>
      <c r="M29" s="168">
        <f>'[23]Our Cost price'!M29+'[23]Our Cost price'!M29*(ExpressionsMarkUp)</f>
        <v>146.529</v>
      </c>
      <c r="N29" s="168">
        <f>'[23]Our Cost price'!N29+'[23]Our Cost price'!N29*(ExpressionsMarkUp)</f>
        <v>151.95600000000002</v>
      </c>
      <c r="O29" s="168">
        <f>'[23]Our Cost price'!O29+'[23]Our Cost price'!O29*(ExpressionsMarkUp)</f>
        <v>161.90550000000002</v>
      </c>
      <c r="P29" s="168">
        <f>'[23]Our Cost price'!P29+'[23]Our Cost price'!P29*(ExpressionsMarkUp)</f>
        <v>174.5685</v>
      </c>
    </row>
    <row r="30" spans="1:16" x14ac:dyDescent="0.3">
      <c r="A30" s="167">
        <v>2400</v>
      </c>
      <c r="B30" s="167" t="s">
        <v>25</v>
      </c>
      <c r="C30" s="168">
        <f>'[23]Our Cost price'!C30+'[23]Our Cost price'!C30*(ExpressionsMarkUp)</f>
        <v>48.842999999999996</v>
      </c>
      <c r="D30" s="168">
        <f>'[23]Our Cost price'!D30+'[23]Our Cost price'!D30*(ExpressionsMarkUp)</f>
        <v>57.887999999999991</v>
      </c>
      <c r="E30" s="168">
        <f>'[23]Our Cost price'!E30+'[23]Our Cost price'!E30*(ExpressionsMarkUp)</f>
        <v>70.550999999999988</v>
      </c>
      <c r="F30" s="168">
        <f>'[23]Our Cost price'!F30+'[23]Our Cost price'!F30*(ExpressionsMarkUp)</f>
        <v>81.405000000000001</v>
      </c>
      <c r="G30" s="168">
        <f>'[23]Our Cost price'!G30+'[23]Our Cost price'!G30*(ExpressionsMarkUp)</f>
        <v>91.354500000000002</v>
      </c>
      <c r="H30" s="168">
        <f>'[23]Our Cost price'!H30+'[23]Our Cost price'!H30*(ExpressionsMarkUp)</f>
        <v>104.0175</v>
      </c>
      <c r="I30" s="168">
        <f>'[23]Our Cost price'!I30+'[23]Our Cost price'!I30*(ExpressionsMarkUp)</f>
        <v>112.15799999999999</v>
      </c>
      <c r="J30" s="168">
        <f>'[23]Our Cost price'!J30+'[23]Our Cost price'!J30*(ExpressionsMarkUp)</f>
        <v>125.72549999999998</v>
      </c>
      <c r="K30" s="168">
        <f>'[23]Our Cost price'!K30+'[23]Our Cost price'!K30*(ExpressionsMarkUp)</f>
        <v>134.7705</v>
      </c>
      <c r="L30" s="168">
        <f>'[23]Our Cost price'!L30+'[23]Our Cost price'!L30*(ExpressionsMarkUp)</f>
        <v>161.90550000000002</v>
      </c>
      <c r="M30" s="168">
        <f>'[23]Our Cost price'!M30+'[23]Our Cost price'!M30*(ExpressionsMarkUp)</f>
        <v>178.18650000000002</v>
      </c>
      <c r="N30" s="168">
        <f>'[23]Our Cost price'!N30+'[23]Our Cost price'!N30*(ExpressionsMarkUp)</f>
        <v>187.23149999999998</v>
      </c>
      <c r="O30" s="168">
        <f>'[23]Our Cost price'!O30+'[23]Our Cost price'!O30*(ExpressionsMarkUp)</f>
        <v>198.08549999999997</v>
      </c>
      <c r="P30" s="168">
        <f>'[23]Our Cost price'!P30+'[23]Our Cost price'!P30*(ExpressionsMarkUp)</f>
        <v>213.46199999999999</v>
      </c>
    </row>
    <row r="31" spans="1:16" x14ac:dyDescent="0.3">
      <c r="A31" s="167">
        <v>3000</v>
      </c>
      <c r="B31" s="167" t="s">
        <v>444</v>
      </c>
      <c r="C31" s="168">
        <f>'[23]Our Cost price'!C31+'[23]Our Cost price'!C31*(ExpressionsMarkUp)</f>
        <v>61.506</v>
      </c>
      <c r="D31" s="168">
        <f>'[23]Our Cost price'!D31+'[23]Our Cost price'!D31*(ExpressionsMarkUp)</f>
        <v>73.264499999999998</v>
      </c>
      <c r="E31" s="168">
        <f>'[23]Our Cost price'!E31+'[23]Our Cost price'!E31*(ExpressionsMarkUp)</f>
        <v>81.405000000000001</v>
      </c>
      <c r="F31" s="168">
        <f>'[23]Our Cost price'!F31+'[23]Our Cost price'!F31*(ExpressionsMarkUp)</f>
        <v>91.354500000000002</v>
      </c>
      <c r="G31" s="168">
        <f>'[23]Our Cost price'!G31+'[23]Our Cost price'!G31*(ExpressionsMarkUp)</f>
        <v>111.25349999999999</v>
      </c>
      <c r="H31" s="168">
        <f>'[23]Our Cost price'!H31+'[23]Our Cost price'!H31*(ExpressionsMarkUp)</f>
        <v>117.58499999999999</v>
      </c>
      <c r="I31" s="168">
        <f>'[23]Our Cost price'!I31+'[23]Our Cost price'!I31*(ExpressionsMarkUp)</f>
        <v>132.05699999999999</v>
      </c>
      <c r="J31" s="168">
        <f>'[23]Our Cost price'!J31+'[23]Our Cost price'!J31*(ExpressionsMarkUp)</f>
        <v>146.529</v>
      </c>
      <c r="K31" s="169"/>
      <c r="L31" s="169"/>
      <c r="M31" s="169"/>
      <c r="N31" s="169"/>
      <c r="O31" s="169"/>
      <c r="P31" s="17"/>
    </row>
    <row r="33" spans="1:11" x14ac:dyDescent="0.3">
      <c r="G33" s="24"/>
      <c r="H33" s="24"/>
      <c r="I33" s="24"/>
      <c r="J33" s="24"/>
      <c r="K33" s="24"/>
    </row>
    <row r="34" spans="1:11" x14ac:dyDescent="0.3">
      <c r="A34" s="21" t="s">
        <v>62</v>
      </c>
    </row>
    <row r="35" spans="1:11" x14ac:dyDescent="0.3">
      <c r="A35" s="21"/>
    </row>
    <row r="36" spans="1:11" x14ac:dyDescent="0.3">
      <c r="A36" s="9" t="s">
        <v>63</v>
      </c>
    </row>
    <row r="37" spans="1:11" x14ac:dyDescent="0.3">
      <c r="A37" s="9" t="s">
        <v>64</v>
      </c>
    </row>
    <row r="38" spans="1:11" x14ac:dyDescent="0.3">
      <c r="A38" s="22" t="s">
        <v>65</v>
      </c>
    </row>
    <row r="39" spans="1:11" x14ac:dyDescent="0.3">
      <c r="A39" s="22" t="s">
        <v>66</v>
      </c>
    </row>
    <row r="40" spans="1:11" x14ac:dyDescent="0.3">
      <c r="A40" s="23" t="s">
        <v>67</v>
      </c>
    </row>
    <row r="41" spans="1:11" x14ac:dyDescent="0.3">
      <c r="A41" s="9" t="s">
        <v>68</v>
      </c>
    </row>
  </sheetData>
  <mergeCells count="4">
    <mergeCell ref="A3:B3"/>
    <mergeCell ref="A11:B11"/>
    <mergeCell ref="A19:B19"/>
    <mergeCell ref="A27:B27"/>
  </mergeCells>
  <pageMargins left="0.7" right="0.7" top="0.75" bottom="0.75" header="0.3" footer="0.3"/>
  <pageSetup paperSize="9" scale="41" orientation="portrait" r:id="rId1"/>
  <headerFooter>
    <oddHeader>&amp;LInfusion Faux Woods</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4EF6-8088-4C6C-8A8D-C4AA642648F9}">
  <dimension ref="A1:T41"/>
  <sheetViews>
    <sheetView topLeftCell="A7" zoomScaleNormal="100" zoomScaleSheetLayoutView="90" workbookViewId="0">
      <selection activeCell="A33" sqref="A33:XFD39"/>
    </sheetView>
  </sheetViews>
  <sheetFormatPr defaultRowHeight="18.75" x14ac:dyDescent="0.3"/>
  <cols>
    <col min="1" max="1" width="7.42578125" style="9" customWidth="1"/>
    <col min="2" max="2" width="8.5703125" style="9" customWidth="1"/>
    <col min="3" max="3" width="10.140625" style="9" bestFit="1" customWidth="1"/>
    <col min="4" max="5" width="8.140625" style="9" bestFit="1" customWidth="1"/>
    <col min="6" max="14" width="9.5703125" style="9" bestFit="1" customWidth="1"/>
    <col min="15" max="15" width="10.140625" style="9" bestFit="1" customWidth="1"/>
    <col min="16" max="16" width="9.28515625" style="9" customWidth="1"/>
  </cols>
  <sheetData>
    <row r="1" spans="1:20" x14ac:dyDescent="0.3">
      <c r="A1" s="6" t="s">
        <v>53</v>
      </c>
      <c r="B1" s="7"/>
      <c r="C1" s="7"/>
      <c r="D1" s="7"/>
      <c r="E1" s="7"/>
      <c r="F1" s="7"/>
      <c r="G1" s="7"/>
      <c r="H1" s="7"/>
      <c r="I1" s="7"/>
      <c r="J1" s="7"/>
      <c r="K1" s="7"/>
      <c r="L1" s="8"/>
      <c r="M1" s="8"/>
      <c r="N1" s="8"/>
      <c r="O1" s="8"/>
    </row>
    <row r="2" spans="1:20" x14ac:dyDescent="0.3">
      <c r="A2" s="10"/>
      <c r="B2" s="11" t="s">
        <v>2</v>
      </c>
      <c r="C2" s="12">
        <v>600</v>
      </c>
      <c r="D2" s="13">
        <v>760</v>
      </c>
      <c r="E2" s="13">
        <v>900</v>
      </c>
      <c r="F2" s="13">
        <v>1070</v>
      </c>
      <c r="G2" s="13">
        <v>1200</v>
      </c>
      <c r="H2" s="13">
        <v>1370</v>
      </c>
      <c r="I2" s="13">
        <v>1520</v>
      </c>
      <c r="J2" s="13">
        <v>1680</v>
      </c>
      <c r="K2" s="13">
        <v>1830</v>
      </c>
      <c r="L2" s="13">
        <v>2000</v>
      </c>
      <c r="M2" s="13">
        <v>2150</v>
      </c>
      <c r="N2" s="13">
        <v>2300</v>
      </c>
      <c r="O2" s="13">
        <v>2400</v>
      </c>
      <c r="P2" s="14"/>
    </row>
    <row r="3" spans="1:20" x14ac:dyDescent="0.3">
      <c r="A3" s="778" t="s">
        <v>3</v>
      </c>
      <c r="B3" s="779"/>
      <c r="C3" s="12" t="s">
        <v>7</v>
      </c>
      <c r="D3" s="13" t="s">
        <v>437</v>
      </c>
      <c r="E3" s="13" t="s">
        <v>10</v>
      </c>
      <c r="F3" s="13" t="s">
        <v>438</v>
      </c>
      <c r="G3" s="13" t="s">
        <v>13</v>
      </c>
      <c r="H3" s="13" t="s">
        <v>439</v>
      </c>
      <c r="I3" s="13" t="s">
        <v>440</v>
      </c>
      <c r="J3" s="13" t="s">
        <v>441</v>
      </c>
      <c r="K3" s="13" t="s">
        <v>442</v>
      </c>
      <c r="L3" s="13" t="s">
        <v>21</v>
      </c>
      <c r="M3" s="13" t="s">
        <v>443</v>
      </c>
      <c r="N3" s="13" t="s">
        <v>24</v>
      </c>
      <c r="O3" s="13" t="s">
        <v>25</v>
      </c>
      <c r="P3" s="14"/>
    </row>
    <row r="4" spans="1:20" x14ac:dyDescent="0.3">
      <c r="A4" s="166">
        <v>1200</v>
      </c>
      <c r="B4" s="166" t="s">
        <v>13</v>
      </c>
      <c r="C4" s="168">
        <f>'C Infusions Faux Wood'!C4+'C Infusions Faux Wood'!C4*(-HcInfudionDiscount)</f>
        <v>19.872</v>
      </c>
      <c r="D4" s="168">
        <f>'C Infusions Faux Wood'!D4+'C Infusions Faux Wood'!D4*(-HcInfudionDiscount)</f>
        <v>25.92</v>
      </c>
      <c r="E4" s="168">
        <f>'C Infusions Faux Wood'!E4+'C Infusions Faux Wood'!E4*(-HcInfudionDiscount)</f>
        <v>28.512</v>
      </c>
      <c r="F4" s="168">
        <f>'C Infusions Faux Wood'!F4+'C Infusions Faux Wood'!F4*(-HcInfudionDiscount)</f>
        <v>32.832000000000001</v>
      </c>
      <c r="G4" s="168">
        <f>'C Infusions Faux Wood'!G4+'C Infusions Faux Wood'!G4*(-HcInfudionDiscount)</f>
        <v>35.423999999999999</v>
      </c>
      <c r="H4" s="168">
        <f>'C Infusions Faux Wood'!H4+'C Infusions Faux Wood'!H4*(-HcInfudionDiscount)</f>
        <v>41.471999999999994</v>
      </c>
      <c r="I4" s="168">
        <f>'C Infusions Faux Wood'!I4+'C Infusions Faux Wood'!I4*(-HcInfudionDiscount)</f>
        <v>44.927999999999997</v>
      </c>
      <c r="J4" s="168">
        <f>'C Infusions Faux Wood'!J4+'C Infusions Faux Wood'!J4*(-HcInfudionDiscount)</f>
        <v>49.248000000000005</v>
      </c>
      <c r="K4" s="168">
        <f>'C Infusions Faux Wood'!K4+'C Infusions Faux Wood'!K4*(-HcInfudionDiscount)</f>
        <v>52.704000000000001</v>
      </c>
      <c r="L4" s="168">
        <f>'C Infusions Faux Wood'!L4+'C Infusions Faux Wood'!L4*(-HcInfudionDiscount)</f>
        <v>60.48</v>
      </c>
      <c r="M4" s="168">
        <f>'C Infusions Faux Wood'!M4+'C Infusions Faux Wood'!M4*(-HcInfudionDiscount)</f>
        <v>69.984000000000009</v>
      </c>
      <c r="N4" s="168">
        <f>'C Infusions Faux Wood'!N4+'C Infusions Faux Wood'!N4*(-HcInfudionDiscount)</f>
        <v>72.576000000000008</v>
      </c>
      <c r="O4" s="168">
        <f>'C Infusions Faux Wood'!O4+'C Infusions Faux Wood'!O4*(-HcInfudionDiscount)</f>
        <v>76.031999999999996</v>
      </c>
      <c r="P4" s="16"/>
    </row>
    <row r="5" spans="1:20" x14ac:dyDescent="0.3">
      <c r="A5" s="167">
        <v>1800</v>
      </c>
      <c r="B5" s="167" t="s">
        <v>26</v>
      </c>
      <c r="C5" s="168">
        <f>'C Infusions Faux Wood'!C5+'C Infusions Faux Wood'!C5*(-HcInfudionDiscount)</f>
        <v>25.92</v>
      </c>
      <c r="D5" s="168">
        <f>'C Infusions Faux Wood'!D5+'C Infusions Faux Wood'!D5*(-HcInfudionDiscount)</f>
        <v>31.103999999999999</v>
      </c>
      <c r="E5" s="168">
        <f>'C Infusions Faux Wood'!E5+'C Infusions Faux Wood'!E5*(-HcInfudionDiscount)</f>
        <v>37.152000000000001</v>
      </c>
      <c r="F5" s="168">
        <f>'C Infusions Faux Wood'!F5+'C Infusions Faux Wood'!F5*(-HcInfudionDiscount)</f>
        <v>44.064</v>
      </c>
      <c r="G5" s="168">
        <f>'C Infusions Faux Wood'!G5+'C Infusions Faux Wood'!G5*(-HcInfudionDiscount)</f>
        <v>50.976000000000006</v>
      </c>
      <c r="H5" s="168">
        <f>'C Infusions Faux Wood'!H5+'C Infusions Faux Wood'!H5*(-HcInfudionDiscount)</f>
        <v>54.432000000000002</v>
      </c>
      <c r="I5" s="168">
        <f>'C Infusions Faux Wood'!I5+'C Infusions Faux Wood'!I5*(-HcInfudionDiscount)</f>
        <v>57.888000000000005</v>
      </c>
      <c r="J5" s="168">
        <f>'C Infusions Faux Wood'!J5+'C Infusions Faux Wood'!J5*(-HcInfudionDiscount)</f>
        <v>65.664000000000001</v>
      </c>
      <c r="K5" s="168">
        <f>'C Infusions Faux Wood'!K5+'C Infusions Faux Wood'!K5*(-HcInfudionDiscount)</f>
        <v>71.712000000000003</v>
      </c>
      <c r="L5" s="168">
        <f>'C Infusions Faux Wood'!L5+'C Infusions Faux Wood'!L5*(-HcInfudionDiscount)</f>
        <v>84.671999999999997</v>
      </c>
      <c r="M5" s="168">
        <f>'C Infusions Faux Wood'!M5+'C Infusions Faux Wood'!M5*(-HcInfudionDiscount)</f>
        <v>93.312000000000012</v>
      </c>
      <c r="N5" s="168">
        <f>'C Infusions Faux Wood'!N5+'C Infusions Faux Wood'!N5*(-HcInfudionDiscount)</f>
        <v>98.496000000000009</v>
      </c>
      <c r="O5" s="168">
        <f>'C Infusions Faux Wood'!O5+'C Infusions Faux Wood'!O5*(-HcInfudionDiscount)</f>
        <v>102.816</v>
      </c>
      <c r="P5" s="16"/>
    </row>
    <row r="6" spans="1:20" x14ac:dyDescent="0.3">
      <c r="A6" s="167">
        <v>2400</v>
      </c>
      <c r="B6" s="167" t="s">
        <v>25</v>
      </c>
      <c r="C6" s="168">
        <f>'C Infusions Faux Wood'!C6+'C Infusions Faux Wood'!C6*(-HcInfudionDiscount)</f>
        <v>31.103999999999999</v>
      </c>
      <c r="D6" s="168">
        <f>'C Infusions Faux Wood'!D6+'C Infusions Faux Wood'!D6*(-HcInfudionDiscount)</f>
        <v>37.152000000000001</v>
      </c>
      <c r="E6" s="168">
        <f>'C Infusions Faux Wood'!E6+'C Infusions Faux Wood'!E6*(-HcInfudionDiscount)</f>
        <v>44.927999999999997</v>
      </c>
      <c r="F6" s="168">
        <f>'C Infusions Faux Wood'!F6+'C Infusions Faux Wood'!F6*(-HcInfudionDiscount)</f>
        <v>51.84</v>
      </c>
      <c r="G6" s="168">
        <f>'C Infusions Faux Wood'!G6+'C Infusions Faux Wood'!G6*(-HcInfudionDiscount)</f>
        <v>57.888000000000005</v>
      </c>
      <c r="H6" s="168">
        <f>'C Infusions Faux Wood'!H6+'C Infusions Faux Wood'!H6*(-HcInfudionDiscount)</f>
        <v>65.664000000000001</v>
      </c>
      <c r="I6" s="168">
        <f>'C Infusions Faux Wood'!I6+'C Infusions Faux Wood'!I6*(-HcInfudionDiscount)</f>
        <v>72.576000000000008</v>
      </c>
      <c r="J6" s="168">
        <f>'C Infusions Faux Wood'!J6+'C Infusions Faux Wood'!J6*(-HcInfudionDiscount)</f>
        <v>79.488</v>
      </c>
      <c r="K6" s="168">
        <f>'C Infusions Faux Wood'!K6+'C Infusions Faux Wood'!K6*(-HcInfudionDiscount)</f>
        <v>85.536000000000001</v>
      </c>
      <c r="L6" s="168">
        <f>'C Infusions Faux Wood'!L6+'C Infusions Faux Wood'!L6*(-HcInfudionDiscount)</f>
        <v>102.816</v>
      </c>
      <c r="M6" s="168">
        <f>'C Infusions Faux Wood'!M6+'C Infusions Faux Wood'!M6*(-HcInfudionDiscount)</f>
        <v>112.32</v>
      </c>
      <c r="N6" s="168">
        <f>'C Infusions Faux Wood'!N6+'C Infusions Faux Wood'!N6*(-HcInfudionDiscount)</f>
        <v>120.96</v>
      </c>
      <c r="O6" s="168">
        <f>'C Infusions Faux Wood'!O6+'C Infusions Faux Wood'!O6*(-HcInfudionDiscount)</f>
        <v>127.872</v>
      </c>
      <c r="P6" s="16"/>
    </row>
    <row r="7" spans="1:20" x14ac:dyDescent="0.3">
      <c r="A7" s="167">
        <v>3000</v>
      </c>
      <c r="B7" s="167" t="s">
        <v>444</v>
      </c>
      <c r="C7" s="168">
        <f>'C Infusions Faux Wood'!C7+'C Infusions Faux Wood'!C7*(-HcInfudionDiscount)</f>
        <v>39.744</v>
      </c>
      <c r="D7" s="168">
        <f>'C Infusions Faux Wood'!D7+'C Infusions Faux Wood'!D7*(-HcInfudionDiscount)</f>
        <v>46.656000000000006</v>
      </c>
      <c r="E7" s="168">
        <f>'C Infusions Faux Wood'!E7+'C Infusions Faux Wood'!E7*(-HcInfudionDiscount)</f>
        <v>51.84</v>
      </c>
      <c r="F7" s="168">
        <f>'C Infusions Faux Wood'!F7+'C Infusions Faux Wood'!F7*(-HcInfudionDiscount)</f>
        <v>57.888000000000005</v>
      </c>
      <c r="G7" s="168">
        <f>'C Infusions Faux Wood'!G7+'C Infusions Faux Wood'!G7*(-HcInfudionDiscount)</f>
        <v>71.712000000000003</v>
      </c>
      <c r="H7" s="168">
        <f>'C Infusions Faux Wood'!H7+'C Infusions Faux Wood'!H7*(-HcInfudionDiscount)</f>
        <v>76.031999999999996</v>
      </c>
      <c r="I7" s="168">
        <f>'C Infusions Faux Wood'!I7+'C Infusions Faux Wood'!I7*(-HcInfudionDiscount)</f>
        <v>84.671999999999997</v>
      </c>
      <c r="J7" s="168">
        <f>'C Infusions Faux Wood'!J7+'C Infusions Faux Wood'!J7*(-HcInfudionDiscount)</f>
        <v>93.312000000000012</v>
      </c>
      <c r="K7" s="168"/>
      <c r="L7" s="168"/>
      <c r="M7" s="168"/>
      <c r="N7" s="168"/>
      <c r="O7" s="168"/>
      <c r="P7" s="17"/>
    </row>
    <row r="9" spans="1:20" x14ac:dyDescent="0.3">
      <c r="A9" s="6" t="s">
        <v>58</v>
      </c>
      <c r="B9" s="7"/>
      <c r="C9" s="7"/>
      <c r="D9" s="7"/>
      <c r="E9" s="7"/>
      <c r="F9" s="7"/>
      <c r="G9" s="7"/>
      <c r="H9" s="7"/>
      <c r="I9" s="7"/>
      <c r="J9" s="7"/>
      <c r="K9" s="7"/>
      <c r="L9" s="8"/>
      <c r="M9" s="8"/>
      <c r="N9" s="8"/>
      <c r="O9" s="8"/>
    </row>
    <row r="10" spans="1:20" x14ac:dyDescent="0.3">
      <c r="A10" s="10"/>
      <c r="B10" s="11" t="s">
        <v>2</v>
      </c>
      <c r="C10" s="12">
        <v>600</v>
      </c>
      <c r="D10" s="13">
        <v>760</v>
      </c>
      <c r="E10" s="13">
        <v>900</v>
      </c>
      <c r="F10" s="13">
        <v>1070</v>
      </c>
      <c r="G10" s="13">
        <v>1200</v>
      </c>
      <c r="H10" s="13">
        <v>1370</v>
      </c>
      <c r="I10" s="13">
        <v>1520</v>
      </c>
      <c r="J10" s="13">
        <v>1680</v>
      </c>
      <c r="K10" s="13">
        <v>1830</v>
      </c>
      <c r="L10" s="13">
        <v>2000</v>
      </c>
      <c r="M10" s="13">
        <v>2150</v>
      </c>
      <c r="N10" s="13">
        <v>2300</v>
      </c>
      <c r="O10" s="13">
        <v>2400</v>
      </c>
      <c r="P10" s="14"/>
      <c r="T10" s="350"/>
    </row>
    <row r="11" spans="1:20" x14ac:dyDescent="0.3">
      <c r="A11" s="778" t="s">
        <v>3</v>
      </c>
      <c r="B11" s="779"/>
      <c r="C11" s="12" t="s">
        <v>7</v>
      </c>
      <c r="D11" s="13" t="s">
        <v>437</v>
      </c>
      <c r="E11" s="13" t="s">
        <v>10</v>
      </c>
      <c r="F11" s="13" t="s">
        <v>438</v>
      </c>
      <c r="G11" s="13" t="s">
        <v>13</v>
      </c>
      <c r="H11" s="13" t="s">
        <v>439</v>
      </c>
      <c r="I11" s="13" t="s">
        <v>440</v>
      </c>
      <c r="J11" s="13" t="s">
        <v>441</v>
      </c>
      <c r="K11" s="13" t="s">
        <v>442</v>
      </c>
      <c r="L11" s="13" t="s">
        <v>21</v>
      </c>
      <c r="M11" s="13" t="s">
        <v>443</v>
      </c>
      <c r="N11" s="13" t="s">
        <v>24</v>
      </c>
      <c r="O11" s="13" t="s">
        <v>25</v>
      </c>
      <c r="P11" s="14"/>
    </row>
    <row r="12" spans="1:20" x14ac:dyDescent="0.3">
      <c r="A12" s="166">
        <v>1200</v>
      </c>
      <c r="B12" s="166" t="s">
        <v>13</v>
      </c>
      <c r="C12" s="168">
        <f>'C Infusions Faux Wood'!C12+'C Infusions Faux Wood'!C12*(-HcInfudionDiscount)</f>
        <v>22.612500000000001</v>
      </c>
      <c r="D12" s="168">
        <f>'C Infusions Faux Wood'!D12+'C Infusions Faux Wood'!D12*(-HcInfudionDiscount)</f>
        <v>28.039499999999997</v>
      </c>
      <c r="E12" s="168">
        <f>'C Infusions Faux Wood'!E12+'C Infusions Faux Wood'!E12*(-HcInfudionDiscount)</f>
        <v>31.657499999999999</v>
      </c>
      <c r="F12" s="168">
        <f>'C Infusions Faux Wood'!F12+'C Infusions Faux Wood'!F12*(-HcInfudionDiscount)</f>
        <v>35.275499999999994</v>
      </c>
      <c r="G12" s="168">
        <f>'C Infusions Faux Wood'!G12+'C Infusions Faux Wood'!G12*(-HcInfudionDiscount)</f>
        <v>37.989000000000004</v>
      </c>
      <c r="H12" s="168">
        <f>'C Infusions Faux Wood'!H12+'C Infusions Faux Wood'!H12*(-HcInfudionDiscount)</f>
        <v>45.225000000000001</v>
      </c>
      <c r="I12" s="168">
        <f>'C Infusions Faux Wood'!I12+'C Infusions Faux Wood'!I12*(-HcInfudionDiscount)</f>
        <v>48.842999999999996</v>
      </c>
      <c r="J12" s="168">
        <f>'C Infusions Faux Wood'!J12+'C Infusions Faux Wood'!J12*(-HcInfudionDiscount)</f>
        <v>54.27</v>
      </c>
      <c r="K12" s="168">
        <f>'C Infusions Faux Wood'!K12+'C Infusions Faux Wood'!K12*(-HcInfudionDiscount)</f>
        <v>56.983499999999992</v>
      </c>
      <c r="L12" s="168">
        <f>'C Infusions Faux Wood'!L12+'C Infusions Faux Wood'!L12*(-HcInfudionDiscount)</f>
        <v>67.837500000000006</v>
      </c>
      <c r="M12" s="168">
        <f>'C Infusions Faux Wood'!M12+'C Infusions Faux Wood'!M12*(-HcInfudionDiscount)</f>
        <v>76.882500000000007</v>
      </c>
      <c r="N12" s="168">
        <f>'C Infusions Faux Wood'!N12+'C Infusions Faux Wood'!N12*(-HcInfudionDiscount)</f>
        <v>79.595999999999989</v>
      </c>
      <c r="O12" s="168">
        <f>'C Infusions Faux Wood'!O12+'C Infusions Faux Wood'!O12*(-HcInfudionDiscount)</f>
        <v>83.213999999999999</v>
      </c>
      <c r="P12" s="16"/>
    </row>
    <row r="13" spans="1:20" x14ac:dyDescent="0.3">
      <c r="A13" s="167">
        <v>1800</v>
      </c>
      <c r="B13" s="167" t="s">
        <v>26</v>
      </c>
      <c r="C13" s="168">
        <f>'C Infusions Faux Wood'!C13+'C Infusions Faux Wood'!C13*(-HcInfudionDiscount)</f>
        <v>28.039499999999997</v>
      </c>
      <c r="D13" s="168">
        <f>'C Infusions Faux Wood'!D13+'C Infusions Faux Wood'!D13*(-HcInfudionDiscount)</f>
        <v>33.466499999999996</v>
      </c>
      <c r="E13" s="168">
        <f>'C Infusions Faux Wood'!E13+'C Infusions Faux Wood'!E13*(-HcInfudionDiscount)</f>
        <v>40.702500000000001</v>
      </c>
      <c r="F13" s="168">
        <f>'C Infusions Faux Wood'!F13+'C Infusions Faux Wood'!F13*(-HcInfudionDiscount)</f>
        <v>47.938499999999998</v>
      </c>
      <c r="G13" s="168">
        <f>'C Infusions Faux Wood'!G13+'C Infusions Faux Wood'!G13*(-HcInfudionDiscount)</f>
        <v>56.078999999999994</v>
      </c>
      <c r="H13" s="168">
        <f>'C Infusions Faux Wood'!H13+'C Infusions Faux Wood'!H13*(-HcInfudionDiscount)</f>
        <v>58.792499999999997</v>
      </c>
      <c r="I13" s="168">
        <f>'C Infusions Faux Wood'!I13+'C Infusions Faux Wood'!I13*(-HcInfudionDiscount)</f>
        <v>63.314999999999998</v>
      </c>
      <c r="J13" s="168">
        <f>'C Infusions Faux Wood'!J13+'C Infusions Faux Wood'!J13*(-HcInfudionDiscount)</f>
        <v>72.359999999999985</v>
      </c>
      <c r="K13" s="168">
        <f>'C Infusions Faux Wood'!K13+'C Infusions Faux Wood'!K13*(-HcInfudionDiscount)</f>
        <v>78.691499999999991</v>
      </c>
      <c r="L13" s="168">
        <f>'C Infusions Faux Wood'!L13+'C Infusions Faux Wood'!L13*(-HcInfudionDiscount)</f>
        <v>92.259</v>
      </c>
      <c r="M13" s="168">
        <f>'C Infusions Faux Wood'!M13+'C Infusions Faux Wood'!M13*(-HcInfudionDiscount)</f>
        <v>102.20850000000002</v>
      </c>
      <c r="N13" s="168">
        <f>'C Infusions Faux Wood'!N13+'C Infusions Faux Wood'!N13*(-HcInfudionDiscount)</f>
        <v>106.73099999999999</v>
      </c>
      <c r="O13" s="168">
        <f>'C Infusions Faux Wood'!O13+'C Infusions Faux Wood'!O13*(-HcInfudionDiscount)</f>
        <v>113.0625</v>
      </c>
      <c r="P13" s="16"/>
    </row>
    <row r="14" spans="1:20" x14ac:dyDescent="0.3">
      <c r="A14" s="167">
        <v>2400</v>
      </c>
      <c r="B14" s="167" t="s">
        <v>25</v>
      </c>
      <c r="C14" s="168">
        <f>'C Infusions Faux Wood'!C14+'C Infusions Faux Wood'!C14*(-HcInfudionDiscount)</f>
        <v>33.466499999999996</v>
      </c>
      <c r="D14" s="168">
        <f>'C Infusions Faux Wood'!D14+'C Infusions Faux Wood'!D14*(-HcInfudionDiscount)</f>
        <v>40.702500000000001</v>
      </c>
      <c r="E14" s="168">
        <f>'C Infusions Faux Wood'!E14+'C Infusions Faux Wood'!E14*(-HcInfudionDiscount)</f>
        <v>48.842999999999996</v>
      </c>
      <c r="F14" s="168">
        <f>'C Infusions Faux Wood'!F14+'C Infusions Faux Wood'!F14*(-HcInfudionDiscount)</f>
        <v>56.078999999999994</v>
      </c>
      <c r="G14" s="168">
        <f>'C Infusions Faux Wood'!G14+'C Infusions Faux Wood'!G14*(-HcInfudionDiscount)</f>
        <v>63.314999999999998</v>
      </c>
      <c r="H14" s="168">
        <f>'C Infusions Faux Wood'!H14+'C Infusions Faux Wood'!H14*(-HcInfudionDiscount)</f>
        <v>72.359999999999985</v>
      </c>
      <c r="I14" s="168">
        <f>'C Infusions Faux Wood'!I14+'C Infusions Faux Wood'!I14*(-HcInfudionDiscount)</f>
        <v>79.595999999999989</v>
      </c>
      <c r="J14" s="168">
        <f>'C Infusions Faux Wood'!J14+'C Infusions Faux Wood'!J14*(-HcInfudionDiscount)</f>
        <v>86.831999999999994</v>
      </c>
      <c r="K14" s="168">
        <f>'C Infusions Faux Wood'!K14+'C Infusions Faux Wood'!K14*(-HcInfudionDiscount)</f>
        <v>94.068000000000012</v>
      </c>
      <c r="L14" s="168">
        <f>'C Infusions Faux Wood'!L14+'C Infusions Faux Wood'!L14*(-HcInfudionDiscount)</f>
        <v>113.0625</v>
      </c>
      <c r="M14" s="168">
        <f>'C Infusions Faux Wood'!M14+'C Infusions Faux Wood'!M14*(-HcInfudionDiscount)</f>
        <v>125.72549999999998</v>
      </c>
      <c r="N14" s="168">
        <f>'C Infusions Faux Wood'!N14+'C Infusions Faux Wood'!N14*(-HcInfudionDiscount)</f>
        <v>131.1525</v>
      </c>
      <c r="O14" s="168">
        <f>'C Infusions Faux Wood'!O14+'C Infusions Faux Wood'!O14*(-HcInfudionDiscount)</f>
        <v>140.19749999999999</v>
      </c>
      <c r="P14" s="16"/>
    </row>
    <row r="15" spans="1:20" x14ac:dyDescent="0.3">
      <c r="A15" s="167">
        <v>3000</v>
      </c>
      <c r="B15" s="167" t="s">
        <v>444</v>
      </c>
      <c r="C15" s="168">
        <f>'C Infusions Faux Wood'!C15+'C Infusions Faux Wood'!C15*(-HcInfudionDiscount)</f>
        <v>43.415999999999997</v>
      </c>
      <c r="D15" s="168">
        <f>'C Infusions Faux Wood'!D15+'C Infusions Faux Wood'!D15*(-HcInfudionDiscount)</f>
        <v>51.5565</v>
      </c>
      <c r="E15" s="168">
        <f>'C Infusions Faux Wood'!E15+'C Infusions Faux Wood'!E15*(-HcInfudionDiscount)</f>
        <v>56.078999999999994</v>
      </c>
      <c r="F15" s="168">
        <f>'C Infusions Faux Wood'!F15+'C Infusions Faux Wood'!F15*(-HcInfudionDiscount)</f>
        <v>63.314999999999998</v>
      </c>
      <c r="G15" s="168">
        <f>'C Infusions Faux Wood'!G15+'C Infusions Faux Wood'!G15*(-HcInfudionDiscount)</f>
        <v>78.691499999999991</v>
      </c>
      <c r="H15" s="168">
        <f>'C Infusions Faux Wood'!H15+'C Infusions Faux Wood'!H15*(-HcInfudionDiscount)</f>
        <v>83.213999999999999</v>
      </c>
      <c r="I15" s="168">
        <f>'C Infusions Faux Wood'!I15+'C Infusions Faux Wood'!I15*(-HcInfudionDiscount)</f>
        <v>92.259</v>
      </c>
      <c r="J15" s="168">
        <f>'C Infusions Faux Wood'!J15+'C Infusions Faux Wood'!J15*(-HcInfudionDiscount)</f>
        <v>102.20850000000002</v>
      </c>
      <c r="K15" s="168"/>
      <c r="L15" s="168"/>
      <c r="M15" s="168"/>
      <c r="N15" s="168"/>
      <c r="O15" s="168"/>
      <c r="P15" s="17"/>
    </row>
    <row r="16" spans="1:20" x14ac:dyDescent="0.3">
      <c r="A16" s="18"/>
      <c r="B16" s="18"/>
      <c r="C16" s="17"/>
      <c r="D16" s="17"/>
      <c r="E16" s="17"/>
      <c r="F16" s="17"/>
      <c r="G16" s="17"/>
      <c r="H16" s="17"/>
      <c r="I16" s="17"/>
      <c r="J16" s="17"/>
      <c r="K16" s="17"/>
      <c r="M16" s="17"/>
      <c r="N16" s="17"/>
    </row>
    <row r="17" spans="1:16" x14ac:dyDescent="0.3">
      <c r="A17" s="6" t="s">
        <v>59</v>
      </c>
      <c r="B17" s="7"/>
      <c r="C17" s="7"/>
      <c r="D17" s="7"/>
      <c r="E17" s="7"/>
      <c r="F17" s="7"/>
      <c r="G17" s="7"/>
      <c r="H17" s="7"/>
      <c r="I17" s="7"/>
      <c r="J17" s="7"/>
      <c r="K17" s="7"/>
      <c r="L17" s="8"/>
      <c r="M17" s="8"/>
      <c r="N17" s="8"/>
      <c r="O17" s="8"/>
    </row>
    <row r="18" spans="1:16" x14ac:dyDescent="0.3">
      <c r="A18" s="10"/>
      <c r="B18" s="11" t="s">
        <v>2</v>
      </c>
      <c r="C18" s="12">
        <v>600</v>
      </c>
      <c r="D18" s="13">
        <v>760</v>
      </c>
      <c r="E18" s="13">
        <v>900</v>
      </c>
      <c r="F18" s="13">
        <v>1070</v>
      </c>
      <c r="G18" s="13">
        <v>1200</v>
      </c>
      <c r="H18" s="13">
        <v>1370</v>
      </c>
      <c r="I18" s="13">
        <v>1520</v>
      </c>
      <c r="J18" s="13">
        <v>1680</v>
      </c>
      <c r="K18" s="13">
        <v>1830</v>
      </c>
      <c r="L18" s="13">
        <v>2000</v>
      </c>
      <c r="M18" s="13">
        <v>2150</v>
      </c>
      <c r="N18" s="13">
        <v>2300</v>
      </c>
      <c r="O18" s="13">
        <v>2420</v>
      </c>
      <c r="P18" s="13">
        <v>2590</v>
      </c>
    </row>
    <row r="19" spans="1:16" x14ac:dyDescent="0.3">
      <c r="A19" s="778" t="s">
        <v>3</v>
      </c>
      <c r="B19" s="779"/>
      <c r="C19" s="12" t="s">
        <v>7</v>
      </c>
      <c r="D19" s="13" t="s">
        <v>437</v>
      </c>
      <c r="E19" s="13" t="s">
        <v>10</v>
      </c>
      <c r="F19" s="13" t="s">
        <v>438</v>
      </c>
      <c r="G19" s="13" t="s">
        <v>13</v>
      </c>
      <c r="H19" s="13" t="s">
        <v>439</v>
      </c>
      <c r="I19" s="13" t="s">
        <v>440</v>
      </c>
      <c r="J19" s="13" t="s">
        <v>441</v>
      </c>
      <c r="K19" s="13" t="s">
        <v>442</v>
      </c>
      <c r="L19" s="13" t="s">
        <v>21</v>
      </c>
      <c r="M19" s="13" t="s">
        <v>443</v>
      </c>
      <c r="N19" s="13" t="s">
        <v>24</v>
      </c>
      <c r="O19" s="13" t="s">
        <v>445</v>
      </c>
      <c r="P19" s="13" t="s">
        <v>60</v>
      </c>
    </row>
    <row r="20" spans="1:16" x14ac:dyDescent="0.3">
      <c r="A20" s="166">
        <v>1200</v>
      </c>
      <c r="B20" s="166" t="s">
        <v>13</v>
      </c>
      <c r="C20" s="168">
        <f>'C Infusions Faux Wood'!C20+'C Infusions Faux Wood'!C20*(-HcInfudionDiscount)</f>
        <v>26.230499999999999</v>
      </c>
      <c r="D20" s="168">
        <f>'C Infusions Faux Wood'!D20+'C Infusions Faux Wood'!D20*(-HcInfudionDiscount)</f>
        <v>30.753</v>
      </c>
      <c r="E20" s="168">
        <f>'C Infusions Faux Wood'!E20+'C Infusions Faux Wood'!E20*(-HcInfudionDiscount)</f>
        <v>35.275499999999994</v>
      </c>
      <c r="F20" s="168">
        <f>'C Infusions Faux Wood'!F20+'C Infusions Faux Wood'!F20*(-HcInfudionDiscount)</f>
        <v>42.511499999999998</v>
      </c>
      <c r="G20" s="168">
        <f>'C Infusions Faux Wood'!G20+'C Infusions Faux Wood'!G20*(-HcInfudionDiscount)</f>
        <v>44.320499999999996</v>
      </c>
      <c r="H20" s="168">
        <f>'C Infusions Faux Wood'!H20+'C Infusions Faux Wood'!H20*(-HcInfudionDiscount)</f>
        <v>51.5565</v>
      </c>
      <c r="I20" s="168">
        <f>'C Infusions Faux Wood'!I20+'C Infusions Faux Wood'!I20*(-HcInfudionDiscount)</f>
        <v>56.078999999999994</v>
      </c>
      <c r="J20" s="168">
        <f>'C Infusions Faux Wood'!J20+'C Infusions Faux Wood'!J20*(-HcInfudionDiscount)</f>
        <v>60.601500000000001</v>
      </c>
      <c r="K20" s="168">
        <f>'C Infusions Faux Wood'!K20+'C Infusions Faux Wood'!K20*(-HcInfudionDiscount)</f>
        <v>64.219499999999996</v>
      </c>
      <c r="L20" s="168">
        <f>'C Infusions Faux Wood'!L20+'C Infusions Faux Wood'!L20*(-HcInfudionDiscount)</f>
        <v>76.882500000000007</v>
      </c>
      <c r="M20" s="168">
        <f>'C Infusions Faux Wood'!M20+'C Infusions Faux Wood'!M20*(-HcInfudionDiscount)</f>
        <v>86.831999999999994</v>
      </c>
      <c r="N20" s="168">
        <f>'C Infusions Faux Wood'!N20+'C Infusions Faux Wood'!N20*(-HcInfudionDiscount)</f>
        <v>89.545500000000004</v>
      </c>
      <c r="O20" s="168">
        <f>'C Infusions Faux Wood'!O20+'C Infusions Faux Wood'!O20*(-HcInfudionDiscount)</f>
        <v>95.876999999999995</v>
      </c>
      <c r="P20" s="168">
        <f>'C Infusions Faux Wood'!P20+'C Infusions Faux Wood'!P20*(-HcInfudionDiscount)</f>
        <v>103.113</v>
      </c>
    </row>
    <row r="21" spans="1:16" x14ac:dyDescent="0.3">
      <c r="A21" s="167">
        <v>1800</v>
      </c>
      <c r="B21" s="167" t="s">
        <v>26</v>
      </c>
      <c r="C21" s="168">
        <f>'C Infusions Faux Wood'!C21+'C Infusions Faux Wood'!C21*(-HcInfudionDiscount)</f>
        <v>30.753</v>
      </c>
      <c r="D21" s="168">
        <f>'C Infusions Faux Wood'!D21+'C Infusions Faux Wood'!D21*(-HcInfudionDiscount)</f>
        <v>38.893499999999996</v>
      </c>
      <c r="E21" s="168">
        <f>'C Infusions Faux Wood'!E21+'C Infusions Faux Wood'!E21*(-HcInfudionDiscount)</f>
        <v>46.1295</v>
      </c>
      <c r="F21" s="168">
        <f>'C Infusions Faux Wood'!F21+'C Infusions Faux Wood'!F21*(-HcInfudionDiscount)</f>
        <v>54.27</v>
      </c>
      <c r="G21" s="168">
        <f>'C Infusions Faux Wood'!G21+'C Infusions Faux Wood'!G21*(-HcInfudionDiscount)</f>
        <v>62.410500000000006</v>
      </c>
      <c r="H21" s="168">
        <f>'C Infusions Faux Wood'!H21+'C Infusions Faux Wood'!H21*(-HcInfudionDiscount)</f>
        <v>68.742000000000004</v>
      </c>
      <c r="I21" s="168">
        <f>'C Infusions Faux Wood'!I21+'C Infusions Faux Wood'!I21*(-HcInfudionDiscount)</f>
        <v>74.168999999999997</v>
      </c>
      <c r="J21" s="168">
        <f>'C Infusions Faux Wood'!J21+'C Infusions Faux Wood'!J21*(-HcInfudionDiscount)</f>
        <v>82.3095</v>
      </c>
      <c r="K21" s="168">
        <f>'C Infusions Faux Wood'!K21+'C Infusions Faux Wood'!K21*(-HcInfudionDiscount)</f>
        <v>88.640999999999991</v>
      </c>
      <c r="L21" s="168">
        <f>'C Infusions Faux Wood'!L21+'C Infusions Faux Wood'!L21*(-HcInfudionDiscount)</f>
        <v>105.8265</v>
      </c>
      <c r="M21" s="168">
        <f>'C Infusions Faux Wood'!M21+'C Infusions Faux Wood'!M21*(-HcInfudionDiscount)</f>
        <v>114.8715</v>
      </c>
      <c r="N21" s="168">
        <f>'C Infusions Faux Wood'!N21+'C Infusions Faux Wood'!N21*(-HcInfudionDiscount)</f>
        <v>123.91649999999998</v>
      </c>
      <c r="O21" s="168">
        <f>'C Infusions Faux Wood'!O21+'C Infusions Faux Wood'!O21*(-HcInfudionDiscount)</f>
        <v>130.24799999999999</v>
      </c>
      <c r="P21" s="168">
        <f>'C Infusions Faux Wood'!P21+'C Infusions Faux Wood'!P21*(-HcInfudionDiscount)</f>
        <v>137.48400000000001</v>
      </c>
    </row>
    <row r="22" spans="1:16" x14ac:dyDescent="0.3">
      <c r="A22" s="167">
        <v>2400</v>
      </c>
      <c r="B22" s="167" t="s">
        <v>25</v>
      </c>
      <c r="C22" s="168">
        <f>'C Infusions Faux Wood'!C22+'C Infusions Faux Wood'!C22*(-HcInfudionDiscount)</f>
        <v>38.893499999999996</v>
      </c>
      <c r="D22" s="168">
        <f>'C Infusions Faux Wood'!D22+'C Infusions Faux Wood'!D22*(-HcInfudionDiscount)</f>
        <v>46.1295</v>
      </c>
      <c r="E22" s="168">
        <f>'C Infusions Faux Wood'!E22+'C Infusions Faux Wood'!E22*(-HcInfudionDiscount)</f>
        <v>56.078999999999994</v>
      </c>
      <c r="F22" s="168">
        <f>'C Infusions Faux Wood'!F22+'C Infusions Faux Wood'!F22*(-HcInfudionDiscount)</f>
        <v>63.314999999999998</v>
      </c>
      <c r="G22" s="168">
        <f>'C Infusions Faux Wood'!G22+'C Infusions Faux Wood'!G22*(-HcInfudionDiscount)</f>
        <v>74.168999999999997</v>
      </c>
      <c r="H22" s="168">
        <f>'C Infusions Faux Wood'!H22+'C Infusions Faux Wood'!H22*(-HcInfudionDiscount)</f>
        <v>82.3095</v>
      </c>
      <c r="I22" s="168">
        <f>'C Infusions Faux Wood'!I22+'C Infusions Faux Wood'!I22*(-HcInfudionDiscount)</f>
        <v>89.545500000000004</v>
      </c>
      <c r="J22" s="168">
        <f>'C Infusions Faux Wood'!J22+'C Infusions Faux Wood'!J22*(-HcInfudionDiscount)</f>
        <v>99.494999999999976</v>
      </c>
      <c r="K22" s="168">
        <f>'C Infusions Faux Wood'!K22+'C Infusions Faux Wood'!K22*(-HcInfudionDiscount)</f>
        <v>106.73099999999999</v>
      </c>
      <c r="L22" s="168">
        <f>'C Infusions Faux Wood'!L22+'C Infusions Faux Wood'!L22*(-HcInfudionDiscount)</f>
        <v>130.24799999999999</v>
      </c>
      <c r="M22" s="168">
        <f>'C Infusions Faux Wood'!M22+'C Infusions Faux Wood'!M22*(-HcInfudionDiscount)</f>
        <v>141.10199999999998</v>
      </c>
      <c r="N22" s="168">
        <f>'C Infusions Faux Wood'!N22+'C Infusions Faux Wood'!N22*(-HcInfudionDiscount)</f>
        <v>150.14699999999999</v>
      </c>
      <c r="O22" s="168">
        <f>'C Infusions Faux Wood'!O22+'C Infusions Faux Wood'!O22*(-HcInfudionDiscount)</f>
        <v>159.19199999999998</v>
      </c>
      <c r="P22" s="168">
        <f>'C Infusions Faux Wood'!P22+'C Infusions Faux Wood'!P22*(-HcInfudionDiscount)</f>
        <v>170.04599999999999</v>
      </c>
    </row>
    <row r="23" spans="1:16" x14ac:dyDescent="0.3">
      <c r="A23" s="167">
        <v>3000</v>
      </c>
      <c r="B23" s="167" t="s">
        <v>444</v>
      </c>
      <c r="C23" s="168">
        <f>'C Infusions Faux Wood'!C23+'C Infusions Faux Wood'!C23*(-HcInfudionDiscount)</f>
        <v>48.842999999999996</v>
      </c>
      <c r="D23" s="168">
        <f>'C Infusions Faux Wood'!D23+'C Infusions Faux Wood'!D23*(-HcInfudionDiscount)</f>
        <v>57.887999999999991</v>
      </c>
      <c r="E23" s="168">
        <f>'C Infusions Faux Wood'!E23+'C Infusions Faux Wood'!E23*(-HcInfudionDiscount)</f>
        <v>63.314999999999998</v>
      </c>
      <c r="F23" s="168">
        <f>'C Infusions Faux Wood'!F23+'C Infusions Faux Wood'!F23*(-HcInfudionDiscount)</f>
        <v>74.168999999999997</v>
      </c>
      <c r="G23" s="168">
        <f>'C Infusions Faux Wood'!G23+'C Infusions Faux Wood'!G23*(-HcInfudionDiscount)</f>
        <v>88.640999999999991</v>
      </c>
      <c r="H23" s="168">
        <f>'C Infusions Faux Wood'!H23+'C Infusions Faux Wood'!H23*(-HcInfudionDiscount)</f>
        <v>95.876999999999995</v>
      </c>
      <c r="I23" s="168">
        <f>'C Infusions Faux Wood'!I23+'C Infusions Faux Wood'!I23*(-HcInfudionDiscount)</f>
        <v>105.8265</v>
      </c>
      <c r="J23" s="168">
        <f>'C Infusions Faux Wood'!J23+'C Infusions Faux Wood'!J23*(-HcInfudionDiscount)</f>
        <v>114.8715</v>
      </c>
      <c r="K23" s="168"/>
      <c r="L23" s="168"/>
      <c r="M23" s="168"/>
      <c r="N23" s="168"/>
      <c r="O23" s="168"/>
      <c r="P23" s="168"/>
    </row>
    <row r="25" spans="1:16" x14ac:dyDescent="0.3">
      <c r="A25" s="19" t="s">
        <v>61</v>
      </c>
      <c r="B25" s="7"/>
      <c r="I25" s="17"/>
      <c r="J25" s="17"/>
      <c r="K25" s="17"/>
      <c r="L25" s="17"/>
      <c r="M25" s="17"/>
      <c r="N25" s="17"/>
      <c r="O25" s="17"/>
      <c r="P25" s="20"/>
    </row>
    <row r="26" spans="1:16" x14ac:dyDescent="0.3">
      <c r="A26" s="10"/>
      <c r="B26" s="11" t="s">
        <v>2</v>
      </c>
      <c r="C26" s="12">
        <v>600</v>
      </c>
      <c r="D26" s="13">
        <v>760</v>
      </c>
      <c r="E26" s="13">
        <v>900</v>
      </c>
      <c r="F26" s="13">
        <v>1070</v>
      </c>
      <c r="G26" s="13">
        <v>1200</v>
      </c>
      <c r="H26" s="13">
        <v>1370</v>
      </c>
      <c r="I26" s="13">
        <v>1520</v>
      </c>
      <c r="J26" s="13">
        <v>1680</v>
      </c>
      <c r="K26" s="13">
        <v>1830</v>
      </c>
      <c r="L26" s="13">
        <v>2000</v>
      </c>
      <c r="M26" s="13">
        <v>2150</v>
      </c>
      <c r="N26" s="13">
        <v>2300</v>
      </c>
      <c r="O26" s="13">
        <v>2420</v>
      </c>
      <c r="P26" s="13">
        <v>2590</v>
      </c>
    </row>
    <row r="27" spans="1:16" x14ac:dyDescent="0.3">
      <c r="A27" s="778" t="s">
        <v>3</v>
      </c>
      <c r="B27" s="779"/>
      <c r="C27" s="12" t="s">
        <v>7</v>
      </c>
      <c r="D27" s="13" t="s">
        <v>437</v>
      </c>
      <c r="E27" s="13" t="s">
        <v>10</v>
      </c>
      <c r="F27" s="13" t="s">
        <v>438</v>
      </c>
      <c r="G27" s="13" t="s">
        <v>13</v>
      </c>
      <c r="H27" s="13" t="s">
        <v>439</v>
      </c>
      <c r="I27" s="13" t="s">
        <v>440</v>
      </c>
      <c r="J27" s="13" t="s">
        <v>441</v>
      </c>
      <c r="K27" s="13" t="s">
        <v>442</v>
      </c>
      <c r="L27" s="13" t="s">
        <v>21</v>
      </c>
      <c r="M27" s="13" t="s">
        <v>443</v>
      </c>
      <c r="N27" s="13" t="s">
        <v>24</v>
      </c>
      <c r="O27" s="13" t="s">
        <v>445</v>
      </c>
      <c r="P27" s="13" t="s">
        <v>60</v>
      </c>
    </row>
    <row r="28" spans="1:16" x14ac:dyDescent="0.3">
      <c r="A28" s="166">
        <v>1200</v>
      </c>
      <c r="B28" s="166" t="s">
        <v>13</v>
      </c>
      <c r="C28" s="168">
        <f>'C Infusions Faux Wood'!C28+'C Infusions Faux Wood'!C28*(-HcInfudionDiscount)</f>
        <v>31.657499999999999</v>
      </c>
      <c r="D28" s="168">
        <f>'C Infusions Faux Wood'!D28+'C Infusions Faux Wood'!D28*(-HcInfudionDiscount)</f>
        <v>38.893499999999996</v>
      </c>
      <c r="E28" s="168">
        <f>'C Infusions Faux Wood'!E28+'C Infusions Faux Wood'!E28*(-HcInfudionDiscount)</f>
        <v>45.225000000000001</v>
      </c>
      <c r="F28" s="168">
        <f>'C Infusions Faux Wood'!F28+'C Infusions Faux Wood'!F28*(-HcInfudionDiscount)</f>
        <v>51.5565</v>
      </c>
      <c r="G28" s="168">
        <f>'C Infusions Faux Wood'!G28+'C Infusions Faux Wood'!G28*(-HcInfudionDiscount)</f>
        <v>56.078999999999994</v>
      </c>
      <c r="H28" s="168">
        <f>'C Infusions Faux Wood'!H28+'C Infusions Faux Wood'!H28*(-HcInfudionDiscount)</f>
        <v>63.314999999999998</v>
      </c>
      <c r="I28" s="168">
        <f>'C Infusions Faux Wood'!I28+'C Infusions Faux Wood'!I28*(-HcInfudionDiscount)</f>
        <v>70.550999999999988</v>
      </c>
      <c r="J28" s="168">
        <f>'C Infusions Faux Wood'!J28+'C Infusions Faux Wood'!J28*(-HcInfudionDiscount)</f>
        <v>75.978000000000009</v>
      </c>
      <c r="K28" s="168">
        <f>'C Infusions Faux Wood'!K28+'C Infusions Faux Wood'!K28*(-HcInfudionDiscount)</f>
        <v>82.3095</v>
      </c>
      <c r="L28" s="168">
        <f>'C Infusions Faux Wood'!L28+'C Infusions Faux Wood'!L28*(-HcInfudionDiscount)</f>
        <v>97.685999999999993</v>
      </c>
      <c r="M28" s="168">
        <f>'C Infusions Faux Wood'!M28+'C Infusions Faux Wood'!M28*(-HcInfudionDiscount)</f>
        <v>108.54</v>
      </c>
      <c r="N28" s="168">
        <f>'C Infusions Faux Wood'!N28+'C Infusions Faux Wood'!N28*(-HcInfudionDiscount)</f>
        <v>112.15799999999999</v>
      </c>
      <c r="O28" s="168">
        <f>'C Infusions Faux Wood'!O28+'C Infusions Faux Wood'!O28*(-HcInfudionDiscount)</f>
        <v>117.58499999999999</v>
      </c>
      <c r="P28" s="168">
        <f>'C Infusions Faux Wood'!P28+'C Infusions Faux Wood'!P28*(-HcInfudionDiscount)</f>
        <v>128.43899999999999</v>
      </c>
    </row>
    <row r="29" spans="1:16" x14ac:dyDescent="0.3">
      <c r="A29" s="167">
        <v>1800</v>
      </c>
      <c r="B29" s="167" t="s">
        <v>26</v>
      </c>
      <c r="C29" s="168">
        <f>'C Infusions Faux Wood'!C29+'C Infusions Faux Wood'!C29*(-HcInfudionDiscount)</f>
        <v>38.893499999999996</v>
      </c>
      <c r="D29" s="168">
        <f>'C Infusions Faux Wood'!D29+'C Infusions Faux Wood'!D29*(-HcInfudionDiscount)</f>
        <v>48.842999999999996</v>
      </c>
      <c r="E29" s="168">
        <f>'C Infusions Faux Wood'!E29+'C Infusions Faux Wood'!E29*(-HcInfudionDiscount)</f>
        <v>57.887999999999991</v>
      </c>
      <c r="F29" s="168">
        <f>'C Infusions Faux Wood'!F29+'C Infusions Faux Wood'!F29*(-HcInfudionDiscount)</f>
        <v>68.742000000000004</v>
      </c>
      <c r="G29" s="168">
        <f>'C Infusions Faux Wood'!G29+'C Infusions Faux Wood'!G29*(-HcInfudionDiscount)</f>
        <v>78.691499999999991</v>
      </c>
      <c r="H29" s="168">
        <f>'C Infusions Faux Wood'!H29+'C Infusions Faux Wood'!H29*(-HcInfudionDiscount)</f>
        <v>84.118499999999997</v>
      </c>
      <c r="I29" s="168">
        <f>'C Infusions Faux Wood'!I29+'C Infusions Faux Wood'!I29*(-HcInfudionDiscount)</f>
        <v>91.354500000000002</v>
      </c>
      <c r="J29" s="168">
        <f>'C Infusions Faux Wood'!J29+'C Infusions Faux Wood'!J29*(-HcInfudionDiscount)</f>
        <v>104.0175</v>
      </c>
      <c r="K29" s="168">
        <f>'C Infusions Faux Wood'!K29+'C Infusions Faux Wood'!K29*(-HcInfudionDiscount)</f>
        <v>111.25349999999999</v>
      </c>
      <c r="L29" s="168">
        <f>'C Infusions Faux Wood'!L29+'C Infusions Faux Wood'!L29*(-HcInfudionDiscount)</f>
        <v>132.05699999999999</v>
      </c>
      <c r="M29" s="168">
        <f>'C Infusions Faux Wood'!M29+'C Infusions Faux Wood'!M29*(-HcInfudionDiscount)</f>
        <v>146.529</v>
      </c>
      <c r="N29" s="168">
        <f>'C Infusions Faux Wood'!N29+'C Infusions Faux Wood'!N29*(-HcInfudionDiscount)</f>
        <v>151.95600000000002</v>
      </c>
      <c r="O29" s="168">
        <f>'C Infusions Faux Wood'!O29+'C Infusions Faux Wood'!O29*(-HcInfudionDiscount)</f>
        <v>161.90550000000002</v>
      </c>
      <c r="P29" s="168">
        <f>'C Infusions Faux Wood'!P29+'C Infusions Faux Wood'!P29*(-HcInfudionDiscount)</f>
        <v>174.5685</v>
      </c>
    </row>
    <row r="30" spans="1:16" x14ac:dyDescent="0.3">
      <c r="A30" s="167">
        <v>2400</v>
      </c>
      <c r="B30" s="167" t="s">
        <v>25</v>
      </c>
      <c r="C30" s="168">
        <f>'C Infusions Faux Wood'!C30+'C Infusions Faux Wood'!C30*(-HcInfudionDiscount)</f>
        <v>48.842999999999996</v>
      </c>
      <c r="D30" s="168">
        <f>'C Infusions Faux Wood'!D30+'C Infusions Faux Wood'!D30*(-HcInfudionDiscount)</f>
        <v>57.887999999999991</v>
      </c>
      <c r="E30" s="168">
        <f>'C Infusions Faux Wood'!E30+'C Infusions Faux Wood'!E30*(-HcInfudionDiscount)</f>
        <v>70.550999999999988</v>
      </c>
      <c r="F30" s="168">
        <f>'C Infusions Faux Wood'!F30+'C Infusions Faux Wood'!F30*(-HcInfudionDiscount)</f>
        <v>81.405000000000001</v>
      </c>
      <c r="G30" s="168">
        <f>'C Infusions Faux Wood'!G30+'C Infusions Faux Wood'!G30*(-HcInfudionDiscount)</f>
        <v>91.354500000000002</v>
      </c>
      <c r="H30" s="168">
        <f>'C Infusions Faux Wood'!H30+'C Infusions Faux Wood'!H30*(-HcInfudionDiscount)</f>
        <v>104.0175</v>
      </c>
      <c r="I30" s="168">
        <f>'C Infusions Faux Wood'!I30+'C Infusions Faux Wood'!I30*(-HcInfudionDiscount)</f>
        <v>112.15799999999999</v>
      </c>
      <c r="J30" s="168">
        <f>'C Infusions Faux Wood'!J30+'C Infusions Faux Wood'!J30*(-HcInfudionDiscount)</f>
        <v>125.72549999999998</v>
      </c>
      <c r="K30" s="168">
        <f>'C Infusions Faux Wood'!K30+'C Infusions Faux Wood'!K30*(-HcInfudionDiscount)</f>
        <v>134.7705</v>
      </c>
      <c r="L30" s="168">
        <f>'C Infusions Faux Wood'!L30+'C Infusions Faux Wood'!L30*(-HcInfudionDiscount)</f>
        <v>161.90550000000002</v>
      </c>
      <c r="M30" s="168">
        <f>'C Infusions Faux Wood'!M30+'C Infusions Faux Wood'!M30*(-HcInfudionDiscount)</f>
        <v>178.18650000000002</v>
      </c>
      <c r="N30" s="168">
        <f>'C Infusions Faux Wood'!N30+'C Infusions Faux Wood'!N30*(-HcInfudionDiscount)</f>
        <v>187.23149999999998</v>
      </c>
      <c r="O30" s="168">
        <f>'C Infusions Faux Wood'!O30+'C Infusions Faux Wood'!O30*(-HcInfudionDiscount)</f>
        <v>198.08549999999997</v>
      </c>
      <c r="P30" s="168">
        <f>'C Infusions Faux Wood'!P30+'C Infusions Faux Wood'!P30*(-HcInfudionDiscount)</f>
        <v>213.46199999999999</v>
      </c>
    </row>
    <row r="31" spans="1:16" x14ac:dyDescent="0.3">
      <c r="A31" s="167">
        <v>3000</v>
      </c>
      <c r="B31" s="167" t="s">
        <v>444</v>
      </c>
      <c r="C31" s="168">
        <f>'C Infusions Faux Wood'!C31+'C Infusions Faux Wood'!C31*(-HcInfudionDiscount)</f>
        <v>61.506</v>
      </c>
      <c r="D31" s="168">
        <f>'C Infusions Faux Wood'!D31+'C Infusions Faux Wood'!D31*(-HcInfudionDiscount)</f>
        <v>73.264499999999998</v>
      </c>
      <c r="E31" s="168">
        <f>'C Infusions Faux Wood'!E31+'C Infusions Faux Wood'!E31*(-HcInfudionDiscount)</f>
        <v>81.405000000000001</v>
      </c>
      <c r="F31" s="168">
        <f>'C Infusions Faux Wood'!F31+'C Infusions Faux Wood'!F31*(-HcInfudionDiscount)</f>
        <v>91.354500000000002</v>
      </c>
      <c r="G31" s="168">
        <f>'C Infusions Faux Wood'!G31+'C Infusions Faux Wood'!G31*(-HcInfudionDiscount)</f>
        <v>111.25349999999999</v>
      </c>
      <c r="H31" s="168">
        <f>'C Infusions Faux Wood'!H31+'C Infusions Faux Wood'!H31*(-HcInfudionDiscount)</f>
        <v>117.58499999999999</v>
      </c>
      <c r="I31" s="168">
        <f>'C Infusions Faux Wood'!I31+'C Infusions Faux Wood'!I31*(-HcInfudionDiscount)</f>
        <v>132.05699999999999</v>
      </c>
      <c r="J31" s="168">
        <f>'C Infusions Faux Wood'!J31+'C Infusions Faux Wood'!J31*(-HcInfudionDiscount)</f>
        <v>146.529</v>
      </c>
      <c r="K31" s="168"/>
      <c r="L31" s="168"/>
      <c r="M31" s="168"/>
      <c r="N31" s="168"/>
      <c r="O31" s="168"/>
      <c r="P31" s="168"/>
    </row>
    <row r="33" spans="1:11" x14ac:dyDescent="0.3">
      <c r="G33" s="24"/>
      <c r="H33" s="24"/>
      <c r="I33" s="24"/>
      <c r="J33" s="24"/>
      <c r="K33" s="24"/>
    </row>
    <row r="34" spans="1:11" x14ac:dyDescent="0.3">
      <c r="A34" s="21" t="s">
        <v>62</v>
      </c>
    </row>
    <row r="35" spans="1:11" x14ac:dyDescent="0.3">
      <c r="A35" s="21"/>
    </row>
    <row r="36" spans="1:11" x14ac:dyDescent="0.3">
      <c r="A36" s="9" t="s">
        <v>63</v>
      </c>
    </row>
    <row r="37" spans="1:11" x14ac:dyDescent="0.3">
      <c r="A37" s="9" t="s">
        <v>64</v>
      </c>
    </row>
    <row r="38" spans="1:11" x14ac:dyDescent="0.3">
      <c r="A38" s="22" t="s">
        <v>65</v>
      </c>
    </row>
    <row r="39" spans="1:11" x14ac:dyDescent="0.3">
      <c r="A39" s="22" t="s">
        <v>66</v>
      </c>
    </row>
    <row r="40" spans="1:11" x14ac:dyDescent="0.3">
      <c r="A40" s="23" t="s">
        <v>67</v>
      </c>
    </row>
    <row r="41" spans="1:11" x14ac:dyDescent="0.3">
      <c r="A41" s="9" t="s">
        <v>68</v>
      </c>
    </row>
  </sheetData>
  <mergeCells count="4">
    <mergeCell ref="A3:B3"/>
    <mergeCell ref="A11:B11"/>
    <mergeCell ref="A19:B19"/>
    <mergeCell ref="A27:B27"/>
  </mergeCells>
  <pageMargins left="0.7" right="0.7" top="0.75" bottom="0.75" header="0.3" footer="0.3"/>
  <pageSetup paperSize="9" scale="41" orientation="portrait" r:id="rId1"/>
  <headerFooter>
    <oddHeader>&amp;LInfusion Faux Woods</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95A0-2229-46D9-9B4B-79143362EFAB}">
  <dimension ref="A1:P41"/>
  <sheetViews>
    <sheetView view="pageBreakPreview" zoomScale="80" zoomScaleNormal="100" zoomScaleSheetLayoutView="80" workbookViewId="0">
      <selection activeCell="W38" sqref="W38"/>
    </sheetView>
  </sheetViews>
  <sheetFormatPr defaultRowHeight="18.75" x14ac:dyDescent="0.3"/>
  <cols>
    <col min="1" max="16" width="12.7109375" style="617" customWidth="1"/>
  </cols>
  <sheetData>
    <row r="1" spans="1:16" ht="24.95" customHeight="1" x14ac:dyDescent="0.35">
      <c r="A1" s="614" t="s">
        <v>53</v>
      </c>
      <c r="B1" s="615"/>
      <c r="C1" s="615"/>
      <c r="D1" s="615"/>
      <c r="E1" s="615"/>
      <c r="F1" s="615"/>
      <c r="G1" s="615"/>
      <c r="H1" s="615"/>
      <c r="I1" s="615"/>
      <c r="J1" s="615"/>
      <c r="K1" s="615"/>
      <c r="L1" s="616"/>
      <c r="M1" s="616"/>
      <c r="N1" s="616"/>
      <c r="O1" s="616"/>
    </row>
    <row r="2" spans="1:16" ht="24.95" customHeight="1" x14ac:dyDescent="0.35">
      <c r="A2" s="618"/>
      <c r="B2" s="619" t="s">
        <v>2</v>
      </c>
      <c r="C2" s="620">
        <v>600</v>
      </c>
      <c r="D2" s="620">
        <v>760</v>
      </c>
      <c r="E2" s="620">
        <v>900</v>
      </c>
      <c r="F2" s="620">
        <v>1070</v>
      </c>
      <c r="G2" s="620">
        <v>1200</v>
      </c>
      <c r="H2" s="620">
        <v>1370</v>
      </c>
      <c r="I2" s="620">
        <v>1520</v>
      </c>
      <c r="J2" s="620">
        <v>1680</v>
      </c>
      <c r="K2" s="620">
        <v>1830</v>
      </c>
      <c r="L2" s="620">
        <v>2000</v>
      </c>
      <c r="M2" s="620">
        <v>2150</v>
      </c>
      <c r="N2" s="620">
        <v>2300</v>
      </c>
      <c r="O2" s="620">
        <v>2400</v>
      </c>
      <c r="P2" s="621"/>
    </row>
    <row r="3" spans="1:16" ht="24.95" customHeight="1" x14ac:dyDescent="0.35">
      <c r="A3" s="780" t="s">
        <v>3</v>
      </c>
      <c r="B3" s="780"/>
      <c r="C3" s="620" t="s">
        <v>7</v>
      </c>
      <c r="D3" s="620" t="s">
        <v>437</v>
      </c>
      <c r="E3" s="620" t="s">
        <v>10</v>
      </c>
      <c r="F3" s="620" t="s">
        <v>438</v>
      </c>
      <c r="G3" s="620" t="s">
        <v>13</v>
      </c>
      <c r="H3" s="620" t="s">
        <v>439</v>
      </c>
      <c r="I3" s="620" t="s">
        <v>440</v>
      </c>
      <c r="J3" s="620" t="s">
        <v>441</v>
      </c>
      <c r="K3" s="620" t="s">
        <v>442</v>
      </c>
      <c r="L3" s="620" t="s">
        <v>21</v>
      </c>
      <c r="M3" s="620" t="s">
        <v>443</v>
      </c>
      <c r="N3" s="620" t="s">
        <v>24</v>
      </c>
      <c r="O3" s="620" t="s">
        <v>25</v>
      </c>
      <c r="P3" s="621"/>
    </row>
    <row r="4" spans="1:16" ht="24.95" customHeight="1" x14ac:dyDescent="0.35">
      <c r="A4" s="622">
        <v>1200</v>
      </c>
      <c r="B4" s="622" t="s">
        <v>13</v>
      </c>
      <c r="C4" s="623">
        <f>'D Infusions Faux Wood'!C4+'D Infusions Faux Wood'!C4*(InfusionsProfit)</f>
        <v>19.872</v>
      </c>
      <c r="D4" s="623">
        <f>'D Infusions Faux Wood'!D4+'D Infusions Faux Wood'!D4*(InfusionsProfit)</f>
        <v>25.92</v>
      </c>
      <c r="E4" s="623">
        <f>'D Infusions Faux Wood'!E4+'D Infusions Faux Wood'!E4*(InfusionsProfit)</f>
        <v>28.512</v>
      </c>
      <c r="F4" s="623">
        <f>'D Infusions Faux Wood'!F4+'D Infusions Faux Wood'!F4*(InfusionsProfit)</f>
        <v>32.832000000000001</v>
      </c>
      <c r="G4" s="623">
        <f>'D Infusions Faux Wood'!G4+'D Infusions Faux Wood'!G4*(InfusionsProfit)</f>
        <v>35.423999999999999</v>
      </c>
      <c r="H4" s="623">
        <f>'D Infusions Faux Wood'!H4+'D Infusions Faux Wood'!H4*(InfusionsProfit)</f>
        <v>41.471999999999994</v>
      </c>
      <c r="I4" s="623">
        <f>'D Infusions Faux Wood'!I4+'D Infusions Faux Wood'!I4*(InfusionsProfit)</f>
        <v>44.927999999999997</v>
      </c>
      <c r="J4" s="623">
        <f>'D Infusions Faux Wood'!J4+'D Infusions Faux Wood'!J4*(InfusionsProfit)</f>
        <v>49.248000000000005</v>
      </c>
      <c r="K4" s="623">
        <f>'D Infusions Faux Wood'!K4+'D Infusions Faux Wood'!K4*(InfusionsProfit)</f>
        <v>52.704000000000001</v>
      </c>
      <c r="L4" s="623">
        <f>'D Infusions Faux Wood'!L4+'D Infusions Faux Wood'!L4*(InfusionsProfit)</f>
        <v>60.48</v>
      </c>
      <c r="M4" s="623">
        <f>'D Infusions Faux Wood'!M4+'D Infusions Faux Wood'!M4*(InfusionsProfit)</f>
        <v>69.984000000000009</v>
      </c>
      <c r="N4" s="623">
        <f>'D Infusions Faux Wood'!N4+'D Infusions Faux Wood'!N4*(InfusionsProfit)</f>
        <v>72.576000000000008</v>
      </c>
      <c r="O4" s="623">
        <f>'D Infusions Faux Wood'!O4+'D Infusions Faux Wood'!O4*(InfusionsProfit)</f>
        <v>76.031999999999996</v>
      </c>
      <c r="P4" s="624"/>
    </row>
    <row r="5" spans="1:16" ht="24.95" customHeight="1" x14ac:dyDescent="0.35">
      <c r="A5" s="622">
        <v>1800</v>
      </c>
      <c r="B5" s="622" t="s">
        <v>26</v>
      </c>
      <c r="C5" s="623">
        <f>'D Infusions Faux Wood'!C5+'D Infusions Faux Wood'!C5*(InfusionsProfit)</f>
        <v>25.92</v>
      </c>
      <c r="D5" s="623">
        <f>'D Infusions Faux Wood'!D5+'D Infusions Faux Wood'!D5*(InfusionsProfit)</f>
        <v>31.103999999999999</v>
      </c>
      <c r="E5" s="623">
        <f>'D Infusions Faux Wood'!E5+'D Infusions Faux Wood'!E5*(InfusionsProfit)</f>
        <v>37.152000000000001</v>
      </c>
      <c r="F5" s="623">
        <f>'D Infusions Faux Wood'!F5+'D Infusions Faux Wood'!F5*(InfusionsProfit)</f>
        <v>44.064</v>
      </c>
      <c r="G5" s="623">
        <f>'D Infusions Faux Wood'!G5+'D Infusions Faux Wood'!G5*(InfusionsProfit)</f>
        <v>50.976000000000006</v>
      </c>
      <c r="H5" s="623">
        <f>'D Infusions Faux Wood'!H5+'D Infusions Faux Wood'!H5*(InfusionsProfit)</f>
        <v>54.432000000000002</v>
      </c>
      <c r="I5" s="623">
        <f>'D Infusions Faux Wood'!I5+'D Infusions Faux Wood'!I5*(InfusionsProfit)</f>
        <v>57.888000000000005</v>
      </c>
      <c r="J5" s="623">
        <f>'D Infusions Faux Wood'!J5+'D Infusions Faux Wood'!J5*(InfusionsProfit)</f>
        <v>65.664000000000001</v>
      </c>
      <c r="K5" s="623">
        <f>'D Infusions Faux Wood'!K5+'D Infusions Faux Wood'!K5*(InfusionsProfit)</f>
        <v>71.712000000000003</v>
      </c>
      <c r="L5" s="623">
        <f>'D Infusions Faux Wood'!L5+'D Infusions Faux Wood'!L5*(InfusionsProfit)</f>
        <v>84.671999999999997</v>
      </c>
      <c r="M5" s="623">
        <f>'D Infusions Faux Wood'!M5+'D Infusions Faux Wood'!M5*(InfusionsProfit)</f>
        <v>93.312000000000012</v>
      </c>
      <c r="N5" s="623">
        <f>'D Infusions Faux Wood'!N5+'D Infusions Faux Wood'!N5*(InfusionsProfit)</f>
        <v>98.496000000000009</v>
      </c>
      <c r="O5" s="623">
        <f>'D Infusions Faux Wood'!O5+'D Infusions Faux Wood'!O5*(InfusionsProfit)</f>
        <v>102.816</v>
      </c>
      <c r="P5" s="624"/>
    </row>
    <row r="6" spans="1:16" ht="24.95" customHeight="1" x14ac:dyDescent="0.35">
      <c r="A6" s="622">
        <v>2400</v>
      </c>
      <c r="B6" s="622" t="s">
        <v>25</v>
      </c>
      <c r="C6" s="623">
        <f>'D Infusions Faux Wood'!C6+'D Infusions Faux Wood'!C6*(InfusionsProfit)</f>
        <v>31.103999999999999</v>
      </c>
      <c r="D6" s="623">
        <f>'D Infusions Faux Wood'!D6+'D Infusions Faux Wood'!D6*(InfusionsProfit)</f>
        <v>37.152000000000001</v>
      </c>
      <c r="E6" s="623">
        <f>'D Infusions Faux Wood'!E6+'D Infusions Faux Wood'!E6*(InfusionsProfit)</f>
        <v>44.927999999999997</v>
      </c>
      <c r="F6" s="623">
        <f>'D Infusions Faux Wood'!F6+'D Infusions Faux Wood'!F6*(InfusionsProfit)</f>
        <v>51.84</v>
      </c>
      <c r="G6" s="623">
        <f>'D Infusions Faux Wood'!G6+'D Infusions Faux Wood'!G6*(InfusionsProfit)</f>
        <v>57.888000000000005</v>
      </c>
      <c r="H6" s="623">
        <f>'D Infusions Faux Wood'!H6+'D Infusions Faux Wood'!H6*(InfusionsProfit)</f>
        <v>65.664000000000001</v>
      </c>
      <c r="I6" s="623">
        <f>'D Infusions Faux Wood'!I6+'D Infusions Faux Wood'!I6*(InfusionsProfit)</f>
        <v>72.576000000000008</v>
      </c>
      <c r="J6" s="623">
        <f>'D Infusions Faux Wood'!J6+'D Infusions Faux Wood'!J6*(InfusionsProfit)</f>
        <v>79.488</v>
      </c>
      <c r="K6" s="623">
        <f>'D Infusions Faux Wood'!K6+'D Infusions Faux Wood'!K6*(InfusionsProfit)</f>
        <v>85.536000000000001</v>
      </c>
      <c r="L6" s="623">
        <f>'D Infusions Faux Wood'!L6+'D Infusions Faux Wood'!L6*(InfusionsProfit)</f>
        <v>102.816</v>
      </c>
      <c r="M6" s="623">
        <f>'D Infusions Faux Wood'!M6+'D Infusions Faux Wood'!M6*(InfusionsProfit)</f>
        <v>112.32</v>
      </c>
      <c r="N6" s="623">
        <f>'D Infusions Faux Wood'!N6+'D Infusions Faux Wood'!N6*(InfusionsProfit)</f>
        <v>120.96</v>
      </c>
      <c r="O6" s="623">
        <f>'D Infusions Faux Wood'!O6+'D Infusions Faux Wood'!O6*(InfusionsProfit)</f>
        <v>127.872</v>
      </c>
      <c r="P6" s="625"/>
    </row>
    <row r="7" spans="1:16" ht="24.95" customHeight="1" x14ac:dyDescent="0.35">
      <c r="A7" s="622">
        <v>3000</v>
      </c>
      <c r="B7" s="622" t="s">
        <v>444</v>
      </c>
      <c r="C7" s="623">
        <f>'D Infusions Faux Wood'!C7+'D Infusions Faux Wood'!C7*(InfusionsProfit)</f>
        <v>39.744</v>
      </c>
      <c r="D7" s="623">
        <f>'D Infusions Faux Wood'!D7+'D Infusions Faux Wood'!D7*(InfusionsProfit)</f>
        <v>46.656000000000006</v>
      </c>
      <c r="E7" s="623">
        <f>'D Infusions Faux Wood'!E7+'D Infusions Faux Wood'!E7*(InfusionsProfit)</f>
        <v>51.84</v>
      </c>
      <c r="F7" s="623">
        <f>'D Infusions Faux Wood'!F7+'D Infusions Faux Wood'!F7*(InfusionsProfit)</f>
        <v>57.888000000000005</v>
      </c>
      <c r="G7" s="623">
        <f>'D Infusions Faux Wood'!G7+'D Infusions Faux Wood'!G7*(InfusionsProfit)</f>
        <v>71.712000000000003</v>
      </c>
      <c r="H7" s="623">
        <f>'D Infusions Faux Wood'!H7+'D Infusions Faux Wood'!H7*(InfusionsProfit)</f>
        <v>76.031999999999996</v>
      </c>
      <c r="I7" s="623">
        <f>'D Infusions Faux Wood'!I7+'D Infusions Faux Wood'!I7*(InfusionsProfit)</f>
        <v>84.671999999999997</v>
      </c>
      <c r="J7" s="623">
        <f>'D Infusions Faux Wood'!J7+'D Infusions Faux Wood'!J7*(InfusionsProfit)</f>
        <v>93.312000000000012</v>
      </c>
      <c r="K7" s="626"/>
      <c r="L7" s="626"/>
      <c r="M7" s="626"/>
      <c r="N7" s="626"/>
      <c r="O7" s="626"/>
      <c r="P7" s="625"/>
    </row>
    <row r="8" spans="1:16" ht="24.95" customHeight="1" x14ac:dyDescent="0.35">
      <c r="A8" s="627"/>
      <c r="B8" s="627"/>
      <c r="C8" s="627"/>
      <c r="D8" s="627"/>
      <c r="E8" s="627"/>
      <c r="F8" s="627"/>
      <c r="G8" s="627"/>
      <c r="H8" s="627"/>
      <c r="I8" s="627"/>
      <c r="J8" s="627"/>
      <c r="K8" s="627"/>
      <c r="L8" s="627"/>
      <c r="M8" s="627"/>
      <c r="N8" s="627"/>
      <c r="O8" s="627"/>
      <c r="P8" s="627"/>
    </row>
    <row r="9" spans="1:16" ht="24.95" customHeight="1" x14ac:dyDescent="0.35">
      <c r="A9" s="614" t="s">
        <v>58</v>
      </c>
      <c r="B9" s="628"/>
      <c r="C9" s="628"/>
      <c r="D9" s="628"/>
      <c r="E9" s="628"/>
      <c r="F9" s="628"/>
      <c r="G9" s="628"/>
      <c r="H9" s="628"/>
      <c r="I9" s="628"/>
      <c r="J9" s="628"/>
      <c r="K9" s="628"/>
      <c r="L9" s="629"/>
      <c r="M9" s="629"/>
      <c r="N9" s="629"/>
      <c r="O9" s="629"/>
      <c r="P9" s="627"/>
    </row>
    <row r="10" spans="1:16" ht="24.95" customHeight="1" x14ac:dyDescent="0.35">
      <c r="A10" s="618"/>
      <c r="B10" s="619" t="s">
        <v>2</v>
      </c>
      <c r="C10" s="620">
        <v>600</v>
      </c>
      <c r="D10" s="620">
        <v>760</v>
      </c>
      <c r="E10" s="620">
        <v>900</v>
      </c>
      <c r="F10" s="620">
        <v>1070</v>
      </c>
      <c r="G10" s="620">
        <v>1200</v>
      </c>
      <c r="H10" s="620">
        <v>1370</v>
      </c>
      <c r="I10" s="620">
        <v>1520</v>
      </c>
      <c r="J10" s="620">
        <v>1680</v>
      </c>
      <c r="K10" s="620">
        <v>1830</v>
      </c>
      <c r="L10" s="620">
        <v>2000</v>
      </c>
      <c r="M10" s="620">
        <v>2150</v>
      </c>
      <c r="N10" s="620">
        <v>2300</v>
      </c>
      <c r="O10" s="620">
        <v>2400</v>
      </c>
      <c r="P10" s="621"/>
    </row>
    <row r="11" spans="1:16" ht="24.95" customHeight="1" x14ac:dyDescent="0.35">
      <c r="A11" s="780" t="s">
        <v>3</v>
      </c>
      <c r="B11" s="780"/>
      <c r="C11" s="620" t="s">
        <v>7</v>
      </c>
      <c r="D11" s="620" t="s">
        <v>437</v>
      </c>
      <c r="E11" s="620" t="s">
        <v>10</v>
      </c>
      <c r="F11" s="620" t="s">
        <v>438</v>
      </c>
      <c r="G11" s="620" t="s">
        <v>13</v>
      </c>
      <c r="H11" s="620" t="s">
        <v>439</v>
      </c>
      <c r="I11" s="620" t="s">
        <v>440</v>
      </c>
      <c r="J11" s="620" t="s">
        <v>441</v>
      </c>
      <c r="K11" s="620" t="s">
        <v>442</v>
      </c>
      <c r="L11" s="620" t="s">
        <v>21</v>
      </c>
      <c r="M11" s="620" t="s">
        <v>443</v>
      </c>
      <c r="N11" s="620" t="s">
        <v>24</v>
      </c>
      <c r="O11" s="620" t="s">
        <v>25</v>
      </c>
      <c r="P11" s="621"/>
    </row>
    <row r="12" spans="1:16" ht="24.95" customHeight="1" x14ac:dyDescent="0.35">
      <c r="A12" s="622">
        <v>1200</v>
      </c>
      <c r="B12" s="622" t="s">
        <v>13</v>
      </c>
      <c r="C12" s="623">
        <f>'D Infusions Faux Wood'!C12+'D Infusions Faux Wood'!C12*(InfusionsProfit)</f>
        <v>22.612500000000001</v>
      </c>
      <c r="D12" s="623">
        <f>'D Infusions Faux Wood'!D12+'D Infusions Faux Wood'!D12*(InfusionsProfit)</f>
        <v>28.039499999999997</v>
      </c>
      <c r="E12" s="623">
        <f>'D Infusions Faux Wood'!E12+'D Infusions Faux Wood'!E12*(InfusionsProfit)</f>
        <v>31.657499999999999</v>
      </c>
      <c r="F12" s="623">
        <f>'D Infusions Faux Wood'!F12+'D Infusions Faux Wood'!F12*(InfusionsProfit)</f>
        <v>35.275499999999994</v>
      </c>
      <c r="G12" s="623">
        <f>'D Infusions Faux Wood'!G12+'D Infusions Faux Wood'!G12*(InfusionsProfit)</f>
        <v>37.989000000000004</v>
      </c>
      <c r="H12" s="623">
        <f>'D Infusions Faux Wood'!H12+'D Infusions Faux Wood'!H12*(InfusionsProfit)</f>
        <v>45.225000000000001</v>
      </c>
      <c r="I12" s="623">
        <f>'D Infusions Faux Wood'!I12+'D Infusions Faux Wood'!I12*(InfusionsProfit)</f>
        <v>48.842999999999996</v>
      </c>
      <c r="J12" s="623">
        <f>'D Infusions Faux Wood'!J12+'D Infusions Faux Wood'!J12*(InfusionsProfit)</f>
        <v>54.27</v>
      </c>
      <c r="K12" s="623">
        <f>'D Infusions Faux Wood'!K12+'D Infusions Faux Wood'!K12*(InfusionsProfit)</f>
        <v>56.983499999999992</v>
      </c>
      <c r="L12" s="623">
        <f>'D Infusions Faux Wood'!L12+'D Infusions Faux Wood'!L12*(InfusionsProfit)</f>
        <v>67.837500000000006</v>
      </c>
      <c r="M12" s="623">
        <f>'D Infusions Faux Wood'!M12+'D Infusions Faux Wood'!M12*(InfusionsProfit)</f>
        <v>76.882500000000007</v>
      </c>
      <c r="N12" s="623">
        <f>'D Infusions Faux Wood'!N12+'D Infusions Faux Wood'!N12*(InfusionsProfit)</f>
        <v>79.595999999999989</v>
      </c>
      <c r="O12" s="623">
        <f>'D Infusions Faux Wood'!O12+'D Infusions Faux Wood'!O12*(InfusionsProfit)</f>
        <v>83.213999999999999</v>
      </c>
      <c r="P12" s="624"/>
    </row>
    <row r="13" spans="1:16" ht="24.95" customHeight="1" x14ac:dyDescent="0.35">
      <c r="A13" s="622">
        <v>1800</v>
      </c>
      <c r="B13" s="622" t="s">
        <v>26</v>
      </c>
      <c r="C13" s="623">
        <f>'D Infusions Faux Wood'!C13+'D Infusions Faux Wood'!C13*(InfusionsProfit)</f>
        <v>28.039499999999997</v>
      </c>
      <c r="D13" s="623">
        <f>'D Infusions Faux Wood'!D13+'D Infusions Faux Wood'!D13*(InfusionsProfit)</f>
        <v>33.466499999999996</v>
      </c>
      <c r="E13" s="623">
        <f>'D Infusions Faux Wood'!E13+'D Infusions Faux Wood'!E13*(InfusionsProfit)</f>
        <v>40.702500000000001</v>
      </c>
      <c r="F13" s="623">
        <f>'D Infusions Faux Wood'!F13+'D Infusions Faux Wood'!F13*(InfusionsProfit)</f>
        <v>47.938499999999998</v>
      </c>
      <c r="G13" s="623">
        <f>'D Infusions Faux Wood'!G13+'D Infusions Faux Wood'!G13*(InfusionsProfit)</f>
        <v>56.078999999999994</v>
      </c>
      <c r="H13" s="623">
        <f>'D Infusions Faux Wood'!H13+'D Infusions Faux Wood'!H13*(InfusionsProfit)</f>
        <v>58.792499999999997</v>
      </c>
      <c r="I13" s="623">
        <f>'D Infusions Faux Wood'!I13+'D Infusions Faux Wood'!I13*(InfusionsProfit)</f>
        <v>63.314999999999998</v>
      </c>
      <c r="J13" s="623">
        <f>'D Infusions Faux Wood'!J13+'D Infusions Faux Wood'!J13*(InfusionsProfit)</f>
        <v>72.359999999999985</v>
      </c>
      <c r="K13" s="623">
        <f>'D Infusions Faux Wood'!K13+'D Infusions Faux Wood'!K13*(InfusionsProfit)</f>
        <v>78.691499999999991</v>
      </c>
      <c r="L13" s="623">
        <f>'D Infusions Faux Wood'!L13+'D Infusions Faux Wood'!L13*(InfusionsProfit)</f>
        <v>92.259</v>
      </c>
      <c r="M13" s="623">
        <f>'D Infusions Faux Wood'!M13+'D Infusions Faux Wood'!M13*(InfusionsProfit)</f>
        <v>102.20850000000002</v>
      </c>
      <c r="N13" s="623">
        <f>'D Infusions Faux Wood'!N13+'D Infusions Faux Wood'!N13*(InfusionsProfit)</f>
        <v>106.73099999999999</v>
      </c>
      <c r="O13" s="623">
        <f>'D Infusions Faux Wood'!O13+'D Infusions Faux Wood'!O13*(InfusionsProfit)</f>
        <v>113.0625</v>
      </c>
      <c r="P13" s="624"/>
    </row>
    <row r="14" spans="1:16" ht="24.95" customHeight="1" x14ac:dyDescent="0.35">
      <c r="A14" s="622">
        <v>2400</v>
      </c>
      <c r="B14" s="622" t="s">
        <v>25</v>
      </c>
      <c r="C14" s="623">
        <f>'D Infusions Faux Wood'!C14+'D Infusions Faux Wood'!C14*(InfusionsProfit)</f>
        <v>33.466499999999996</v>
      </c>
      <c r="D14" s="623">
        <f>'D Infusions Faux Wood'!D14+'D Infusions Faux Wood'!D14*(InfusionsProfit)</f>
        <v>40.702500000000001</v>
      </c>
      <c r="E14" s="623">
        <f>'D Infusions Faux Wood'!E14+'D Infusions Faux Wood'!E14*(InfusionsProfit)</f>
        <v>48.842999999999996</v>
      </c>
      <c r="F14" s="623">
        <f>'D Infusions Faux Wood'!F14+'D Infusions Faux Wood'!F14*(InfusionsProfit)</f>
        <v>56.078999999999994</v>
      </c>
      <c r="G14" s="623">
        <f>'D Infusions Faux Wood'!G14+'D Infusions Faux Wood'!G14*(InfusionsProfit)</f>
        <v>63.314999999999998</v>
      </c>
      <c r="H14" s="623">
        <f>'D Infusions Faux Wood'!H14+'D Infusions Faux Wood'!H14*(InfusionsProfit)</f>
        <v>72.359999999999985</v>
      </c>
      <c r="I14" s="623">
        <f>'D Infusions Faux Wood'!I14+'D Infusions Faux Wood'!I14*(InfusionsProfit)</f>
        <v>79.595999999999989</v>
      </c>
      <c r="J14" s="623">
        <f>'D Infusions Faux Wood'!J14+'D Infusions Faux Wood'!J14*(InfusionsProfit)</f>
        <v>86.831999999999994</v>
      </c>
      <c r="K14" s="623">
        <f>'D Infusions Faux Wood'!K14+'D Infusions Faux Wood'!K14*(InfusionsProfit)</f>
        <v>94.068000000000012</v>
      </c>
      <c r="L14" s="623">
        <f>'D Infusions Faux Wood'!L14+'D Infusions Faux Wood'!L14*(InfusionsProfit)</f>
        <v>113.0625</v>
      </c>
      <c r="M14" s="623">
        <f>'D Infusions Faux Wood'!M14+'D Infusions Faux Wood'!M14*(InfusionsProfit)</f>
        <v>125.72549999999998</v>
      </c>
      <c r="N14" s="623">
        <f>'D Infusions Faux Wood'!N14+'D Infusions Faux Wood'!N14*(InfusionsProfit)</f>
        <v>131.1525</v>
      </c>
      <c r="O14" s="623">
        <f>'D Infusions Faux Wood'!O14+'D Infusions Faux Wood'!O14*(InfusionsProfit)</f>
        <v>140.19749999999999</v>
      </c>
      <c r="P14" s="625"/>
    </row>
    <row r="15" spans="1:16" ht="24.95" customHeight="1" x14ac:dyDescent="0.35">
      <c r="A15" s="622">
        <v>3000</v>
      </c>
      <c r="B15" s="622" t="s">
        <v>444</v>
      </c>
      <c r="C15" s="623">
        <f>'D Infusions Faux Wood'!C15+'D Infusions Faux Wood'!C15*(InfusionsProfit)</f>
        <v>43.415999999999997</v>
      </c>
      <c r="D15" s="623">
        <f>'D Infusions Faux Wood'!D15+'D Infusions Faux Wood'!D15*(InfusionsProfit)</f>
        <v>51.5565</v>
      </c>
      <c r="E15" s="623">
        <f>'D Infusions Faux Wood'!E15+'D Infusions Faux Wood'!E15*(InfusionsProfit)</f>
        <v>56.078999999999994</v>
      </c>
      <c r="F15" s="623">
        <f>'D Infusions Faux Wood'!F15+'D Infusions Faux Wood'!F15*(InfusionsProfit)</f>
        <v>63.314999999999998</v>
      </c>
      <c r="G15" s="623">
        <f>'D Infusions Faux Wood'!G15+'D Infusions Faux Wood'!G15*(InfusionsProfit)</f>
        <v>78.691499999999991</v>
      </c>
      <c r="H15" s="623">
        <f>'D Infusions Faux Wood'!H15+'D Infusions Faux Wood'!H15*(InfusionsProfit)</f>
        <v>83.213999999999999</v>
      </c>
      <c r="I15" s="623">
        <f>'D Infusions Faux Wood'!I15+'D Infusions Faux Wood'!I15*(InfusionsProfit)</f>
        <v>92.259</v>
      </c>
      <c r="J15" s="623">
        <f>'D Infusions Faux Wood'!J15+'D Infusions Faux Wood'!J15*(InfusionsProfit)</f>
        <v>102.20850000000002</v>
      </c>
      <c r="K15" s="626"/>
      <c r="L15" s="626"/>
      <c r="M15" s="626"/>
      <c r="N15" s="626"/>
      <c r="O15" s="626"/>
      <c r="P15" s="625"/>
    </row>
    <row r="16" spans="1:16" ht="24.95" customHeight="1" x14ac:dyDescent="0.35">
      <c r="A16" s="621"/>
      <c r="B16" s="621"/>
      <c r="C16" s="625"/>
      <c r="D16" s="625"/>
      <c r="E16" s="625"/>
      <c r="F16" s="625"/>
      <c r="G16" s="625"/>
      <c r="H16" s="625"/>
      <c r="I16" s="625"/>
      <c r="J16" s="625"/>
      <c r="K16" s="625"/>
      <c r="L16" s="627"/>
      <c r="M16" s="625"/>
      <c r="N16" s="625"/>
      <c r="O16" s="627"/>
      <c r="P16" s="627"/>
    </row>
    <row r="17" spans="1:16" ht="24.95" customHeight="1" x14ac:dyDescent="0.35">
      <c r="A17" s="614" t="s">
        <v>59</v>
      </c>
      <c r="B17" s="628"/>
      <c r="C17" s="628"/>
      <c r="D17" s="628"/>
      <c r="E17" s="628"/>
      <c r="F17" s="628"/>
      <c r="G17" s="628"/>
      <c r="H17" s="628"/>
      <c r="I17" s="628"/>
      <c r="J17" s="628"/>
      <c r="K17" s="628"/>
      <c r="L17" s="629"/>
      <c r="M17" s="629"/>
      <c r="N17" s="629"/>
      <c r="O17" s="629"/>
      <c r="P17" s="627"/>
    </row>
    <row r="18" spans="1:16" ht="24.95" customHeight="1" x14ac:dyDescent="0.35">
      <c r="A18" s="618"/>
      <c r="B18" s="619" t="s">
        <v>2</v>
      </c>
      <c r="C18" s="620">
        <v>600</v>
      </c>
      <c r="D18" s="620">
        <v>760</v>
      </c>
      <c r="E18" s="620">
        <v>900</v>
      </c>
      <c r="F18" s="620">
        <v>1070</v>
      </c>
      <c r="G18" s="620">
        <v>1200</v>
      </c>
      <c r="H18" s="620">
        <v>1370</v>
      </c>
      <c r="I18" s="620">
        <v>1520</v>
      </c>
      <c r="J18" s="620">
        <v>1680</v>
      </c>
      <c r="K18" s="620">
        <v>1830</v>
      </c>
      <c r="L18" s="620">
        <v>2000</v>
      </c>
      <c r="M18" s="620">
        <v>2150</v>
      </c>
      <c r="N18" s="620">
        <v>2300</v>
      </c>
      <c r="O18" s="620">
        <v>2420</v>
      </c>
      <c r="P18" s="620">
        <v>2590</v>
      </c>
    </row>
    <row r="19" spans="1:16" ht="24.95" customHeight="1" x14ac:dyDescent="0.35">
      <c r="A19" s="780" t="s">
        <v>3</v>
      </c>
      <c r="B19" s="780"/>
      <c r="C19" s="620" t="s">
        <v>7</v>
      </c>
      <c r="D19" s="620" t="s">
        <v>437</v>
      </c>
      <c r="E19" s="620" t="s">
        <v>10</v>
      </c>
      <c r="F19" s="620" t="s">
        <v>438</v>
      </c>
      <c r="G19" s="620" t="s">
        <v>13</v>
      </c>
      <c r="H19" s="620" t="s">
        <v>439</v>
      </c>
      <c r="I19" s="620" t="s">
        <v>440</v>
      </c>
      <c r="J19" s="620" t="s">
        <v>441</v>
      </c>
      <c r="K19" s="620" t="s">
        <v>442</v>
      </c>
      <c r="L19" s="620" t="s">
        <v>21</v>
      </c>
      <c r="M19" s="620" t="s">
        <v>443</v>
      </c>
      <c r="N19" s="620" t="s">
        <v>24</v>
      </c>
      <c r="O19" s="620" t="s">
        <v>445</v>
      </c>
      <c r="P19" s="620" t="s">
        <v>60</v>
      </c>
    </row>
    <row r="20" spans="1:16" ht="24.95" customHeight="1" x14ac:dyDescent="0.35">
      <c r="A20" s="622">
        <v>1200</v>
      </c>
      <c r="B20" s="622" t="s">
        <v>13</v>
      </c>
      <c r="C20" s="623">
        <f>'D Infusions Faux Wood'!C20+'D Infusions Faux Wood'!C20*(InfusionsProfit)</f>
        <v>26.230499999999999</v>
      </c>
      <c r="D20" s="623">
        <f>'D Infusions Faux Wood'!D20+'D Infusions Faux Wood'!D20*(InfusionsProfit)</f>
        <v>30.753</v>
      </c>
      <c r="E20" s="623">
        <f>'D Infusions Faux Wood'!E20+'D Infusions Faux Wood'!E20*(InfusionsProfit)</f>
        <v>35.275499999999994</v>
      </c>
      <c r="F20" s="623">
        <f>'D Infusions Faux Wood'!F20+'D Infusions Faux Wood'!F20*(InfusionsProfit)</f>
        <v>42.511499999999998</v>
      </c>
      <c r="G20" s="623">
        <f>'D Infusions Faux Wood'!G20+'D Infusions Faux Wood'!G20*(InfusionsProfit)</f>
        <v>44.320499999999996</v>
      </c>
      <c r="H20" s="623">
        <f>'D Infusions Faux Wood'!H20+'D Infusions Faux Wood'!H20*(InfusionsProfit)</f>
        <v>51.5565</v>
      </c>
      <c r="I20" s="623">
        <f>'D Infusions Faux Wood'!I20+'D Infusions Faux Wood'!I20*(InfusionsProfit)</f>
        <v>56.078999999999994</v>
      </c>
      <c r="J20" s="623">
        <f>'D Infusions Faux Wood'!J20+'D Infusions Faux Wood'!J20*(InfusionsProfit)</f>
        <v>60.601500000000001</v>
      </c>
      <c r="K20" s="623">
        <f>'D Infusions Faux Wood'!K20+'D Infusions Faux Wood'!K20*(InfusionsProfit)</f>
        <v>64.219499999999996</v>
      </c>
      <c r="L20" s="623">
        <f>'D Infusions Faux Wood'!L20+'D Infusions Faux Wood'!L20*(InfusionsProfit)</f>
        <v>76.882500000000007</v>
      </c>
      <c r="M20" s="623">
        <f>'D Infusions Faux Wood'!M20+'D Infusions Faux Wood'!M20*(InfusionsProfit)</f>
        <v>86.831999999999994</v>
      </c>
      <c r="N20" s="623">
        <f>'D Infusions Faux Wood'!N20+'D Infusions Faux Wood'!N20*(InfusionsProfit)</f>
        <v>89.545500000000004</v>
      </c>
      <c r="O20" s="623">
        <f>'D Infusions Faux Wood'!O20+'D Infusions Faux Wood'!O20*(InfusionsProfit)</f>
        <v>95.876999999999995</v>
      </c>
      <c r="P20" s="623">
        <f>'D Infusions Faux Wood'!P20+'D Infusions Faux Wood'!P20*(InfusionsProfit)</f>
        <v>103.113</v>
      </c>
    </row>
    <row r="21" spans="1:16" ht="24.95" customHeight="1" x14ac:dyDescent="0.35">
      <c r="A21" s="622">
        <v>1800</v>
      </c>
      <c r="B21" s="622" t="s">
        <v>26</v>
      </c>
      <c r="C21" s="623">
        <f>'D Infusions Faux Wood'!C21+'D Infusions Faux Wood'!C21*(InfusionsProfit)</f>
        <v>30.753</v>
      </c>
      <c r="D21" s="623">
        <f>'D Infusions Faux Wood'!D21+'D Infusions Faux Wood'!D21*(InfusionsProfit)</f>
        <v>38.893499999999996</v>
      </c>
      <c r="E21" s="623">
        <f>'D Infusions Faux Wood'!E21+'D Infusions Faux Wood'!E21*(InfusionsProfit)</f>
        <v>46.1295</v>
      </c>
      <c r="F21" s="623">
        <f>'D Infusions Faux Wood'!F21+'D Infusions Faux Wood'!F21*(InfusionsProfit)</f>
        <v>54.27</v>
      </c>
      <c r="G21" s="623">
        <f>'D Infusions Faux Wood'!G21+'D Infusions Faux Wood'!G21*(InfusionsProfit)</f>
        <v>62.410500000000006</v>
      </c>
      <c r="H21" s="623">
        <f>'D Infusions Faux Wood'!H21+'D Infusions Faux Wood'!H21*(InfusionsProfit)</f>
        <v>68.742000000000004</v>
      </c>
      <c r="I21" s="623">
        <f>'D Infusions Faux Wood'!I21+'D Infusions Faux Wood'!I21*(InfusionsProfit)</f>
        <v>74.168999999999997</v>
      </c>
      <c r="J21" s="623">
        <f>'D Infusions Faux Wood'!J21+'D Infusions Faux Wood'!J21*(InfusionsProfit)</f>
        <v>82.3095</v>
      </c>
      <c r="K21" s="623">
        <f>'D Infusions Faux Wood'!K21+'D Infusions Faux Wood'!K21*(InfusionsProfit)</f>
        <v>88.640999999999991</v>
      </c>
      <c r="L21" s="623">
        <f>'D Infusions Faux Wood'!L21+'D Infusions Faux Wood'!L21*(InfusionsProfit)</f>
        <v>105.8265</v>
      </c>
      <c r="M21" s="623">
        <f>'D Infusions Faux Wood'!M21+'D Infusions Faux Wood'!M21*(InfusionsProfit)</f>
        <v>114.8715</v>
      </c>
      <c r="N21" s="623">
        <f>'D Infusions Faux Wood'!N21+'D Infusions Faux Wood'!N21*(InfusionsProfit)</f>
        <v>123.91649999999998</v>
      </c>
      <c r="O21" s="623">
        <f>'D Infusions Faux Wood'!O21+'D Infusions Faux Wood'!O21*(InfusionsProfit)</f>
        <v>130.24799999999999</v>
      </c>
      <c r="P21" s="623">
        <f>'D Infusions Faux Wood'!P21+'D Infusions Faux Wood'!P21*(InfusionsProfit)</f>
        <v>137.48400000000001</v>
      </c>
    </row>
    <row r="22" spans="1:16" ht="24.95" customHeight="1" x14ac:dyDescent="0.35">
      <c r="A22" s="622">
        <v>2400</v>
      </c>
      <c r="B22" s="622" t="s">
        <v>25</v>
      </c>
      <c r="C22" s="623">
        <f>'D Infusions Faux Wood'!C22+'D Infusions Faux Wood'!C22*(InfusionsProfit)</f>
        <v>38.893499999999996</v>
      </c>
      <c r="D22" s="623">
        <f>'D Infusions Faux Wood'!D22+'D Infusions Faux Wood'!D22*(InfusionsProfit)</f>
        <v>46.1295</v>
      </c>
      <c r="E22" s="623">
        <f>'D Infusions Faux Wood'!E22+'D Infusions Faux Wood'!E22*(InfusionsProfit)</f>
        <v>56.078999999999994</v>
      </c>
      <c r="F22" s="623">
        <f>'D Infusions Faux Wood'!F22+'D Infusions Faux Wood'!F22*(InfusionsProfit)</f>
        <v>63.314999999999998</v>
      </c>
      <c r="G22" s="623">
        <f>'D Infusions Faux Wood'!G22+'D Infusions Faux Wood'!G22*(InfusionsProfit)</f>
        <v>74.168999999999997</v>
      </c>
      <c r="H22" s="623">
        <f>'D Infusions Faux Wood'!H22+'D Infusions Faux Wood'!H22*(InfusionsProfit)</f>
        <v>82.3095</v>
      </c>
      <c r="I22" s="623">
        <f>'D Infusions Faux Wood'!I22+'D Infusions Faux Wood'!I22*(InfusionsProfit)</f>
        <v>89.545500000000004</v>
      </c>
      <c r="J22" s="623">
        <f>'D Infusions Faux Wood'!J22+'D Infusions Faux Wood'!J22*(InfusionsProfit)</f>
        <v>99.494999999999976</v>
      </c>
      <c r="K22" s="623">
        <f>'D Infusions Faux Wood'!K22+'D Infusions Faux Wood'!K22*(InfusionsProfit)</f>
        <v>106.73099999999999</v>
      </c>
      <c r="L22" s="623">
        <f>'D Infusions Faux Wood'!L22+'D Infusions Faux Wood'!L22*(InfusionsProfit)</f>
        <v>130.24799999999999</v>
      </c>
      <c r="M22" s="623">
        <f>'D Infusions Faux Wood'!M22+'D Infusions Faux Wood'!M22*(InfusionsProfit)</f>
        <v>141.10199999999998</v>
      </c>
      <c r="N22" s="623">
        <f>'D Infusions Faux Wood'!N22+'D Infusions Faux Wood'!N22*(InfusionsProfit)</f>
        <v>150.14699999999999</v>
      </c>
      <c r="O22" s="623">
        <f>'D Infusions Faux Wood'!O22+'D Infusions Faux Wood'!O22*(InfusionsProfit)</f>
        <v>159.19199999999998</v>
      </c>
      <c r="P22" s="623">
        <f>'D Infusions Faux Wood'!P22+'D Infusions Faux Wood'!P22*(InfusionsProfit)</f>
        <v>170.04599999999999</v>
      </c>
    </row>
    <row r="23" spans="1:16" ht="24.95" customHeight="1" x14ac:dyDescent="0.35">
      <c r="A23" s="622">
        <v>3000</v>
      </c>
      <c r="B23" s="622" t="s">
        <v>444</v>
      </c>
      <c r="C23" s="623">
        <f>'D Infusions Faux Wood'!C23+'D Infusions Faux Wood'!C23*(InfusionsProfit)</f>
        <v>48.842999999999996</v>
      </c>
      <c r="D23" s="623">
        <f>'D Infusions Faux Wood'!D23+'D Infusions Faux Wood'!D23*(InfusionsProfit)</f>
        <v>57.887999999999991</v>
      </c>
      <c r="E23" s="623">
        <f>'D Infusions Faux Wood'!E23+'D Infusions Faux Wood'!E23*(InfusionsProfit)</f>
        <v>63.314999999999998</v>
      </c>
      <c r="F23" s="623">
        <f>'D Infusions Faux Wood'!F23+'D Infusions Faux Wood'!F23*(InfusionsProfit)</f>
        <v>74.168999999999997</v>
      </c>
      <c r="G23" s="623">
        <f>'D Infusions Faux Wood'!G23+'D Infusions Faux Wood'!G23*(InfusionsProfit)</f>
        <v>88.640999999999991</v>
      </c>
      <c r="H23" s="623">
        <f>'D Infusions Faux Wood'!H23+'D Infusions Faux Wood'!H23*(InfusionsProfit)</f>
        <v>95.876999999999995</v>
      </c>
      <c r="I23" s="623">
        <f>'D Infusions Faux Wood'!I23+'D Infusions Faux Wood'!I23*(InfusionsProfit)</f>
        <v>105.8265</v>
      </c>
      <c r="J23" s="623">
        <f>'D Infusions Faux Wood'!J23+'D Infusions Faux Wood'!J23*(InfusionsProfit)</f>
        <v>114.8715</v>
      </c>
      <c r="K23" s="626"/>
      <c r="L23" s="626"/>
      <c r="M23" s="626"/>
      <c r="N23" s="626"/>
      <c r="O23" s="626"/>
      <c r="P23" s="626"/>
    </row>
    <row r="24" spans="1:16" ht="24.95" customHeight="1" x14ac:dyDescent="0.35">
      <c r="A24" s="627"/>
      <c r="B24" s="627"/>
      <c r="C24" s="627"/>
      <c r="D24" s="627"/>
      <c r="E24" s="627"/>
      <c r="F24" s="627"/>
      <c r="G24" s="627"/>
      <c r="H24" s="627"/>
      <c r="I24" s="627"/>
      <c r="J24" s="627"/>
      <c r="K24" s="627"/>
      <c r="L24" s="627"/>
      <c r="M24" s="627"/>
      <c r="N24" s="627"/>
      <c r="O24" s="627"/>
      <c r="P24" s="627"/>
    </row>
    <row r="25" spans="1:16" ht="24.95" customHeight="1" x14ac:dyDescent="0.35">
      <c r="A25" s="630" t="s">
        <v>61</v>
      </c>
      <c r="B25" s="628"/>
      <c r="C25" s="627"/>
      <c r="D25" s="627"/>
      <c r="E25" s="627"/>
      <c r="F25" s="627"/>
      <c r="G25" s="627"/>
      <c r="H25" s="627"/>
      <c r="I25" s="625"/>
      <c r="J25" s="625"/>
      <c r="K25" s="625"/>
      <c r="L25" s="625"/>
      <c r="M25" s="625"/>
      <c r="N25" s="625"/>
      <c r="O25" s="625"/>
      <c r="P25" s="631"/>
    </row>
    <row r="26" spans="1:16" ht="24.95" customHeight="1" x14ac:dyDescent="0.35">
      <c r="A26" s="618"/>
      <c r="B26" s="619" t="s">
        <v>2</v>
      </c>
      <c r="C26" s="620">
        <v>600</v>
      </c>
      <c r="D26" s="620">
        <v>760</v>
      </c>
      <c r="E26" s="620">
        <v>900</v>
      </c>
      <c r="F26" s="620">
        <v>1070</v>
      </c>
      <c r="G26" s="620">
        <v>1200</v>
      </c>
      <c r="H26" s="620">
        <v>1370</v>
      </c>
      <c r="I26" s="620">
        <v>1520</v>
      </c>
      <c r="J26" s="620">
        <v>1680</v>
      </c>
      <c r="K26" s="620">
        <v>1830</v>
      </c>
      <c r="L26" s="620">
        <v>2000</v>
      </c>
      <c r="M26" s="620">
        <v>2150</v>
      </c>
      <c r="N26" s="620">
        <v>2300</v>
      </c>
      <c r="O26" s="620">
        <v>2420</v>
      </c>
      <c r="P26" s="620">
        <v>2590</v>
      </c>
    </row>
    <row r="27" spans="1:16" ht="24.95" customHeight="1" x14ac:dyDescent="0.35">
      <c r="A27" s="780" t="s">
        <v>3</v>
      </c>
      <c r="B27" s="780"/>
      <c r="C27" s="620" t="s">
        <v>7</v>
      </c>
      <c r="D27" s="620" t="s">
        <v>437</v>
      </c>
      <c r="E27" s="620" t="s">
        <v>10</v>
      </c>
      <c r="F27" s="620" t="s">
        <v>438</v>
      </c>
      <c r="G27" s="620" t="s">
        <v>13</v>
      </c>
      <c r="H27" s="620" t="s">
        <v>439</v>
      </c>
      <c r="I27" s="620" t="s">
        <v>440</v>
      </c>
      <c r="J27" s="620" t="s">
        <v>441</v>
      </c>
      <c r="K27" s="620" t="s">
        <v>442</v>
      </c>
      <c r="L27" s="620" t="s">
        <v>21</v>
      </c>
      <c r="M27" s="620" t="s">
        <v>443</v>
      </c>
      <c r="N27" s="620" t="s">
        <v>24</v>
      </c>
      <c r="O27" s="620" t="s">
        <v>445</v>
      </c>
      <c r="P27" s="620" t="s">
        <v>60</v>
      </c>
    </row>
    <row r="28" spans="1:16" ht="24.95" customHeight="1" x14ac:dyDescent="0.35">
      <c r="A28" s="622">
        <v>1200</v>
      </c>
      <c r="B28" s="622" t="s">
        <v>13</v>
      </c>
      <c r="C28" s="623">
        <f>'D Infusions Faux Wood'!C28+'D Infusions Faux Wood'!C28*(InfusionsProfit)</f>
        <v>31.657499999999999</v>
      </c>
      <c r="D28" s="623">
        <f>'D Infusions Faux Wood'!D28+'D Infusions Faux Wood'!D28*(InfusionsProfit)</f>
        <v>38.893499999999996</v>
      </c>
      <c r="E28" s="623">
        <f>'D Infusions Faux Wood'!E28+'D Infusions Faux Wood'!E28*(InfusionsProfit)</f>
        <v>45.225000000000001</v>
      </c>
      <c r="F28" s="623">
        <f>'D Infusions Faux Wood'!F28+'D Infusions Faux Wood'!F28*(InfusionsProfit)</f>
        <v>51.5565</v>
      </c>
      <c r="G28" s="623">
        <f>'D Infusions Faux Wood'!G28+'D Infusions Faux Wood'!G28*(InfusionsProfit)</f>
        <v>56.078999999999994</v>
      </c>
      <c r="H28" s="623">
        <f>'D Infusions Faux Wood'!H28+'D Infusions Faux Wood'!H28*(InfusionsProfit)</f>
        <v>63.314999999999998</v>
      </c>
      <c r="I28" s="623">
        <f>'D Infusions Faux Wood'!I28+'D Infusions Faux Wood'!I28*(InfusionsProfit)</f>
        <v>70.550999999999988</v>
      </c>
      <c r="J28" s="623">
        <f>'D Infusions Faux Wood'!J28+'D Infusions Faux Wood'!J28*(InfusionsProfit)</f>
        <v>75.978000000000009</v>
      </c>
      <c r="K28" s="623">
        <f>'D Infusions Faux Wood'!K28+'D Infusions Faux Wood'!K28*(InfusionsProfit)</f>
        <v>82.3095</v>
      </c>
      <c r="L28" s="623">
        <f>'D Infusions Faux Wood'!L28+'D Infusions Faux Wood'!L28*(InfusionsProfit)</f>
        <v>97.685999999999993</v>
      </c>
      <c r="M28" s="623">
        <f>'D Infusions Faux Wood'!M28+'D Infusions Faux Wood'!M28*(InfusionsProfit)</f>
        <v>108.54</v>
      </c>
      <c r="N28" s="623">
        <f>'D Infusions Faux Wood'!N28+'D Infusions Faux Wood'!N28*(InfusionsProfit)</f>
        <v>112.15799999999999</v>
      </c>
      <c r="O28" s="623">
        <f>'D Infusions Faux Wood'!O28+'D Infusions Faux Wood'!O28*(InfusionsProfit)</f>
        <v>117.58499999999999</v>
      </c>
      <c r="P28" s="623">
        <f>'D Infusions Faux Wood'!P28+'D Infusions Faux Wood'!P28*(InfusionsProfit)</f>
        <v>128.43899999999999</v>
      </c>
    </row>
    <row r="29" spans="1:16" ht="24.95" customHeight="1" x14ac:dyDescent="0.35">
      <c r="A29" s="622">
        <v>1800</v>
      </c>
      <c r="B29" s="622" t="s">
        <v>26</v>
      </c>
      <c r="C29" s="623">
        <f>'D Infusions Faux Wood'!C29+'D Infusions Faux Wood'!C29*(InfusionsProfit)</f>
        <v>38.893499999999996</v>
      </c>
      <c r="D29" s="623">
        <f>'D Infusions Faux Wood'!D29+'D Infusions Faux Wood'!D29*(InfusionsProfit)</f>
        <v>48.842999999999996</v>
      </c>
      <c r="E29" s="623">
        <f>'D Infusions Faux Wood'!E29+'D Infusions Faux Wood'!E29*(InfusionsProfit)</f>
        <v>57.887999999999991</v>
      </c>
      <c r="F29" s="623">
        <f>'D Infusions Faux Wood'!F29+'D Infusions Faux Wood'!F29*(InfusionsProfit)</f>
        <v>68.742000000000004</v>
      </c>
      <c r="G29" s="623">
        <f>'D Infusions Faux Wood'!G29+'D Infusions Faux Wood'!G29*(InfusionsProfit)</f>
        <v>78.691499999999991</v>
      </c>
      <c r="H29" s="623">
        <f>'D Infusions Faux Wood'!H29+'D Infusions Faux Wood'!H29*(InfusionsProfit)</f>
        <v>84.118499999999997</v>
      </c>
      <c r="I29" s="623">
        <f>'D Infusions Faux Wood'!I29+'D Infusions Faux Wood'!I29*(InfusionsProfit)</f>
        <v>91.354500000000002</v>
      </c>
      <c r="J29" s="623">
        <f>'D Infusions Faux Wood'!J29+'D Infusions Faux Wood'!J29*(InfusionsProfit)</f>
        <v>104.0175</v>
      </c>
      <c r="K29" s="623">
        <f>'D Infusions Faux Wood'!K29+'D Infusions Faux Wood'!K29*(InfusionsProfit)</f>
        <v>111.25349999999999</v>
      </c>
      <c r="L29" s="623">
        <f>'D Infusions Faux Wood'!L29+'D Infusions Faux Wood'!L29*(InfusionsProfit)</f>
        <v>132.05699999999999</v>
      </c>
      <c r="M29" s="623">
        <f>'D Infusions Faux Wood'!M29+'D Infusions Faux Wood'!M29*(InfusionsProfit)</f>
        <v>146.529</v>
      </c>
      <c r="N29" s="623">
        <f>'D Infusions Faux Wood'!N29+'D Infusions Faux Wood'!N29*(InfusionsProfit)</f>
        <v>151.95600000000002</v>
      </c>
      <c r="O29" s="623">
        <f>'D Infusions Faux Wood'!O29+'D Infusions Faux Wood'!O29*(InfusionsProfit)</f>
        <v>161.90550000000002</v>
      </c>
      <c r="P29" s="623">
        <f>'D Infusions Faux Wood'!P29+'D Infusions Faux Wood'!P29*(InfusionsProfit)</f>
        <v>174.5685</v>
      </c>
    </row>
    <row r="30" spans="1:16" ht="24.95" customHeight="1" x14ac:dyDescent="0.35">
      <c r="A30" s="622">
        <v>2400</v>
      </c>
      <c r="B30" s="622" t="s">
        <v>25</v>
      </c>
      <c r="C30" s="623">
        <f>'D Infusions Faux Wood'!C30+'D Infusions Faux Wood'!C30*(InfusionsProfit)</f>
        <v>48.842999999999996</v>
      </c>
      <c r="D30" s="623">
        <f>'D Infusions Faux Wood'!D30+'D Infusions Faux Wood'!D30*(InfusionsProfit)</f>
        <v>57.887999999999991</v>
      </c>
      <c r="E30" s="623">
        <f>'D Infusions Faux Wood'!E30+'D Infusions Faux Wood'!E30*(InfusionsProfit)</f>
        <v>70.550999999999988</v>
      </c>
      <c r="F30" s="623">
        <f>'D Infusions Faux Wood'!F30+'D Infusions Faux Wood'!F30*(InfusionsProfit)</f>
        <v>81.405000000000001</v>
      </c>
      <c r="G30" s="623">
        <f>'D Infusions Faux Wood'!G30+'D Infusions Faux Wood'!G30*(InfusionsProfit)</f>
        <v>91.354500000000002</v>
      </c>
      <c r="H30" s="623">
        <f>'D Infusions Faux Wood'!H30+'D Infusions Faux Wood'!H30*(InfusionsProfit)</f>
        <v>104.0175</v>
      </c>
      <c r="I30" s="623">
        <f>'D Infusions Faux Wood'!I30+'D Infusions Faux Wood'!I30*(InfusionsProfit)</f>
        <v>112.15799999999999</v>
      </c>
      <c r="J30" s="623">
        <f>'D Infusions Faux Wood'!J30+'D Infusions Faux Wood'!J30*(InfusionsProfit)</f>
        <v>125.72549999999998</v>
      </c>
      <c r="K30" s="623">
        <f>'D Infusions Faux Wood'!K30+'D Infusions Faux Wood'!K30*(InfusionsProfit)</f>
        <v>134.7705</v>
      </c>
      <c r="L30" s="623">
        <f>'D Infusions Faux Wood'!L30+'D Infusions Faux Wood'!L30*(InfusionsProfit)</f>
        <v>161.90550000000002</v>
      </c>
      <c r="M30" s="623">
        <f>'D Infusions Faux Wood'!M30+'D Infusions Faux Wood'!M30*(InfusionsProfit)</f>
        <v>178.18650000000002</v>
      </c>
      <c r="N30" s="623">
        <f>'D Infusions Faux Wood'!N30+'D Infusions Faux Wood'!N30*(InfusionsProfit)</f>
        <v>187.23149999999998</v>
      </c>
      <c r="O30" s="623">
        <f>'D Infusions Faux Wood'!O30+'D Infusions Faux Wood'!O30*(InfusionsProfit)</f>
        <v>198.08549999999997</v>
      </c>
      <c r="P30" s="623">
        <f>'D Infusions Faux Wood'!P30+'D Infusions Faux Wood'!P30*(InfusionsProfit)</f>
        <v>213.46199999999999</v>
      </c>
    </row>
    <row r="31" spans="1:16" ht="24.95" customHeight="1" x14ac:dyDescent="0.35">
      <c r="A31" s="622">
        <v>3000</v>
      </c>
      <c r="B31" s="622" t="s">
        <v>444</v>
      </c>
      <c r="C31" s="623">
        <f>'D Infusions Faux Wood'!C31+'D Infusions Faux Wood'!C31*(InfusionsProfit)</f>
        <v>61.506</v>
      </c>
      <c r="D31" s="623">
        <f>'D Infusions Faux Wood'!D31+'D Infusions Faux Wood'!D31*(InfusionsProfit)</f>
        <v>73.264499999999998</v>
      </c>
      <c r="E31" s="623">
        <f>'D Infusions Faux Wood'!E31+'D Infusions Faux Wood'!E31*(InfusionsProfit)</f>
        <v>81.405000000000001</v>
      </c>
      <c r="F31" s="623">
        <f>'D Infusions Faux Wood'!F31+'D Infusions Faux Wood'!F31*(InfusionsProfit)</f>
        <v>91.354500000000002</v>
      </c>
      <c r="G31" s="623">
        <f>'D Infusions Faux Wood'!G31+'D Infusions Faux Wood'!G31*(InfusionsProfit)</f>
        <v>111.25349999999999</v>
      </c>
      <c r="H31" s="623">
        <f>'D Infusions Faux Wood'!H31+'D Infusions Faux Wood'!H31*(InfusionsProfit)</f>
        <v>117.58499999999999</v>
      </c>
      <c r="I31" s="623">
        <f>'D Infusions Faux Wood'!I31+'D Infusions Faux Wood'!I31*(InfusionsProfit)</f>
        <v>132.05699999999999</v>
      </c>
      <c r="J31" s="623">
        <f>'D Infusions Faux Wood'!J31+'D Infusions Faux Wood'!J31*(InfusionsProfit)</f>
        <v>146.529</v>
      </c>
      <c r="K31" s="626"/>
      <c r="L31" s="626"/>
      <c r="M31" s="626"/>
      <c r="N31" s="626"/>
      <c r="O31" s="626"/>
      <c r="P31" s="626"/>
    </row>
    <row r="32" spans="1:16" ht="24.95" customHeight="1" x14ac:dyDescent="0.35">
      <c r="A32" s="627"/>
      <c r="B32" s="627"/>
      <c r="C32" s="627"/>
      <c r="D32" s="627"/>
      <c r="E32" s="627"/>
      <c r="F32" s="627"/>
      <c r="G32" s="627"/>
      <c r="H32" s="627"/>
      <c r="I32" s="627"/>
      <c r="J32" s="627"/>
      <c r="K32" s="627"/>
      <c r="L32" s="627"/>
      <c r="M32" s="627"/>
      <c r="N32" s="627"/>
      <c r="O32" s="627"/>
      <c r="P32" s="627"/>
    </row>
    <row r="33" spans="1:11" x14ac:dyDescent="0.3">
      <c r="G33" s="632"/>
      <c r="H33" s="632"/>
      <c r="I33" s="632"/>
      <c r="J33" s="632"/>
      <c r="K33" s="632"/>
    </row>
    <row r="34" spans="1:11" ht="23.25" x14ac:dyDescent="0.35">
      <c r="A34" s="633" t="s">
        <v>62</v>
      </c>
    </row>
    <row r="35" spans="1:11" x14ac:dyDescent="0.3">
      <c r="A35" s="634"/>
    </row>
    <row r="36" spans="1:11" ht="23.25" x14ac:dyDescent="0.35">
      <c r="A36" s="633" t="s">
        <v>1195</v>
      </c>
    </row>
    <row r="37" spans="1:11" x14ac:dyDescent="0.3">
      <c r="A37" s="617" t="s">
        <v>64</v>
      </c>
    </row>
    <row r="38" spans="1:11" x14ac:dyDescent="0.3">
      <c r="A38" s="635" t="s">
        <v>65</v>
      </c>
    </row>
    <row r="39" spans="1:11" x14ac:dyDescent="0.3">
      <c r="A39" s="635" t="s">
        <v>66</v>
      </c>
    </row>
    <row r="40" spans="1:11" x14ac:dyDescent="0.3">
      <c r="A40" s="636" t="s">
        <v>67</v>
      </c>
    </row>
    <row r="41" spans="1:11" x14ac:dyDescent="0.3">
      <c r="A41" s="617" t="s">
        <v>68</v>
      </c>
    </row>
  </sheetData>
  <mergeCells count="4">
    <mergeCell ref="A3:B3"/>
    <mergeCell ref="A11:B11"/>
    <mergeCell ref="A19:B19"/>
    <mergeCell ref="A27:B27"/>
  </mergeCells>
  <pageMargins left="0.7" right="0.7" top="0.75" bottom="0.75" header="0.3" footer="0.3"/>
  <pageSetup paperSize="9" scale="41" orientation="portrait" r:id="rId1"/>
  <headerFooter>
    <oddHeader>&amp;L&amp;18Infusion Faux Woods</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E0CE1-13A7-4911-A049-48A4EB17F6CA}">
  <dimension ref="A1:K190"/>
  <sheetViews>
    <sheetView view="pageBreakPreview" topLeftCell="A53" zoomScaleNormal="100" zoomScaleSheetLayoutView="100" workbookViewId="0">
      <selection activeCell="D150" sqref="D150"/>
    </sheetView>
  </sheetViews>
  <sheetFormatPr defaultRowHeight="15" x14ac:dyDescent="0.25"/>
  <cols>
    <col min="1" max="1" width="20" customWidth="1"/>
    <col min="2" max="2" width="13" customWidth="1"/>
    <col min="3" max="3" width="13.140625" customWidth="1"/>
    <col min="4" max="4" width="17.140625" customWidth="1"/>
    <col min="5" max="5" width="17.42578125" customWidth="1"/>
    <col min="6" max="6" width="15.85546875" customWidth="1"/>
    <col min="7" max="7" width="15" customWidth="1"/>
    <col min="8" max="8" width="19.5703125" customWidth="1"/>
    <col min="9" max="9" width="11.85546875" customWidth="1"/>
  </cols>
  <sheetData>
    <row r="1" spans="1:11" ht="15.75" x14ac:dyDescent="0.25">
      <c r="A1" s="351"/>
      <c r="B1" s="351"/>
      <c r="C1" s="351"/>
      <c r="D1" s="351"/>
      <c r="E1" s="351"/>
      <c r="F1" s="351"/>
      <c r="G1" s="351"/>
      <c r="H1" s="351"/>
      <c r="I1" s="351"/>
      <c r="J1" s="352"/>
      <c r="K1" s="353"/>
    </row>
    <row r="2" spans="1:11" ht="15.75" x14ac:dyDescent="0.25">
      <c r="A2" s="351"/>
      <c r="B2" s="351"/>
      <c r="C2" s="351"/>
      <c r="D2" s="351"/>
      <c r="E2" s="351"/>
      <c r="F2" s="351"/>
      <c r="G2" s="351"/>
      <c r="H2" s="351"/>
      <c r="I2" s="351"/>
      <c r="J2" s="352"/>
      <c r="K2" s="353"/>
    </row>
    <row r="3" spans="1:11" ht="20.25" x14ac:dyDescent="0.3">
      <c r="A3" s="782" t="s">
        <v>69</v>
      </c>
      <c r="B3" s="782"/>
      <c r="C3" s="782"/>
      <c r="D3" s="782"/>
      <c r="E3" s="782"/>
      <c r="F3" s="782"/>
      <c r="G3" s="782"/>
      <c r="H3" s="782"/>
      <c r="I3" s="782"/>
      <c r="J3" s="352"/>
      <c r="K3" s="353"/>
    </row>
    <row r="4" spans="1:11" ht="15.75" x14ac:dyDescent="0.25">
      <c r="A4" s="351"/>
      <c r="B4" s="351"/>
      <c r="C4" s="351"/>
      <c r="D4" s="351"/>
      <c r="E4" s="351"/>
      <c r="F4" s="351"/>
      <c r="G4" s="351"/>
      <c r="H4" s="351"/>
      <c r="I4" s="351"/>
      <c r="J4" s="352"/>
      <c r="K4" s="353"/>
    </row>
    <row r="5" spans="1:11" ht="15.75" x14ac:dyDescent="0.25">
      <c r="A5" s="351"/>
      <c r="B5" s="351"/>
      <c r="C5" s="351"/>
      <c r="D5" s="351"/>
      <c r="E5" s="351"/>
      <c r="F5" s="351"/>
      <c r="G5" s="351"/>
      <c r="H5" s="351"/>
      <c r="I5" s="351"/>
      <c r="J5" s="352"/>
      <c r="K5" s="353"/>
    </row>
    <row r="6" spans="1:11" ht="15.75" x14ac:dyDescent="0.25">
      <c r="A6" s="354" t="s">
        <v>694</v>
      </c>
      <c r="B6" s="351"/>
      <c r="C6" s="351"/>
      <c r="D6" s="351"/>
      <c r="E6" s="351"/>
      <c r="F6" s="351"/>
      <c r="G6" s="351"/>
      <c r="H6" s="351"/>
      <c r="I6" s="351"/>
      <c r="J6" s="352"/>
      <c r="K6" s="353"/>
    </row>
    <row r="7" spans="1:11" ht="15.75" x14ac:dyDescent="0.25">
      <c r="A7" s="351" t="s">
        <v>695</v>
      </c>
      <c r="B7" s="351"/>
      <c r="C7" s="351"/>
      <c r="D7" s="351"/>
      <c r="E7" s="351"/>
      <c r="F7" s="351"/>
      <c r="G7" s="351"/>
      <c r="H7" s="351"/>
      <c r="I7" s="351"/>
      <c r="J7" s="352"/>
      <c r="K7" s="353"/>
    </row>
    <row r="8" spans="1:11" ht="15.75" x14ac:dyDescent="0.25">
      <c r="A8" s="351" t="s">
        <v>696</v>
      </c>
      <c r="B8" s="351"/>
      <c r="C8" s="351"/>
      <c r="D8" s="351"/>
      <c r="E8" s="351"/>
      <c r="F8" s="351"/>
      <c r="G8" s="351"/>
      <c r="H8" s="351"/>
      <c r="I8" s="351"/>
      <c r="J8" s="352"/>
      <c r="K8" s="353"/>
    </row>
    <row r="9" spans="1:11" ht="15.75" x14ac:dyDescent="0.25">
      <c r="A9" s="351"/>
      <c r="B9" s="351"/>
      <c r="C9" s="351"/>
      <c r="D9" s="351"/>
      <c r="E9" s="351"/>
      <c r="F9" s="351"/>
      <c r="G9" s="351"/>
      <c r="H9" s="351"/>
      <c r="I9" s="351"/>
      <c r="J9" s="352"/>
      <c r="K9" s="353"/>
    </row>
    <row r="10" spans="1:11" ht="15.75" x14ac:dyDescent="0.25">
      <c r="A10" s="354" t="s">
        <v>70</v>
      </c>
      <c r="B10" s="351"/>
      <c r="C10" s="351"/>
      <c r="D10" s="351"/>
      <c r="E10" s="351"/>
      <c r="F10" s="351"/>
      <c r="G10" s="351"/>
      <c r="H10" s="351"/>
      <c r="I10" s="351"/>
      <c r="J10" s="352"/>
      <c r="K10" s="353"/>
    </row>
    <row r="11" spans="1:11" ht="15.75" x14ac:dyDescent="0.25">
      <c r="A11" s="351" t="s">
        <v>71</v>
      </c>
      <c r="B11" s="351"/>
      <c r="C11" s="351"/>
      <c r="D11" s="351"/>
      <c r="E11" s="351"/>
      <c r="F11" s="351"/>
      <c r="G11" s="351"/>
      <c r="H11" s="351"/>
      <c r="I11" s="351"/>
      <c r="J11" s="352"/>
      <c r="K11" s="353"/>
    </row>
    <row r="12" spans="1:11" ht="16.5" thickBot="1" x14ac:dyDescent="0.3">
      <c r="A12" s="351"/>
      <c r="B12" s="351"/>
      <c r="C12" s="351"/>
      <c r="D12" s="351"/>
      <c r="E12" s="351"/>
      <c r="F12" s="351"/>
      <c r="G12" s="351"/>
      <c r="H12" s="351"/>
      <c r="I12" s="351"/>
      <c r="J12" s="352"/>
      <c r="K12" s="353"/>
    </row>
    <row r="13" spans="1:11" ht="16.5" thickBot="1" x14ac:dyDescent="0.3">
      <c r="A13" s="351"/>
      <c r="B13" s="351"/>
      <c r="C13" s="351"/>
      <c r="D13" s="355" t="s">
        <v>72</v>
      </c>
      <c r="E13" s="355" t="s">
        <v>73</v>
      </c>
      <c r="F13" s="355" t="s">
        <v>74</v>
      </c>
      <c r="G13" s="351"/>
      <c r="H13" s="351"/>
      <c r="I13" s="351"/>
      <c r="J13" s="352"/>
      <c r="K13" s="353"/>
    </row>
    <row r="14" spans="1:11" ht="16.5" thickBot="1" x14ac:dyDescent="0.3">
      <c r="A14" s="351"/>
      <c r="B14" s="351"/>
      <c r="C14" s="356" t="s">
        <v>75</v>
      </c>
      <c r="D14" s="357" t="s">
        <v>76</v>
      </c>
      <c r="E14" s="357" t="s">
        <v>76</v>
      </c>
      <c r="F14" s="357" t="s">
        <v>76</v>
      </c>
      <c r="G14" s="351"/>
      <c r="H14" s="351"/>
      <c r="I14" s="351"/>
      <c r="J14" s="352"/>
      <c r="K14" s="353"/>
    </row>
    <row r="15" spans="1:11" ht="16.5" thickBot="1" x14ac:dyDescent="0.3">
      <c r="A15" s="351"/>
      <c r="B15" s="351"/>
      <c r="C15" s="356" t="s">
        <v>77</v>
      </c>
      <c r="D15" s="357" t="s">
        <v>78</v>
      </c>
      <c r="E15" s="357" t="s">
        <v>56</v>
      </c>
      <c r="F15" s="357" t="s">
        <v>56</v>
      </c>
      <c r="G15" s="351"/>
      <c r="H15" s="351"/>
      <c r="I15" s="351"/>
      <c r="J15" s="352"/>
      <c r="K15" s="353"/>
    </row>
    <row r="16" spans="1:11" ht="16.5" thickBot="1" x14ac:dyDescent="0.3">
      <c r="A16" s="351"/>
      <c r="B16" s="351"/>
      <c r="C16" s="356" t="s">
        <v>79</v>
      </c>
      <c r="D16" s="357" t="s">
        <v>80</v>
      </c>
      <c r="E16" s="357" t="s">
        <v>80</v>
      </c>
      <c r="F16" s="357" t="s">
        <v>80</v>
      </c>
      <c r="G16" s="351"/>
      <c r="H16" s="351"/>
      <c r="I16" s="351"/>
      <c r="J16" s="352"/>
      <c r="K16" s="353"/>
    </row>
    <row r="17" spans="1:11" ht="16.5" thickBot="1" x14ac:dyDescent="0.3">
      <c r="A17" s="351"/>
      <c r="B17" s="351"/>
      <c r="C17" s="356" t="s">
        <v>81</v>
      </c>
      <c r="D17" s="357" t="s">
        <v>82</v>
      </c>
      <c r="E17" s="357" t="s">
        <v>82</v>
      </c>
      <c r="F17" s="357" t="s">
        <v>82</v>
      </c>
      <c r="G17" s="351"/>
      <c r="H17" s="351"/>
      <c r="I17" s="351"/>
      <c r="J17" s="352"/>
      <c r="K17" s="353"/>
    </row>
    <row r="18" spans="1:11" ht="16.5" thickBot="1" x14ac:dyDescent="0.3">
      <c r="A18" s="351"/>
      <c r="B18" s="351"/>
      <c r="C18" s="356" t="s">
        <v>83</v>
      </c>
      <c r="D18" s="357" t="s">
        <v>84</v>
      </c>
      <c r="E18" s="357" t="s">
        <v>85</v>
      </c>
      <c r="F18" s="357" t="s">
        <v>84</v>
      </c>
      <c r="G18" s="351"/>
      <c r="H18" s="351"/>
      <c r="I18" s="351"/>
      <c r="J18" s="352"/>
      <c r="K18" s="353"/>
    </row>
    <row r="19" spans="1:11" ht="16.5" thickBot="1" x14ac:dyDescent="0.3">
      <c r="A19" s="351"/>
      <c r="B19" s="351"/>
      <c r="C19" s="356" t="s">
        <v>86</v>
      </c>
      <c r="D19" s="357" t="s">
        <v>87</v>
      </c>
      <c r="E19" s="357" t="s">
        <v>87</v>
      </c>
      <c r="F19" s="357" t="s">
        <v>87</v>
      </c>
      <c r="G19" s="358"/>
      <c r="H19" s="351"/>
      <c r="I19" s="351"/>
      <c r="J19" s="352"/>
      <c r="K19" s="353"/>
    </row>
    <row r="20" spans="1:11" ht="15.75" x14ac:dyDescent="0.25">
      <c r="A20" s="351"/>
      <c r="B20" s="351"/>
      <c r="C20" s="351"/>
      <c r="D20" s="351"/>
      <c r="E20" s="351"/>
      <c r="F20" s="351"/>
      <c r="G20" s="351"/>
      <c r="H20" s="351"/>
      <c r="I20" s="351"/>
      <c r="J20" s="352"/>
      <c r="K20" s="353"/>
    </row>
    <row r="21" spans="1:11" ht="15.75" x14ac:dyDescent="0.25">
      <c r="A21" s="351" t="s">
        <v>697</v>
      </c>
      <c r="B21" s="351"/>
      <c r="C21" s="351"/>
      <c r="D21" s="351"/>
      <c r="E21" s="351"/>
      <c r="F21" s="351"/>
      <c r="G21" s="351"/>
      <c r="H21" s="351"/>
      <c r="I21" s="351"/>
      <c r="J21" s="352"/>
      <c r="K21" s="353"/>
    </row>
    <row r="22" spans="1:11" ht="15.75" x14ac:dyDescent="0.25">
      <c r="A22" s="351"/>
      <c r="B22" s="351"/>
      <c r="C22" s="351"/>
      <c r="D22" s="351"/>
      <c r="E22" s="351"/>
      <c r="F22" s="351"/>
      <c r="G22" s="351"/>
      <c r="H22" s="351"/>
      <c r="I22" s="351"/>
      <c r="J22" s="352"/>
      <c r="K22" s="353"/>
    </row>
    <row r="23" spans="1:11" ht="15.75" x14ac:dyDescent="0.25">
      <c r="A23" s="351" t="s">
        <v>698</v>
      </c>
      <c r="B23" s="351"/>
      <c r="C23" s="351"/>
      <c r="D23" s="351"/>
      <c r="E23" s="351"/>
      <c r="F23" s="351"/>
      <c r="G23" s="351"/>
      <c r="H23" s="351"/>
      <c r="I23" s="351"/>
      <c r="J23" s="352"/>
      <c r="K23" s="353"/>
    </row>
    <row r="24" spans="1:11" ht="15.75" x14ac:dyDescent="0.25">
      <c r="A24" s="351" t="s">
        <v>699</v>
      </c>
      <c r="B24" s="351"/>
      <c r="C24" s="351"/>
      <c r="D24" s="351"/>
      <c r="E24" s="351"/>
      <c r="F24" s="351"/>
      <c r="G24" s="351"/>
      <c r="H24" s="351"/>
      <c r="I24" s="351"/>
      <c r="J24" s="352"/>
      <c r="K24" s="353"/>
    </row>
    <row r="25" spans="1:11" ht="15.75" x14ac:dyDescent="0.25">
      <c r="A25" s="351" t="s">
        <v>700</v>
      </c>
      <c r="B25" s="351"/>
      <c r="C25" s="351"/>
      <c r="D25" s="351"/>
      <c r="E25" s="351"/>
      <c r="F25" s="351"/>
      <c r="G25" s="351"/>
      <c r="H25" s="351"/>
      <c r="I25" s="351"/>
      <c r="J25" s="352"/>
      <c r="K25" s="353"/>
    </row>
    <row r="26" spans="1:11" ht="15.75" x14ac:dyDescent="0.25">
      <c r="A26" s="351" t="s">
        <v>701</v>
      </c>
      <c r="B26" s="351"/>
      <c r="C26" s="351"/>
      <c r="D26" s="351"/>
      <c r="E26" s="351"/>
      <c r="F26" s="351"/>
      <c r="G26" s="351"/>
      <c r="H26" s="351"/>
      <c r="I26" s="351"/>
      <c r="J26" s="352"/>
      <c r="K26" s="353"/>
    </row>
    <row r="27" spans="1:11" ht="15.75" x14ac:dyDescent="0.25">
      <c r="A27" s="351"/>
      <c r="B27" s="351"/>
      <c r="C27" s="351"/>
      <c r="D27" s="351"/>
      <c r="E27" s="351"/>
      <c r="F27" s="351"/>
      <c r="G27" s="351"/>
      <c r="H27" s="351"/>
      <c r="I27" s="351"/>
      <c r="J27" s="352"/>
      <c r="K27" s="353"/>
    </row>
    <row r="28" spans="1:11" ht="15.75" x14ac:dyDescent="0.25">
      <c r="A28" s="351" t="s">
        <v>702</v>
      </c>
      <c r="B28" s="351"/>
      <c r="C28" s="351"/>
      <c r="D28" s="351"/>
      <c r="E28" s="351"/>
      <c r="F28" s="351"/>
      <c r="G28" s="351"/>
      <c r="H28" s="351"/>
      <c r="I28" s="351"/>
      <c r="J28" s="352"/>
      <c r="K28" s="353"/>
    </row>
    <row r="29" spans="1:11" ht="15.75" x14ac:dyDescent="0.25">
      <c r="A29" s="351"/>
      <c r="B29" s="351"/>
      <c r="C29" s="351"/>
      <c r="D29" s="351"/>
      <c r="E29" s="351"/>
      <c r="F29" s="351"/>
      <c r="G29" s="351"/>
      <c r="H29" s="351"/>
      <c r="I29" s="351"/>
      <c r="J29" s="352"/>
      <c r="K29" s="353"/>
    </row>
    <row r="30" spans="1:11" ht="15.75" x14ac:dyDescent="0.25">
      <c r="A30" s="351" t="s">
        <v>703</v>
      </c>
      <c r="B30" s="351"/>
      <c r="C30" s="351"/>
      <c r="D30" s="351"/>
      <c r="E30" s="351"/>
      <c r="F30" s="351"/>
      <c r="G30" s="351"/>
      <c r="H30" s="351"/>
      <c r="I30" s="351"/>
      <c r="J30" s="352"/>
      <c r="K30" s="353"/>
    </row>
    <row r="31" spans="1:11" ht="15.75" x14ac:dyDescent="0.25">
      <c r="A31" s="351" t="s">
        <v>704</v>
      </c>
      <c r="B31" s="351"/>
      <c r="C31" s="351"/>
      <c r="D31" s="351"/>
      <c r="E31" s="351"/>
      <c r="F31" s="351"/>
      <c r="G31" s="351"/>
      <c r="H31" s="351"/>
      <c r="I31" s="351"/>
      <c r="J31" s="352"/>
      <c r="K31" s="353"/>
    </row>
    <row r="32" spans="1:11" ht="16.5" thickBot="1" x14ac:dyDescent="0.3">
      <c r="A32" s="351"/>
      <c r="B32" s="351"/>
      <c r="C32" s="351"/>
      <c r="D32" s="351"/>
      <c r="E32" s="351"/>
      <c r="F32" s="351"/>
      <c r="G32" s="351"/>
      <c r="H32" s="351"/>
      <c r="I32" s="351"/>
      <c r="J32" s="352"/>
      <c r="K32" s="353"/>
    </row>
    <row r="33" spans="1:11" ht="16.5" thickBot="1" x14ac:dyDescent="0.3">
      <c r="A33" s="351"/>
      <c r="B33" s="351"/>
      <c r="C33" s="351"/>
      <c r="D33" s="351"/>
      <c r="E33" s="355" t="s">
        <v>88</v>
      </c>
      <c r="F33" s="355" t="s">
        <v>89</v>
      </c>
      <c r="G33" s="351"/>
      <c r="H33" s="351"/>
      <c r="I33" s="351"/>
      <c r="J33" s="352"/>
      <c r="K33" s="353"/>
    </row>
    <row r="34" spans="1:11" ht="16.5" thickBot="1" x14ac:dyDescent="0.3">
      <c r="A34" s="351"/>
      <c r="B34" s="351"/>
      <c r="C34" s="783" t="s">
        <v>90</v>
      </c>
      <c r="D34" s="784"/>
      <c r="E34" s="357" t="s">
        <v>91</v>
      </c>
      <c r="F34" s="357" t="s">
        <v>92</v>
      </c>
      <c r="G34" s="351"/>
      <c r="H34" s="351"/>
      <c r="I34" s="351"/>
      <c r="J34" s="352"/>
      <c r="K34" s="353"/>
    </row>
    <row r="35" spans="1:11" ht="16.5" thickBot="1" x14ac:dyDescent="0.3">
      <c r="A35" s="351"/>
      <c r="B35" s="351"/>
      <c r="C35" s="783" t="s">
        <v>93</v>
      </c>
      <c r="D35" s="784"/>
      <c r="E35" s="357" t="s">
        <v>94</v>
      </c>
      <c r="F35" s="357" t="s">
        <v>95</v>
      </c>
      <c r="G35" s="351"/>
      <c r="H35" s="351"/>
      <c r="I35" s="351"/>
      <c r="J35" s="352"/>
      <c r="K35" s="353"/>
    </row>
    <row r="36" spans="1:11" ht="16.5" thickBot="1" x14ac:dyDescent="0.3">
      <c r="A36" s="351"/>
      <c r="B36" s="351"/>
      <c r="C36" s="783" t="s">
        <v>96</v>
      </c>
      <c r="D36" s="784"/>
      <c r="E36" s="357" t="s">
        <v>97</v>
      </c>
      <c r="F36" s="357" t="s">
        <v>95</v>
      </c>
      <c r="G36" s="351"/>
      <c r="H36" s="351"/>
      <c r="I36" s="351"/>
      <c r="J36" s="352"/>
      <c r="K36" s="353"/>
    </row>
    <row r="37" spans="1:11" ht="16.5" thickBot="1" x14ac:dyDescent="0.3">
      <c r="A37" s="351"/>
      <c r="B37" s="351"/>
      <c r="C37" s="783" t="s">
        <v>98</v>
      </c>
      <c r="D37" s="784"/>
      <c r="E37" s="357" t="s">
        <v>99</v>
      </c>
      <c r="F37" s="357" t="s">
        <v>95</v>
      </c>
      <c r="G37" s="351"/>
      <c r="H37" s="351"/>
      <c r="I37" s="351"/>
      <c r="J37" s="352"/>
      <c r="K37" s="353"/>
    </row>
    <row r="38" spans="1:11" ht="15.75" x14ac:dyDescent="0.25">
      <c r="A38" s="351"/>
      <c r="B38" s="351"/>
      <c r="C38" s="356"/>
      <c r="D38" s="356"/>
      <c r="E38" s="358"/>
      <c r="F38" s="358"/>
      <c r="G38" s="351"/>
      <c r="H38" s="351"/>
      <c r="I38" s="351"/>
      <c r="J38" s="352"/>
      <c r="K38" s="353"/>
    </row>
    <row r="39" spans="1:11" ht="15.75" x14ac:dyDescent="0.25">
      <c r="A39" s="354" t="s">
        <v>100</v>
      </c>
      <c r="B39" s="351"/>
      <c r="C39" s="356"/>
      <c r="D39" s="356"/>
      <c r="E39" s="358"/>
      <c r="F39" s="358"/>
      <c r="G39" s="351"/>
      <c r="H39" s="351"/>
      <c r="I39" s="351"/>
      <c r="J39" s="352"/>
      <c r="K39" s="353"/>
    </row>
    <row r="40" spans="1:11" ht="15.75" x14ac:dyDescent="0.25">
      <c r="A40" s="351" t="s">
        <v>101</v>
      </c>
      <c r="B40" s="351"/>
      <c r="C40" s="356"/>
      <c r="D40" s="356"/>
      <c r="E40" s="358"/>
      <c r="F40" s="358"/>
      <c r="G40" s="351"/>
      <c r="H40" s="351"/>
      <c r="I40" s="351"/>
      <c r="J40" s="352"/>
      <c r="K40" s="353"/>
    </row>
    <row r="41" spans="1:11" ht="16.5" thickBot="1" x14ac:dyDescent="0.3">
      <c r="A41" s="351"/>
      <c r="B41" s="351"/>
      <c r="C41" s="356"/>
      <c r="D41" s="356"/>
      <c r="E41" s="358"/>
      <c r="F41" s="358"/>
      <c r="G41" s="351"/>
      <c r="H41" s="351"/>
      <c r="I41" s="351"/>
      <c r="J41" s="352"/>
      <c r="K41" s="353"/>
    </row>
    <row r="42" spans="1:11" ht="16.5" thickBot="1" x14ac:dyDescent="0.3">
      <c r="A42" s="351"/>
      <c r="B42" s="351"/>
      <c r="C42" s="351"/>
      <c r="D42" s="355" t="s">
        <v>72</v>
      </c>
      <c r="E42" s="355" t="s">
        <v>73</v>
      </c>
      <c r="F42" s="355" t="s">
        <v>74</v>
      </c>
      <c r="G42" s="351"/>
      <c r="H42" s="351"/>
      <c r="I42" s="351"/>
      <c r="J42" s="352"/>
      <c r="K42" s="353"/>
    </row>
    <row r="43" spans="1:11" ht="16.5" thickBot="1" x14ac:dyDescent="0.3">
      <c r="A43" s="351"/>
      <c r="B43" s="351"/>
      <c r="C43" s="356" t="s">
        <v>102</v>
      </c>
      <c r="D43" s="357" t="s">
        <v>103</v>
      </c>
      <c r="E43" s="357" t="s">
        <v>104</v>
      </c>
      <c r="F43" s="357" t="s">
        <v>104</v>
      </c>
      <c r="G43" s="351"/>
      <c r="H43" s="351"/>
      <c r="I43" s="351"/>
      <c r="J43" s="352"/>
      <c r="K43" s="353"/>
    </row>
    <row r="44" spans="1:11" ht="16.5" thickBot="1" x14ac:dyDescent="0.3">
      <c r="A44" s="351"/>
      <c r="B44" s="351"/>
      <c r="C44" s="356" t="s">
        <v>105</v>
      </c>
      <c r="D44" s="357" t="s">
        <v>106</v>
      </c>
      <c r="E44" s="357" t="s">
        <v>107</v>
      </c>
      <c r="F44" s="357" t="s">
        <v>107</v>
      </c>
      <c r="G44" s="351"/>
      <c r="H44" s="351"/>
      <c r="I44" s="351"/>
      <c r="J44" s="352"/>
      <c r="K44" s="353"/>
    </row>
    <row r="45" spans="1:11" ht="16.5" thickBot="1" x14ac:dyDescent="0.3">
      <c r="A45" s="351"/>
      <c r="B45" s="351"/>
      <c r="C45" s="356" t="s">
        <v>108</v>
      </c>
      <c r="D45" s="357" t="s">
        <v>109</v>
      </c>
      <c r="E45" s="357" t="s">
        <v>110</v>
      </c>
      <c r="F45" s="357" t="s">
        <v>110</v>
      </c>
      <c r="G45" s="351"/>
      <c r="H45" s="351"/>
      <c r="I45" s="351"/>
      <c r="J45" s="352"/>
      <c r="K45" s="353"/>
    </row>
    <row r="46" spans="1:11" ht="16.5" thickBot="1" x14ac:dyDescent="0.3">
      <c r="A46" s="351"/>
      <c r="B46" s="351"/>
      <c r="C46" s="356" t="s">
        <v>111</v>
      </c>
      <c r="D46" s="357" t="s">
        <v>112</v>
      </c>
      <c r="E46" s="357" t="s">
        <v>113</v>
      </c>
      <c r="F46" s="357" t="s">
        <v>112</v>
      </c>
      <c r="G46" s="351"/>
      <c r="H46" s="351"/>
      <c r="I46" s="351"/>
      <c r="J46" s="352"/>
      <c r="K46" s="353"/>
    </row>
    <row r="47" spans="1:11" ht="15.75" x14ac:dyDescent="0.25">
      <c r="A47" s="351"/>
      <c r="B47" s="351"/>
      <c r="C47" s="356"/>
      <c r="D47" s="356"/>
      <c r="E47" s="358"/>
      <c r="F47" s="358"/>
      <c r="G47" s="351"/>
      <c r="H47" s="351"/>
      <c r="I47" s="351"/>
      <c r="J47" s="352"/>
      <c r="K47" s="353"/>
    </row>
    <row r="48" spans="1:11" ht="15.75" x14ac:dyDescent="0.25">
      <c r="A48" s="354" t="s">
        <v>705</v>
      </c>
      <c r="B48" s="351"/>
      <c r="C48" s="356"/>
      <c r="D48" s="356"/>
      <c r="E48" s="358"/>
      <c r="F48" s="358"/>
      <c r="G48" s="351"/>
      <c r="H48" s="351"/>
      <c r="I48" s="351"/>
      <c r="J48" s="352"/>
      <c r="K48" s="353"/>
    </row>
    <row r="49" spans="1:11" ht="15.75" x14ac:dyDescent="0.25">
      <c r="A49" s="351" t="s">
        <v>706</v>
      </c>
      <c r="B49" s="351"/>
      <c r="C49" s="356"/>
      <c r="D49" s="356"/>
      <c r="E49" s="358"/>
      <c r="F49" s="358"/>
      <c r="G49" s="351"/>
      <c r="H49" s="351"/>
      <c r="I49" s="351"/>
      <c r="J49" s="352"/>
      <c r="K49" s="353"/>
    </row>
    <row r="50" spans="1:11" ht="15.75" x14ac:dyDescent="0.25">
      <c r="A50" s="351"/>
      <c r="B50" s="351"/>
      <c r="C50" s="356"/>
      <c r="D50" s="356"/>
      <c r="E50" s="358"/>
      <c r="F50" s="358"/>
      <c r="G50" s="351"/>
      <c r="H50" s="351"/>
      <c r="I50" s="351"/>
      <c r="J50" s="352"/>
      <c r="K50" s="353"/>
    </row>
    <row r="51" spans="1:11" ht="15.75" x14ac:dyDescent="0.25">
      <c r="A51" s="354" t="s">
        <v>707</v>
      </c>
      <c r="B51" s="354"/>
      <c r="C51" s="356"/>
      <c r="D51" s="356" t="s">
        <v>708</v>
      </c>
      <c r="E51" s="359"/>
      <c r="F51" s="359"/>
      <c r="G51" s="354" t="s">
        <v>709</v>
      </c>
      <c r="H51" s="354"/>
      <c r="I51" s="354"/>
      <c r="J51" s="352"/>
      <c r="K51" s="353"/>
    </row>
    <row r="52" spans="1:11" ht="15.75" x14ac:dyDescent="0.25">
      <c r="A52" s="351"/>
      <c r="B52" s="351"/>
      <c r="C52" s="356"/>
      <c r="D52" s="356"/>
      <c r="E52" s="358"/>
      <c r="F52" s="358"/>
      <c r="G52" s="351"/>
      <c r="H52" s="351"/>
      <c r="I52" s="351"/>
      <c r="J52" s="352"/>
      <c r="K52" s="353"/>
    </row>
    <row r="53" spans="1:11" ht="15.75" x14ac:dyDescent="0.25">
      <c r="A53" s="351"/>
      <c r="B53" s="351"/>
      <c r="C53" s="356"/>
      <c r="D53" s="356"/>
      <c r="E53" s="358"/>
      <c r="F53" s="358"/>
      <c r="G53" s="351"/>
      <c r="H53" s="351"/>
      <c r="I53" s="351"/>
      <c r="J53" s="352"/>
      <c r="K53" s="353"/>
    </row>
    <row r="54" spans="1:11" ht="15.75" x14ac:dyDescent="0.25">
      <c r="A54" s="351"/>
      <c r="B54" s="351"/>
      <c r="C54" s="356"/>
      <c r="D54" s="356"/>
      <c r="E54" s="358"/>
      <c r="F54" s="358"/>
      <c r="G54" s="351"/>
      <c r="H54" s="351"/>
      <c r="I54" s="351"/>
      <c r="J54" s="352"/>
      <c r="K54" s="353"/>
    </row>
    <row r="55" spans="1:11" ht="15.75" x14ac:dyDescent="0.25">
      <c r="A55" s="351"/>
      <c r="B55" s="351"/>
      <c r="C55" s="356"/>
      <c r="D55" s="356"/>
      <c r="E55" s="358"/>
      <c r="F55" s="358"/>
      <c r="G55" s="351"/>
      <c r="H55" s="351"/>
      <c r="I55" s="351"/>
      <c r="J55" s="352"/>
      <c r="K55" s="353"/>
    </row>
    <row r="56" spans="1:11" ht="15.75" x14ac:dyDescent="0.25">
      <c r="A56" s="351"/>
      <c r="B56" s="351"/>
      <c r="C56" s="356"/>
      <c r="D56" s="356"/>
      <c r="E56" s="358"/>
      <c r="F56" s="358"/>
      <c r="G56" s="351"/>
      <c r="H56" s="351"/>
      <c r="I56" s="351"/>
      <c r="J56" s="352"/>
      <c r="K56" s="353"/>
    </row>
    <row r="57" spans="1:11" ht="15.75" x14ac:dyDescent="0.25">
      <c r="A57" s="351"/>
      <c r="B57" s="351"/>
      <c r="C57" s="356"/>
      <c r="D57" s="356"/>
      <c r="E57" s="358"/>
      <c r="F57" s="358"/>
      <c r="G57" s="351"/>
      <c r="H57" s="351"/>
      <c r="I57" s="351"/>
      <c r="J57" s="352"/>
      <c r="K57" s="353"/>
    </row>
    <row r="58" spans="1:11" ht="15.75" x14ac:dyDescent="0.25">
      <c r="A58" s="351"/>
      <c r="B58" s="351"/>
      <c r="C58" s="356"/>
      <c r="D58" s="356"/>
      <c r="E58" s="358"/>
      <c r="F58" s="358"/>
      <c r="G58" s="351"/>
      <c r="H58" s="351"/>
      <c r="I58" s="351"/>
      <c r="J58" s="352"/>
      <c r="K58" s="353"/>
    </row>
    <row r="59" spans="1:11" ht="15.75" x14ac:dyDescent="0.25">
      <c r="A59" s="351"/>
      <c r="B59" s="351"/>
      <c r="C59" s="356"/>
      <c r="D59" s="356"/>
      <c r="E59" s="358"/>
      <c r="F59" s="358"/>
      <c r="G59" s="351"/>
      <c r="H59" s="351"/>
      <c r="I59" s="351"/>
      <c r="J59" s="352"/>
      <c r="K59" s="353"/>
    </row>
    <row r="60" spans="1:11" ht="15.75" x14ac:dyDescent="0.25">
      <c r="A60" s="351"/>
      <c r="B60" s="351"/>
      <c r="C60" s="356"/>
      <c r="D60" s="356"/>
      <c r="E60" s="358"/>
      <c r="F60" s="358"/>
      <c r="G60" s="351"/>
      <c r="H60" s="351"/>
      <c r="I60" s="351"/>
      <c r="J60" s="352"/>
      <c r="K60" s="353"/>
    </row>
    <row r="61" spans="1:11" ht="15.75" x14ac:dyDescent="0.25">
      <c r="A61" s="351"/>
      <c r="B61" s="351"/>
      <c r="C61" s="356"/>
      <c r="D61" s="356"/>
      <c r="E61" s="358"/>
      <c r="F61" s="358"/>
      <c r="G61" s="351"/>
      <c r="H61" s="351"/>
      <c r="I61" s="351"/>
      <c r="J61" s="352"/>
      <c r="K61" s="353"/>
    </row>
    <row r="62" spans="1:11" ht="15.75" x14ac:dyDescent="0.25">
      <c r="A62" s="351"/>
      <c r="B62" s="351"/>
      <c r="C62" s="356"/>
      <c r="D62" s="356"/>
      <c r="E62" s="358"/>
      <c r="F62" s="358"/>
      <c r="G62" s="351"/>
      <c r="H62" s="351"/>
      <c r="I62" s="351"/>
      <c r="J62" s="352"/>
      <c r="K62" s="353"/>
    </row>
    <row r="63" spans="1:11" ht="15.75" x14ac:dyDescent="0.25">
      <c r="A63" s="351"/>
      <c r="B63" s="351"/>
      <c r="C63" s="356"/>
      <c r="D63" s="356"/>
      <c r="E63" s="358"/>
      <c r="F63" s="358"/>
      <c r="G63" s="351"/>
      <c r="H63" s="351"/>
      <c r="I63" s="351"/>
      <c r="J63" s="352"/>
      <c r="K63" s="353"/>
    </row>
    <row r="64" spans="1:11" ht="15.75" x14ac:dyDescent="0.25">
      <c r="A64" s="351"/>
      <c r="B64" s="351"/>
      <c r="C64" s="356"/>
      <c r="D64" s="356"/>
      <c r="E64" s="358"/>
      <c r="F64" s="358"/>
      <c r="G64" s="351"/>
      <c r="H64" s="351"/>
      <c r="I64" s="351"/>
      <c r="J64" s="352"/>
      <c r="K64" s="353"/>
    </row>
    <row r="65" spans="1:11" ht="15.75" x14ac:dyDescent="0.25">
      <c r="A65" s="351"/>
      <c r="B65" s="351"/>
      <c r="C65" s="356"/>
      <c r="D65" s="356"/>
      <c r="E65" s="358"/>
      <c r="F65" s="358"/>
      <c r="G65" s="351"/>
      <c r="H65" s="351"/>
      <c r="I65" s="351"/>
      <c r="J65" s="352"/>
      <c r="K65" s="353"/>
    </row>
    <row r="66" spans="1:11" ht="15.75" x14ac:dyDescent="0.25">
      <c r="A66" s="351"/>
      <c r="B66" s="351"/>
      <c r="C66" s="356"/>
      <c r="D66" s="356"/>
      <c r="E66" s="358"/>
      <c r="F66" s="358"/>
      <c r="G66" s="351"/>
      <c r="H66" s="351"/>
      <c r="I66" s="351"/>
      <c r="J66" s="352"/>
      <c r="K66" s="353"/>
    </row>
    <row r="67" spans="1:11" ht="15.75" x14ac:dyDescent="0.25">
      <c r="A67" s="354" t="s">
        <v>710</v>
      </c>
      <c r="B67" s="351"/>
      <c r="C67" s="356"/>
      <c r="D67" s="356"/>
      <c r="E67" s="358"/>
      <c r="F67" s="358"/>
      <c r="G67" s="351"/>
      <c r="H67" s="351"/>
      <c r="I67" s="351"/>
      <c r="J67" s="352"/>
      <c r="K67" s="353"/>
    </row>
    <row r="68" spans="1:11" ht="15.75" x14ac:dyDescent="0.25">
      <c r="A68" s="351" t="s">
        <v>114</v>
      </c>
      <c r="B68" s="351"/>
      <c r="C68" s="356"/>
      <c r="D68" s="356"/>
      <c r="E68" s="358"/>
      <c r="F68" s="358"/>
      <c r="G68" s="351"/>
      <c r="H68" s="351"/>
      <c r="I68" s="351"/>
      <c r="J68" s="352"/>
      <c r="K68" s="353"/>
    </row>
    <row r="69" spans="1:11" ht="15.75" x14ac:dyDescent="0.25">
      <c r="A69" s="351" t="s">
        <v>115</v>
      </c>
      <c r="B69" s="351"/>
      <c r="C69" s="356"/>
      <c r="D69" s="356"/>
      <c r="E69" s="358"/>
      <c r="F69" s="358"/>
      <c r="G69" s="351"/>
      <c r="H69" s="351"/>
      <c r="I69" s="351"/>
      <c r="J69" s="352"/>
      <c r="K69" s="353"/>
    </row>
    <row r="70" spans="1:11" ht="16.5" thickBot="1" x14ac:dyDescent="0.3">
      <c r="A70" s="351"/>
      <c r="B70" s="351"/>
      <c r="C70" s="356"/>
      <c r="D70" s="356"/>
      <c r="E70" s="358"/>
      <c r="F70" s="358"/>
      <c r="G70" s="351"/>
      <c r="H70" s="351"/>
      <c r="I70" s="351"/>
      <c r="J70" s="352"/>
      <c r="K70" s="353"/>
    </row>
    <row r="71" spans="1:11" ht="16.5" thickBot="1" x14ac:dyDescent="0.3">
      <c r="A71" s="781" t="s">
        <v>116</v>
      </c>
      <c r="B71" s="781"/>
      <c r="C71" s="356"/>
      <c r="D71" s="781" t="s">
        <v>117</v>
      </c>
      <c r="E71" s="781"/>
      <c r="F71" s="358"/>
      <c r="G71" s="781" t="s">
        <v>118</v>
      </c>
      <c r="H71" s="781"/>
      <c r="I71" s="351"/>
      <c r="J71" s="352"/>
      <c r="K71" s="353"/>
    </row>
    <row r="72" spans="1:11" ht="43.5" thickBot="1" x14ac:dyDescent="0.3">
      <c r="A72" s="360" t="s">
        <v>119</v>
      </c>
      <c r="B72" s="361" t="s">
        <v>120</v>
      </c>
      <c r="C72" s="362"/>
      <c r="D72" s="360" t="s">
        <v>119</v>
      </c>
      <c r="E72" s="360" t="s">
        <v>121</v>
      </c>
      <c r="F72" s="363"/>
      <c r="G72" s="360" t="s">
        <v>119</v>
      </c>
      <c r="H72" s="360" t="s">
        <v>121</v>
      </c>
      <c r="I72" s="351"/>
      <c r="J72" s="352"/>
      <c r="K72" s="353"/>
    </row>
    <row r="73" spans="1:11" ht="16.5" thickBot="1" x14ac:dyDescent="0.3">
      <c r="A73" s="357" t="s">
        <v>122</v>
      </c>
      <c r="B73" s="357" t="s">
        <v>123</v>
      </c>
      <c r="C73" s="356"/>
      <c r="D73" s="357" t="s">
        <v>124</v>
      </c>
      <c r="E73" s="357" t="s">
        <v>125</v>
      </c>
      <c r="F73" s="358"/>
      <c r="G73" s="357" t="s">
        <v>126</v>
      </c>
      <c r="H73" s="357" t="s">
        <v>125</v>
      </c>
      <c r="I73" s="351"/>
      <c r="J73" s="352"/>
      <c r="K73" s="353"/>
    </row>
    <row r="74" spans="1:11" ht="16.5" thickBot="1" x14ac:dyDescent="0.3">
      <c r="A74" s="357" t="s">
        <v>127</v>
      </c>
      <c r="B74" s="357"/>
      <c r="C74" s="356"/>
      <c r="D74" s="357" t="s">
        <v>128</v>
      </c>
      <c r="E74" s="357" t="s">
        <v>125</v>
      </c>
      <c r="F74" s="358"/>
      <c r="G74" s="357" t="s">
        <v>129</v>
      </c>
      <c r="H74" s="357" t="s">
        <v>125</v>
      </c>
      <c r="I74" s="351"/>
      <c r="J74" s="352"/>
      <c r="K74" s="353"/>
    </row>
    <row r="75" spans="1:11" ht="16.5" thickBot="1" x14ac:dyDescent="0.3">
      <c r="A75" s="357" t="s">
        <v>130</v>
      </c>
      <c r="B75" s="357" t="s">
        <v>123</v>
      </c>
      <c r="C75" s="356"/>
      <c r="D75" s="357" t="s">
        <v>131</v>
      </c>
      <c r="E75" s="357" t="s">
        <v>132</v>
      </c>
      <c r="F75" s="358"/>
      <c r="G75" s="357" t="s">
        <v>133</v>
      </c>
      <c r="H75" s="357" t="s">
        <v>134</v>
      </c>
      <c r="I75" s="351"/>
      <c r="J75" s="352"/>
      <c r="K75" s="353"/>
    </row>
    <row r="76" spans="1:11" ht="16.5" thickBot="1" x14ac:dyDescent="0.3">
      <c r="A76" s="357" t="s">
        <v>135</v>
      </c>
      <c r="B76" s="357" t="s">
        <v>123</v>
      </c>
      <c r="C76" s="356"/>
      <c r="D76" s="357" t="s">
        <v>136</v>
      </c>
      <c r="E76" s="357" t="s">
        <v>137</v>
      </c>
      <c r="F76" s="358"/>
      <c r="G76" s="357" t="s">
        <v>138</v>
      </c>
      <c r="H76" s="357" t="s">
        <v>139</v>
      </c>
      <c r="I76" s="351"/>
      <c r="J76" s="352"/>
      <c r="K76" s="353"/>
    </row>
    <row r="77" spans="1:11" ht="16.5" thickBot="1" x14ac:dyDescent="0.3">
      <c r="A77" s="357" t="s">
        <v>140</v>
      </c>
      <c r="B77" s="357"/>
      <c r="C77" s="356"/>
      <c r="D77" s="357" t="s">
        <v>141</v>
      </c>
      <c r="E77" s="357" t="s">
        <v>137</v>
      </c>
      <c r="F77" s="358"/>
      <c r="G77" s="357" t="s">
        <v>142</v>
      </c>
      <c r="H77" s="357" t="s">
        <v>139</v>
      </c>
      <c r="I77" s="351"/>
      <c r="J77" s="352"/>
      <c r="K77" s="353"/>
    </row>
    <row r="78" spans="1:11" ht="16.5" thickBot="1" x14ac:dyDescent="0.3">
      <c r="A78" s="357" t="s">
        <v>143</v>
      </c>
      <c r="B78" s="357"/>
      <c r="C78" s="356"/>
      <c r="D78" s="357" t="s">
        <v>144</v>
      </c>
      <c r="E78" s="357" t="s">
        <v>137</v>
      </c>
      <c r="F78" s="358"/>
      <c r="G78" s="357" t="s">
        <v>145</v>
      </c>
      <c r="H78" s="357" t="s">
        <v>139</v>
      </c>
      <c r="I78" s="351"/>
      <c r="J78" s="352"/>
      <c r="K78" s="353"/>
    </row>
    <row r="79" spans="1:11" ht="16.5" thickBot="1" x14ac:dyDescent="0.3">
      <c r="A79" s="357" t="s">
        <v>146</v>
      </c>
      <c r="B79" s="357"/>
      <c r="C79" s="356"/>
      <c r="D79" s="357" t="s">
        <v>147</v>
      </c>
      <c r="E79" s="357" t="s">
        <v>148</v>
      </c>
      <c r="F79" s="358"/>
      <c r="G79" s="357" t="s">
        <v>149</v>
      </c>
      <c r="H79" s="357" t="s">
        <v>139</v>
      </c>
      <c r="I79" s="351"/>
      <c r="J79" s="352"/>
      <c r="K79" s="353"/>
    </row>
    <row r="80" spans="1:11" ht="16.5" thickBot="1" x14ac:dyDescent="0.3">
      <c r="A80" s="357" t="s">
        <v>150</v>
      </c>
      <c r="B80" s="357"/>
      <c r="C80" s="356"/>
      <c r="D80" s="356"/>
      <c r="E80" s="358"/>
      <c r="F80" s="358"/>
      <c r="G80" s="357" t="s">
        <v>151</v>
      </c>
      <c r="H80" s="357" t="s">
        <v>132</v>
      </c>
      <c r="I80" s="351"/>
      <c r="J80" s="352"/>
      <c r="K80" s="353"/>
    </row>
    <row r="81" spans="1:11" ht="16.5" thickBot="1" x14ac:dyDescent="0.3">
      <c r="A81" s="357" t="s">
        <v>152</v>
      </c>
      <c r="B81" s="357"/>
      <c r="C81" s="356"/>
      <c r="D81" s="356"/>
      <c r="E81" s="358"/>
      <c r="F81" s="358"/>
      <c r="G81" s="357" t="s">
        <v>153</v>
      </c>
      <c r="H81" s="357" t="s">
        <v>132</v>
      </c>
      <c r="I81" s="351"/>
      <c r="J81" s="352"/>
      <c r="K81" s="353"/>
    </row>
    <row r="82" spans="1:11" ht="16.5" thickBot="1" x14ac:dyDescent="0.3">
      <c r="A82" s="357" t="s">
        <v>154</v>
      </c>
      <c r="B82" s="357"/>
      <c r="C82" s="356"/>
      <c r="D82" s="356"/>
      <c r="E82" s="358"/>
      <c r="F82" s="358"/>
      <c r="G82" s="357" t="s">
        <v>155</v>
      </c>
      <c r="H82" s="357" t="s">
        <v>132</v>
      </c>
      <c r="I82" s="351"/>
      <c r="J82" s="352"/>
      <c r="K82" s="353"/>
    </row>
    <row r="83" spans="1:11" ht="16.5" thickBot="1" x14ac:dyDescent="0.3">
      <c r="A83" s="357" t="s">
        <v>156</v>
      </c>
      <c r="B83" s="357"/>
      <c r="C83" s="356"/>
      <c r="D83" s="356"/>
      <c r="E83" s="358"/>
      <c r="F83" s="358"/>
      <c r="G83" s="357" t="s">
        <v>157</v>
      </c>
      <c r="H83" s="357" t="s">
        <v>132</v>
      </c>
      <c r="I83" s="351"/>
      <c r="J83" s="352"/>
      <c r="K83" s="353"/>
    </row>
    <row r="84" spans="1:11" ht="16.5" thickBot="1" x14ac:dyDescent="0.3">
      <c r="A84" s="357" t="s">
        <v>158</v>
      </c>
      <c r="B84" s="357"/>
      <c r="C84" s="356"/>
      <c r="D84" s="356"/>
      <c r="E84" s="358"/>
      <c r="F84" s="358"/>
      <c r="G84" s="357" t="s">
        <v>159</v>
      </c>
      <c r="H84" s="357" t="s">
        <v>137</v>
      </c>
      <c r="I84" s="351"/>
      <c r="J84" s="352"/>
      <c r="K84" s="353"/>
    </row>
    <row r="85" spans="1:11" ht="16.5" thickBot="1" x14ac:dyDescent="0.3">
      <c r="A85" s="357" t="s">
        <v>160</v>
      </c>
      <c r="B85" s="357"/>
      <c r="C85" s="356"/>
      <c r="D85" s="356"/>
      <c r="E85" s="358"/>
      <c r="F85" s="358"/>
      <c r="G85" s="357" t="s">
        <v>161</v>
      </c>
      <c r="H85" s="357" t="s">
        <v>148</v>
      </c>
      <c r="I85" s="351"/>
      <c r="J85" s="352"/>
      <c r="K85" s="353"/>
    </row>
    <row r="86" spans="1:11" ht="16.5" thickBot="1" x14ac:dyDescent="0.3">
      <c r="A86" s="357" t="s">
        <v>162</v>
      </c>
      <c r="B86" s="357"/>
      <c r="C86" s="356"/>
      <c r="D86" s="356"/>
      <c r="E86" s="358"/>
      <c r="F86" s="358"/>
      <c r="G86" s="357" t="s">
        <v>163</v>
      </c>
      <c r="H86" s="357" t="s">
        <v>148</v>
      </c>
      <c r="I86" s="351"/>
      <c r="J86" s="352"/>
      <c r="K86" s="353"/>
    </row>
    <row r="87" spans="1:11" ht="16.5" thickBot="1" x14ac:dyDescent="0.3">
      <c r="A87" s="357" t="s">
        <v>164</v>
      </c>
      <c r="B87" s="357"/>
      <c r="C87" s="356"/>
      <c r="D87" s="356"/>
      <c r="E87" s="358"/>
      <c r="F87" s="358"/>
      <c r="G87" s="357" t="s">
        <v>165</v>
      </c>
      <c r="H87" s="357" t="s">
        <v>166</v>
      </c>
      <c r="I87" s="351"/>
      <c r="J87" s="352"/>
      <c r="K87" s="353"/>
    </row>
    <row r="88" spans="1:11" ht="16.5" thickBot="1" x14ac:dyDescent="0.3">
      <c r="A88" s="357" t="s">
        <v>167</v>
      </c>
      <c r="B88" s="357"/>
      <c r="C88" s="356"/>
      <c r="D88" s="356"/>
      <c r="E88" s="358"/>
      <c r="F88" s="358"/>
      <c r="G88" s="351"/>
      <c r="H88" s="351"/>
      <c r="I88" s="351"/>
      <c r="J88" s="352"/>
      <c r="K88" s="353"/>
    </row>
    <row r="89" spans="1:11" ht="15.75" x14ac:dyDescent="0.25">
      <c r="A89" s="351"/>
      <c r="B89" s="351"/>
      <c r="C89" s="356"/>
      <c r="D89" s="356"/>
      <c r="E89" s="358"/>
      <c r="F89" s="358"/>
      <c r="G89" s="351"/>
      <c r="H89" s="351"/>
      <c r="I89" s="351"/>
      <c r="J89" s="352"/>
      <c r="K89" s="353"/>
    </row>
    <row r="90" spans="1:11" ht="15.75" x14ac:dyDescent="0.25">
      <c r="A90" s="351"/>
      <c r="B90" s="351"/>
      <c r="C90" s="364" t="s">
        <v>168</v>
      </c>
      <c r="D90" s="356"/>
      <c r="E90" s="358"/>
      <c r="F90" s="358"/>
      <c r="G90" s="351"/>
      <c r="H90" s="351"/>
      <c r="I90" s="351"/>
      <c r="J90" s="352"/>
      <c r="K90" s="353"/>
    </row>
    <row r="91" spans="1:11" ht="15.75" x14ac:dyDescent="0.25">
      <c r="A91" s="351"/>
      <c r="B91" s="364" t="s">
        <v>169</v>
      </c>
      <c r="C91" s="356"/>
      <c r="D91" s="356"/>
      <c r="E91" s="358"/>
      <c r="F91" s="358"/>
      <c r="G91" s="351"/>
      <c r="H91" s="351"/>
      <c r="I91" s="351"/>
      <c r="J91" s="352"/>
      <c r="K91" s="353"/>
    </row>
    <row r="92" spans="1:11" ht="15.75" x14ac:dyDescent="0.25">
      <c r="A92" s="351"/>
      <c r="B92" s="351"/>
      <c r="C92" s="364" t="s">
        <v>170</v>
      </c>
      <c r="D92" s="356"/>
      <c r="E92" s="358"/>
      <c r="F92" s="358"/>
      <c r="G92" s="351"/>
      <c r="H92" s="351"/>
      <c r="I92" s="351"/>
      <c r="J92" s="352"/>
      <c r="K92" s="353"/>
    </row>
    <row r="93" spans="1:11" ht="15.75" x14ac:dyDescent="0.25">
      <c r="A93" s="351"/>
      <c r="B93" s="351"/>
      <c r="C93" s="364" t="s">
        <v>171</v>
      </c>
      <c r="D93" s="356"/>
      <c r="E93" s="358"/>
      <c r="F93" s="358"/>
      <c r="G93" s="351"/>
      <c r="H93" s="351"/>
      <c r="I93" s="351"/>
      <c r="J93" s="352"/>
      <c r="K93" s="353"/>
    </row>
    <row r="94" spans="1:11" ht="15.75" x14ac:dyDescent="0.25">
      <c r="A94" s="365"/>
      <c r="B94" s="351"/>
      <c r="C94" s="356"/>
      <c r="D94" s="356"/>
      <c r="E94" s="358"/>
      <c r="F94" s="358"/>
      <c r="G94" s="351"/>
      <c r="H94" s="351"/>
      <c r="I94" s="351"/>
      <c r="J94" s="352"/>
      <c r="K94" s="353"/>
    </row>
    <row r="95" spans="1:11" ht="15.75" x14ac:dyDescent="0.25">
      <c r="A95" s="364" t="s">
        <v>172</v>
      </c>
      <c r="B95" s="351"/>
      <c r="C95" s="356"/>
      <c r="D95" s="356"/>
      <c r="E95" s="358"/>
      <c r="F95" s="358"/>
      <c r="G95" s="351"/>
      <c r="H95" s="351"/>
      <c r="I95" s="351"/>
      <c r="J95" s="352"/>
      <c r="K95" s="353"/>
    </row>
    <row r="96" spans="1:11" ht="15.75" x14ac:dyDescent="0.25">
      <c r="A96" s="365"/>
      <c r="B96" s="351"/>
      <c r="C96" s="356"/>
      <c r="D96" s="356"/>
      <c r="E96" s="358"/>
      <c r="F96" s="358"/>
      <c r="G96" s="351"/>
      <c r="H96" s="351"/>
      <c r="I96" s="351"/>
      <c r="J96" s="352"/>
      <c r="K96" s="353"/>
    </row>
    <row r="97" spans="1:11" ht="15.75" x14ac:dyDescent="0.25">
      <c r="A97" s="351" t="s">
        <v>173</v>
      </c>
      <c r="B97" s="351"/>
      <c r="C97" s="356"/>
      <c r="D97" s="356"/>
      <c r="E97" s="358"/>
      <c r="F97" s="358"/>
      <c r="G97" s="351"/>
      <c r="H97" s="351"/>
      <c r="I97" s="351"/>
      <c r="J97" s="352"/>
      <c r="K97" s="353"/>
    </row>
    <row r="98" spans="1:11" ht="16.5" thickBot="1" x14ac:dyDescent="0.3">
      <c r="A98" s="365"/>
      <c r="B98" s="351"/>
      <c r="C98" s="356"/>
      <c r="D98" s="356"/>
      <c r="E98" s="358"/>
      <c r="F98" s="358"/>
      <c r="G98" s="351"/>
      <c r="H98" s="351"/>
      <c r="I98" s="351"/>
      <c r="J98" s="352"/>
      <c r="K98" s="353"/>
    </row>
    <row r="99" spans="1:11" ht="16.5" thickBot="1" x14ac:dyDescent="0.3">
      <c r="A99" s="365"/>
      <c r="B99" s="351"/>
      <c r="C99" s="366" t="s">
        <v>174</v>
      </c>
      <c r="D99" s="366" t="s">
        <v>175</v>
      </c>
      <c r="E99" s="366" t="s">
        <v>176</v>
      </c>
      <c r="F99" s="367"/>
      <c r="G99" s="351"/>
      <c r="H99" s="351"/>
      <c r="I99" s="351"/>
      <c r="J99" s="352"/>
      <c r="K99" s="353"/>
    </row>
    <row r="100" spans="1:11" ht="16.5" thickBot="1" x14ac:dyDescent="0.3">
      <c r="A100" s="365"/>
      <c r="B100" s="351"/>
      <c r="C100" s="366" t="s">
        <v>177</v>
      </c>
      <c r="D100" s="366" t="s">
        <v>178</v>
      </c>
      <c r="E100" s="366" t="s">
        <v>179</v>
      </c>
      <c r="F100" s="367"/>
      <c r="G100" s="351"/>
      <c r="H100" s="351"/>
      <c r="I100" s="351"/>
      <c r="J100" s="352"/>
      <c r="K100" s="353"/>
    </row>
    <row r="101" spans="1:11" ht="16.5" thickBot="1" x14ac:dyDescent="0.3">
      <c r="A101" s="365"/>
      <c r="B101" s="351"/>
      <c r="C101" s="366" t="s">
        <v>180</v>
      </c>
      <c r="D101" s="366" t="s">
        <v>181</v>
      </c>
      <c r="E101" s="366" t="s">
        <v>182</v>
      </c>
      <c r="F101" s="367"/>
      <c r="G101" s="351"/>
      <c r="H101" s="351"/>
      <c r="I101" s="351"/>
      <c r="J101" s="352"/>
      <c r="K101" s="353"/>
    </row>
    <row r="102" spans="1:11" ht="15.75" x14ac:dyDescent="0.25">
      <c r="A102" s="365"/>
      <c r="B102" s="351"/>
      <c r="C102" s="359"/>
      <c r="D102" s="359"/>
      <c r="E102" s="359"/>
      <c r="F102" s="359"/>
      <c r="G102" s="351"/>
      <c r="H102" s="351"/>
      <c r="I102" s="351"/>
      <c r="J102" s="352"/>
      <c r="K102" s="353"/>
    </row>
    <row r="103" spans="1:11" ht="15.75" x14ac:dyDescent="0.25">
      <c r="A103" s="785" t="s">
        <v>183</v>
      </c>
      <c r="B103" s="785"/>
      <c r="C103" s="785"/>
      <c r="D103" s="785"/>
      <c r="E103" s="785"/>
      <c r="F103" s="785"/>
      <c r="G103" s="785"/>
      <c r="H103" s="785"/>
      <c r="I103" s="351"/>
      <c r="J103" s="352"/>
      <c r="K103" s="353"/>
    </row>
    <row r="104" spans="1:11" ht="15.75" x14ac:dyDescent="0.25">
      <c r="A104" s="365"/>
      <c r="B104" s="351"/>
      <c r="C104" s="356"/>
      <c r="D104" s="356"/>
      <c r="E104" s="358"/>
      <c r="F104" s="358"/>
      <c r="G104" s="351"/>
      <c r="H104" s="351"/>
      <c r="I104" s="351"/>
      <c r="J104" s="352"/>
      <c r="K104" s="353"/>
    </row>
    <row r="105" spans="1:11" ht="16.5" thickBot="1" x14ac:dyDescent="0.3">
      <c r="A105" s="354" t="s">
        <v>184</v>
      </c>
      <c r="B105" s="351"/>
      <c r="C105" s="351"/>
      <c r="D105" s="351"/>
      <c r="E105" s="351"/>
      <c r="F105" s="351"/>
      <c r="G105" s="351"/>
      <c r="H105" s="351"/>
      <c r="I105" s="351"/>
      <c r="J105" s="352"/>
      <c r="K105" s="353"/>
    </row>
    <row r="106" spans="1:11" ht="16.5" thickBot="1" x14ac:dyDescent="0.3">
      <c r="A106" s="786" t="s">
        <v>185</v>
      </c>
      <c r="B106" s="788" t="s">
        <v>72</v>
      </c>
      <c r="C106" s="789"/>
      <c r="D106" s="368"/>
      <c r="E106" s="790" t="s">
        <v>185</v>
      </c>
      <c r="F106" s="792" t="s">
        <v>73</v>
      </c>
      <c r="G106" s="792"/>
      <c r="H106" s="792" t="s">
        <v>74</v>
      </c>
      <c r="I106" s="792"/>
      <c r="J106" s="352"/>
      <c r="K106" s="353"/>
    </row>
    <row r="107" spans="1:11" ht="16.5" thickBot="1" x14ac:dyDescent="0.3">
      <c r="A107" s="787"/>
      <c r="B107" s="355" t="s">
        <v>186</v>
      </c>
      <c r="C107" s="355" t="s">
        <v>187</v>
      </c>
      <c r="D107" s="371"/>
      <c r="E107" s="791"/>
      <c r="F107" s="370" t="s">
        <v>186</v>
      </c>
      <c r="G107" s="370" t="s">
        <v>187</v>
      </c>
      <c r="H107" s="370" t="s">
        <v>186</v>
      </c>
      <c r="I107" s="370" t="s">
        <v>187</v>
      </c>
      <c r="J107" s="352"/>
      <c r="K107" s="353"/>
    </row>
    <row r="108" spans="1:11" ht="16.5" thickBot="1" x14ac:dyDescent="0.3">
      <c r="A108" s="357" t="s">
        <v>188</v>
      </c>
      <c r="B108" s="357">
        <v>2</v>
      </c>
      <c r="C108" s="357">
        <v>2</v>
      </c>
      <c r="D108" s="371"/>
      <c r="E108" s="357" t="s">
        <v>711</v>
      </c>
      <c r="F108" s="357">
        <v>2</v>
      </c>
      <c r="G108" s="357">
        <v>2</v>
      </c>
      <c r="H108" s="357">
        <v>2</v>
      </c>
      <c r="I108" s="357">
        <v>2</v>
      </c>
      <c r="J108" s="352"/>
      <c r="K108" s="353"/>
    </row>
    <row r="109" spans="1:11" ht="16.5" thickBot="1" x14ac:dyDescent="0.3">
      <c r="A109" s="357" t="s">
        <v>189</v>
      </c>
      <c r="B109" s="357">
        <v>3</v>
      </c>
      <c r="C109" s="357">
        <v>2</v>
      </c>
      <c r="D109" s="371"/>
      <c r="E109" s="357" t="s">
        <v>712</v>
      </c>
      <c r="F109" s="357">
        <v>3</v>
      </c>
      <c r="G109" s="357">
        <v>2</v>
      </c>
      <c r="H109" s="357">
        <v>3</v>
      </c>
      <c r="I109" s="357">
        <v>2</v>
      </c>
      <c r="J109" s="352"/>
      <c r="K109" s="353"/>
    </row>
    <row r="110" spans="1:11" ht="16.5" thickBot="1" x14ac:dyDescent="0.3">
      <c r="A110" s="357" t="s">
        <v>190</v>
      </c>
      <c r="B110" s="357">
        <v>4</v>
      </c>
      <c r="C110" s="357">
        <v>4</v>
      </c>
      <c r="D110" s="371"/>
      <c r="E110" s="357" t="s">
        <v>713</v>
      </c>
      <c r="F110" s="357">
        <v>4</v>
      </c>
      <c r="G110" s="357">
        <v>4</v>
      </c>
      <c r="H110" s="357">
        <v>4</v>
      </c>
      <c r="I110" s="357">
        <v>4</v>
      </c>
      <c r="J110" s="352"/>
      <c r="K110" s="353"/>
    </row>
    <row r="111" spans="1:11" ht="16.5" thickBot="1" x14ac:dyDescent="0.3">
      <c r="A111" s="357" t="s">
        <v>191</v>
      </c>
      <c r="B111" s="357">
        <v>5</v>
      </c>
      <c r="C111" s="357">
        <v>3</v>
      </c>
      <c r="D111" s="371"/>
      <c r="E111" s="357" t="s">
        <v>714</v>
      </c>
      <c r="F111" s="357">
        <v>5</v>
      </c>
      <c r="G111" s="357">
        <v>3</v>
      </c>
      <c r="H111" s="357">
        <v>5</v>
      </c>
      <c r="I111" s="357">
        <v>3</v>
      </c>
      <c r="J111" s="352"/>
      <c r="K111" s="353"/>
    </row>
    <row r="112" spans="1:11" ht="16.5" thickBot="1" x14ac:dyDescent="0.3">
      <c r="A112" s="357" t="s">
        <v>192</v>
      </c>
      <c r="B112" s="357">
        <v>6</v>
      </c>
      <c r="C112" s="357">
        <v>4</v>
      </c>
      <c r="D112" s="371"/>
      <c r="E112" s="357" t="s">
        <v>715</v>
      </c>
      <c r="F112" s="357">
        <v>6</v>
      </c>
      <c r="G112" s="357">
        <v>4</v>
      </c>
      <c r="H112" s="357">
        <v>6</v>
      </c>
      <c r="I112" s="357">
        <v>4</v>
      </c>
      <c r="J112" s="352"/>
      <c r="K112" s="353"/>
    </row>
    <row r="113" spans="1:11" ht="16.5" thickBot="1" x14ac:dyDescent="0.3">
      <c r="A113" s="357" t="s">
        <v>193</v>
      </c>
      <c r="B113" s="357">
        <v>7</v>
      </c>
      <c r="C113" s="357">
        <v>5</v>
      </c>
      <c r="D113" s="371"/>
      <c r="E113" s="357" t="s">
        <v>716</v>
      </c>
      <c r="F113" s="357">
        <v>7</v>
      </c>
      <c r="G113" s="357">
        <v>5</v>
      </c>
      <c r="H113" s="357">
        <v>7</v>
      </c>
      <c r="I113" s="357">
        <v>5</v>
      </c>
      <c r="J113" s="352"/>
      <c r="K113" s="353"/>
    </row>
    <row r="114" spans="1:11" ht="16.5" thickBot="1" x14ac:dyDescent="0.3">
      <c r="A114" s="357" t="s">
        <v>194</v>
      </c>
      <c r="B114" s="357">
        <v>8</v>
      </c>
      <c r="C114" s="357">
        <v>6</v>
      </c>
      <c r="D114" s="371"/>
      <c r="E114" s="357" t="s">
        <v>717</v>
      </c>
      <c r="F114" s="357">
        <v>8</v>
      </c>
      <c r="G114" s="357">
        <v>6</v>
      </c>
      <c r="H114" s="357">
        <v>8</v>
      </c>
      <c r="I114" s="357">
        <v>6</v>
      </c>
      <c r="J114" s="352"/>
      <c r="K114" s="353"/>
    </row>
    <row r="115" spans="1:11" ht="16.5" thickBot="1" x14ac:dyDescent="0.3">
      <c r="A115" s="357" t="s">
        <v>195</v>
      </c>
      <c r="B115" s="357">
        <v>8</v>
      </c>
      <c r="C115" s="357">
        <v>6</v>
      </c>
      <c r="D115" s="371"/>
      <c r="E115" s="358"/>
      <c r="F115" s="358"/>
      <c r="G115" s="358"/>
      <c r="H115" s="358"/>
      <c r="I115" s="358"/>
      <c r="J115" s="352"/>
      <c r="K115" s="353"/>
    </row>
    <row r="116" spans="1:11" ht="15.75" x14ac:dyDescent="0.25">
      <c r="A116" s="372"/>
      <c r="B116" s="351"/>
      <c r="C116" s="351"/>
      <c r="D116" s="351"/>
      <c r="E116" s="351"/>
      <c r="F116" s="351"/>
      <c r="G116" s="351"/>
      <c r="H116" s="351"/>
      <c r="I116" s="351"/>
      <c r="J116" s="352"/>
      <c r="K116" s="353"/>
    </row>
    <row r="117" spans="1:11" ht="15.75" x14ac:dyDescent="0.25">
      <c r="A117" s="373"/>
      <c r="B117" s="373"/>
      <c r="C117" s="371"/>
      <c r="D117" s="371"/>
      <c r="E117" s="371"/>
      <c r="F117" s="374"/>
      <c r="G117" s="371"/>
      <c r="H117" s="351"/>
      <c r="I117" s="352"/>
      <c r="J117" s="352"/>
      <c r="K117" s="353"/>
    </row>
    <row r="118" spans="1:11" ht="15.75" x14ac:dyDescent="0.25">
      <c r="A118" s="354" t="s">
        <v>196</v>
      </c>
      <c r="B118" s="351"/>
      <c r="C118" s="351"/>
      <c r="D118" s="351"/>
      <c r="E118" s="351"/>
      <c r="F118" s="351"/>
      <c r="G118" s="351"/>
      <c r="H118" s="353"/>
      <c r="I118" s="352"/>
      <c r="J118" s="352"/>
      <c r="K118" s="353"/>
    </row>
    <row r="119" spans="1:11" ht="15.75" x14ac:dyDescent="0.25">
      <c r="A119" s="351" t="s">
        <v>197</v>
      </c>
      <c r="B119" s="351"/>
      <c r="C119" s="351"/>
      <c r="D119" s="351"/>
      <c r="E119" s="351"/>
      <c r="F119" s="351"/>
      <c r="G119" s="351"/>
      <c r="H119" s="353"/>
      <c r="I119" s="352"/>
      <c r="J119" s="352"/>
      <c r="K119" s="353"/>
    </row>
    <row r="120" spans="1:11" ht="15.75" x14ac:dyDescent="0.25">
      <c r="A120" s="351" t="s">
        <v>198</v>
      </c>
      <c r="B120" s="351"/>
      <c r="C120" s="351"/>
      <c r="D120" s="351"/>
      <c r="E120" s="351"/>
      <c r="F120" s="351"/>
      <c r="G120" s="351"/>
      <c r="H120" s="353"/>
      <c r="I120" s="352"/>
      <c r="J120" s="352"/>
      <c r="K120" s="353"/>
    </row>
    <row r="121" spans="1:11" ht="16.5" thickBot="1" x14ac:dyDescent="0.3">
      <c r="A121" s="354"/>
      <c r="B121" s="351"/>
      <c r="C121" s="351"/>
      <c r="D121" s="351"/>
      <c r="E121" s="351"/>
      <c r="F121" s="351"/>
      <c r="G121" s="351"/>
      <c r="H121" s="353"/>
      <c r="I121" s="352"/>
      <c r="J121" s="352"/>
      <c r="K121" s="353"/>
    </row>
    <row r="122" spans="1:11" ht="16.5" thickBot="1" x14ac:dyDescent="0.3">
      <c r="A122" s="351"/>
      <c r="B122" s="786" t="s">
        <v>199</v>
      </c>
      <c r="C122" s="788" t="s">
        <v>72</v>
      </c>
      <c r="D122" s="794"/>
      <c r="E122" s="795"/>
      <c r="F122" s="355" t="s">
        <v>73</v>
      </c>
      <c r="G122" s="355" t="s">
        <v>74</v>
      </c>
      <c r="H122" s="353"/>
      <c r="I122" s="352"/>
      <c r="J122" s="352"/>
      <c r="K122" s="353"/>
    </row>
    <row r="123" spans="1:11" ht="16.5" thickBot="1" x14ac:dyDescent="0.3">
      <c r="A123" s="375"/>
      <c r="B123" s="793"/>
      <c r="C123" s="355" t="s">
        <v>200</v>
      </c>
      <c r="D123" s="355" t="s">
        <v>201</v>
      </c>
      <c r="E123" s="355" t="s">
        <v>202</v>
      </c>
      <c r="F123" s="355" t="s">
        <v>201</v>
      </c>
      <c r="G123" s="355" t="s">
        <v>201</v>
      </c>
      <c r="H123" s="353"/>
      <c r="I123" s="352"/>
      <c r="J123" s="352"/>
      <c r="K123" s="353"/>
    </row>
    <row r="124" spans="1:11" ht="16.5" thickBot="1" x14ac:dyDescent="0.3">
      <c r="A124" s="351"/>
      <c r="B124" s="376" t="s">
        <v>203</v>
      </c>
      <c r="C124" s="357" t="s">
        <v>204</v>
      </c>
      <c r="D124" s="357" t="s">
        <v>205</v>
      </c>
      <c r="E124" s="357" t="s">
        <v>206</v>
      </c>
      <c r="F124" s="357" t="s">
        <v>204</v>
      </c>
      <c r="G124" s="357" t="s">
        <v>204</v>
      </c>
      <c r="H124" s="353"/>
      <c r="I124" s="352"/>
      <c r="J124" s="352"/>
      <c r="K124" s="353"/>
    </row>
    <row r="125" spans="1:11" ht="16.5" thickBot="1" x14ac:dyDescent="0.3">
      <c r="A125" s="351"/>
      <c r="B125" s="376" t="s">
        <v>99</v>
      </c>
      <c r="C125" s="357" t="s">
        <v>207</v>
      </c>
      <c r="D125" s="357" t="s">
        <v>208</v>
      </c>
      <c r="E125" s="357" t="s">
        <v>205</v>
      </c>
      <c r="F125" s="357" t="s">
        <v>209</v>
      </c>
      <c r="G125" s="357" t="s">
        <v>209</v>
      </c>
      <c r="H125" s="353"/>
      <c r="I125" s="352"/>
      <c r="J125" s="352"/>
      <c r="K125" s="353"/>
    </row>
    <row r="126" spans="1:11" ht="16.5" thickBot="1" x14ac:dyDescent="0.3">
      <c r="A126" s="351"/>
      <c r="B126" s="376" t="s">
        <v>210</v>
      </c>
      <c r="C126" s="357" t="s">
        <v>80</v>
      </c>
      <c r="D126" s="357" t="s">
        <v>211</v>
      </c>
      <c r="E126" s="357" t="s">
        <v>207</v>
      </c>
      <c r="F126" s="357" t="s">
        <v>211</v>
      </c>
      <c r="G126" s="357" t="s">
        <v>211</v>
      </c>
      <c r="H126" s="353"/>
      <c r="I126" s="352"/>
      <c r="J126" s="352"/>
      <c r="K126" s="353"/>
    </row>
    <row r="127" spans="1:11" ht="16.5" thickBot="1" x14ac:dyDescent="0.3">
      <c r="A127" s="351"/>
      <c r="B127" s="376" t="s">
        <v>55</v>
      </c>
      <c r="C127" s="357" t="s">
        <v>212</v>
      </c>
      <c r="D127" s="357" t="s">
        <v>213</v>
      </c>
      <c r="E127" s="357" t="s">
        <v>211</v>
      </c>
      <c r="F127" s="357" t="s">
        <v>213</v>
      </c>
      <c r="G127" s="357" t="s">
        <v>213</v>
      </c>
      <c r="H127" s="353"/>
      <c r="I127" s="352"/>
      <c r="J127" s="352"/>
      <c r="K127" s="353"/>
    </row>
    <row r="128" spans="1:11" ht="16.5" thickBot="1" x14ac:dyDescent="0.3">
      <c r="A128" s="351"/>
      <c r="B128" s="376" t="s">
        <v>214</v>
      </c>
      <c r="C128" s="357" t="s">
        <v>215</v>
      </c>
      <c r="D128" s="357" t="s">
        <v>212</v>
      </c>
      <c r="E128" s="357" t="s">
        <v>213</v>
      </c>
      <c r="F128" s="357" t="s">
        <v>212</v>
      </c>
      <c r="G128" s="357" t="s">
        <v>212</v>
      </c>
      <c r="H128" s="353"/>
      <c r="I128" s="352"/>
      <c r="J128" s="352"/>
      <c r="K128" s="353"/>
    </row>
    <row r="129" spans="1:11" ht="16.5" thickBot="1" x14ac:dyDescent="0.3">
      <c r="A129" s="351"/>
      <c r="B129" s="376" t="s">
        <v>82</v>
      </c>
      <c r="C129" s="357" t="s">
        <v>216</v>
      </c>
      <c r="D129" s="357" t="s">
        <v>217</v>
      </c>
      <c r="E129" s="357" t="s">
        <v>218</v>
      </c>
      <c r="F129" s="357" t="s">
        <v>217</v>
      </c>
      <c r="G129" s="357" t="s">
        <v>217</v>
      </c>
      <c r="H129" s="353"/>
      <c r="I129" s="351"/>
      <c r="J129" s="352"/>
      <c r="K129" s="353"/>
    </row>
    <row r="130" spans="1:11" ht="15.75" x14ac:dyDescent="0.25">
      <c r="A130" s="371"/>
      <c r="B130" s="371"/>
      <c r="C130" s="371"/>
      <c r="D130" s="371"/>
      <c r="E130" s="371"/>
      <c r="F130" s="374"/>
      <c r="G130" s="371"/>
      <c r="H130" s="371"/>
      <c r="I130" s="353"/>
      <c r="J130" s="352"/>
      <c r="K130" s="353"/>
    </row>
    <row r="131" spans="1:11" ht="15.75" x14ac:dyDescent="0.25">
      <c r="A131" s="354" t="s">
        <v>219</v>
      </c>
      <c r="B131" s="351"/>
      <c r="C131" s="351"/>
      <c r="D131" s="351"/>
      <c r="E131" s="351"/>
      <c r="F131" s="351"/>
      <c r="G131" s="351"/>
      <c r="H131" s="351"/>
      <c r="I131" s="353"/>
      <c r="J131" s="352"/>
      <c r="K131" s="353"/>
    </row>
    <row r="132" spans="1:11" ht="16.5" thickBot="1" x14ac:dyDescent="0.3">
      <c r="A132" s="351"/>
      <c r="B132" s="351"/>
      <c r="C132" s="351"/>
      <c r="D132" s="351"/>
      <c r="E132" s="351"/>
      <c r="F132" s="351"/>
      <c r="G132" s="351"/>
      <c r="H132" s="351"/>
      <c r="I132" s="353"/>
      <c r="J132" s="352"/>
      <c r="K132" s="353"/>
    </row>
    <row r="133" spans="1:11" ht="16.5" thickBot="1" x14ac:dyDescent="0.3">
      <c r="A133" s="781" t="s">
        <v>72</v>
      </c>
      <c r="B133" s="781"/>
      <c r="C133" s="356"/>
      <c r="D133" s="781" t="s">
        <v>73</v>
      </c>
      <c r="E133" s="781"/>
      <c r="F133" s="358"/>
      <c r="G133" s="781" t="s">
        <v>74</v>
      </c>
      <c r="H133" s="781"/>
      <c r="I133" s="353"/>
      <c r="J133" s="352"/>
      <c r="K133" s="353"/>
    </row>
    <row r="134" spans="1:11" ht="16.5" thickBot="1" x14ac:dyDescent="0.3">
      <c r="A134" s="355" t="s">
        <v>119</v>
      </c>
      <c r="B134" s="355" t="s">
        <v>220</v>
      </c>
      <c r="C134" s="372"/>
      <c r="D134" s="355" t="s">
        <v>119</v>
      </c>
      <c r="E134" s="355" t="s">
        <v>220</v>
      </c>
      <c r="F134" s="358"/>
      <c r="G134" s="355" t="s">
        <v>119</v>
      </c>
      <c r="H134" s="355" t="s">
        <v>220</v>
      </c>
      <c r="I134" s="353"/>
      <c r="J134" s="352"/>
      <c r="K134" s="353"/>
    </row>
    <row r="135" spans="1:11" ht="16.5" thickBot="1" x14ac:dyDescent="0.3">
      <c r="A135" s="357" t="s">
        <v>122</v>
      </c>
      <c r="B135" s="357" t="s">
        <v>221</v>
      </c>
      <c r="C135" s="356"/>
      <c r="D135" s="357" t="s">
        <v>124</v>
      </c>
      <c r="E135" s="357" t="s">
        <v>222</v>
      </c>
      <c r="F135" s="358"/>
      <c r="G135" s="357" t="s">
        <v>126</v>
      </c>
      <c r="H135" s="357" t="s">
        <v>223</v>
      </c>
      <c r="I135" s="353"/>
      <c r="J135" s="352"/>
      <c r="K135" s="353"/>
    </row>
    <row r="136" spans="1:11" ht="16.5" thickBot="1" x14ac:dyDescent="0.3">
      <c r="A136" s="357" t="s">
        <v>127</v>
      </c>
      <c r="B136" s="357" t="s">
        <v>221</v>
      </c>
      <c r="C136" s="356"/>
      <c r="D136" s="357" t="s">
        <v>128</v>
      </c>
      <c r="E136" s="357" t="s">
        <v>222</v>
      </c>
      <c r="F136" s="358"/>
      <c r="G136" s="357" t="s">
        <v>129</v>
      </c>
      <c r="H136" s="357" t="s">
        <v>223</v>
      </c>
      <c r="I136" s="353"/>
      <c r="J136" s="352"/>
      <c r="K136" s="353"/>
    </row>
    <row r="137" spans="1:11" ht="16.5" thickBot="1" x14ac:dyDescent="0.3">
      <c r="A137" s="357" t="s">
        <v>130</v>
      </c>
      <c r="B137" s="357" t="s">
        <v>221</v>
      </c>
      <c r="C137" s="356"/>
      <c r="D137" s="357" t="s">
        <v>131</v>
      </c>
      <c r="E137" s="357" t="s">
        <v>222</v>
      </c>
      <c r="F137" s="358"/>
      <c r="G137" s="357" t="s">
        <v>133</v>
      </c>
      <c r="H137" s="357" t="s">
        <v>223</v>
      </c>
      <c r="I137" s="353"/>
      <c r="J137" s="352"/>
      <c r="K137" s="353"/>
    </row>
    <row r="138" spans="1:11" ht="16.5" thickBot="1" x14ac:dyDescent="0.3">
      <c r="A138" s="357" t="s">
        <v>135</v>
      </c>
      <c r="B138" s="357" t="s">
        <v>224</v>
      </c>
      <c r="C138" s="356"/>
      <c r="D138" s="357" t="s">
        <v>136</v>
      </c>
      <c r="E138" s="357" t="s">
        <v>222</v>
      </c>
      <c r="F138" s="358"/>
      <c r="G138" s="357" t="s">
        <v>138</v>
      </c>
      <c r="H138" s="357" t="s">
        <v>223</v>
      </c>
      <c r="I138" s="353"/>
      <c r="J138" s="352"/>
      <c r="K138" s="353"/>
    </row>
    <row r="139" spans="1:11" ht="16.5" thickBot="1" x14ac:dyDescent="0.3">
      <c r="A139" s="357" t="s">
        <v>140</v>
      </c>
      <c r="B139" s="357" t="s">
        <v>224</v>
      </c>
      <c r="C139" s="356"/>
      <c r="D139" s="357" t="s">
        <v>141</v>
      </c>
      <c r="E139" s="357" t="s">
        <v>222</v>
      </c>
      <c r="F139" s="358"/>
      <c r="G139" s="357" t="s">
        <v>142</v>
      </c>
      <c r="H139" s="357" t="s">
        <v>223</v>
      </c>
      <c r="I139" s="353"/>
      <c r="J139" s="352"/>
      <c r="K139" s="353"/>
    </row>
    <row r="140" spans="1:11" ht="16.5" thickBot="1" x14ac:dyDescent="0.3">
      <c r="A140" s="357" t="s">
        <v>143</v>
      </c>
      <c r="B140" s="357" t="s">
        <v>221</v>
      </c>
      <c r="C140" s="356"/>
      <c r="D140" s="357" t="s">
        <v>144</v>
      </c>
      <c r="E140" s="357" t="s">
        <v>222</v>
      </c>
      <c r="F140" s="358"/>
      <c r="G140" s="357" t="s">
        <v>145</v>
      </c>
      <c r="H140" s="357" t="s">
        <v>223</v>
      </c>
      <c r="I140" s="353"/>
      <c r="J140" s="352"/>
      <c r="K140" s="353"/>
    </row>
    <row r="141" spans="1:11" ht="16.5" thickBot="1" x14ac:dyDescent="0.3">
      <c r="A141" s="357" t="s">
        <v>146</v>
      </c>
      <c r="B141" s="357" t="s">
        <v>221</v>
      </c>
      <c r="C141" s="356"/>
      <c r="D141" s="357" t="s">
        <v>147</v>
      </c>
      <c r="E141" s="357" t="s">
        <v>222</v>
      </c>
      <c r="F141" s="358"/>
      <c r="G141" s="357" t="s">
        <v>149</v>
      </c>
      <c r="H141" s="357" t="s">
        <v>223</v>
      </c>
      <c r="I141" s="353"/>
      <c r="J141" s="352"/>
      <c r="K141" s="353"/>
    </row>
    <row r="142" spans="1:11" ht="16.5" thickBot="1" x14ac:dyDescent="0.3">
      <c r="A142" s="357" t="s">
        <v>150</v>
      </c>
      <c r="B142" s="357" t="s">
        <v>221</v>
      </c>
      <c r="C142" s="356"/>
      <c r="D142" s="356"/>
      <c r="E142" s="358"/>
      <c r="F142" s="358"/>
      <c r="G142" s="357" t="s">
        <v>151</v>
      </c>
      <c r="H142" s="357" t="s">
        <v>223</v>
      </c>
      <c r="I142" s="352"/>
      <c r="J142" s="352"/>
      <c r="K142" s="353"/>
    </row>
    <row r="143" spans="1:11" ht="16.5" thickBot="1" x14ac:dyDescent="0.3">
      <c r="A143" s="357" t="s">
        <v>152</v>
      </c>
      <c r="B143" s="357" t="s">
        <v>221</v>
      </c>
      <c r="C143" s="356"/>
      <c r="D143" s="356"/>
      <c r="E143" s="358"/>
      <c r="F143" s="358"/>
      <c r="G143" s="357" t="s">
        <v>153</v>
      </c>
      <c r="H143" s="357" t="s">
        <v>223</v>
      </c>
      <c r="I143" s="352"/>
      <c r="J143" s="352"/>
      <c r="K143" s="353"/>
    </row>
    <row r="144" spans="1:11" ht="16.5" thickBot="1" x14ac:dyDescent="0.3">
      <c r="A144" s="357" t="s">
        <v>154</v>
      </c>
      <c r="B144" s="357" t="s">
        <v>221</v>
      </c>
      <c r="C144" s="356"/>
      <c r="D144" s="356"/>
      <c r="E144" s="358"/>
      <c r="F144" s="358"/>
      <c r="G144" s="357" t="s">
        <v>155</v>
      </c>
      <c r="H144" s="357" t="s">
        <v>223</v>
      </c>
      <c r="I144" s="351"/>
      <c r="J144" s="352"/>
      <c r="K144" s="353"/>
    </row>
    <row r="145" spans="1:11" ht="16.5" thickBot="1" x14ac:dyDescent="0.3">
      <c r="A145" s="357" t="s">
        <v>156</v>
      </c>
      <c r="B145" s="357" t="s">
        <v>221</v>
      </c>
      <c r="C145" s="356"/>
      <c r="D145" s="356"/>
      <c r="E145" s="358"/>
      <c r="F145" s="358"/>
      <c r="G145" s="357" t="s">
        <v>157</v>
      </c>
      <c r="H145" s="357" t="s">
        <v>223</v>
      </c>
      <c r="I145" s="351"/>
      <c r="J145" s="352"/>
      <c r="K145" s="353"/>
    </row>
    <row r="146" spans="1:11" ht="16.5" thickBot="1" x14ac:dyDescent="0.3">
      <c r="A146" s="357" t="s">
        <v>158</v>
      </c>
      <c r="B146" s="357" t="s">
        <v>221</v>
      </c>
      <c r="C146" s="356"/>
      <c r="D146" s="356"/>
      <c r="E146" s="358"/>
      <c r="F146" s="358"/>
      <c r="G146" s="357" t="s">
        <v>159</v>
      </c>
      <c r="H146" s="357" t="s">
        <v>223</v>
      </c>
      <c r="I146" s="351"/>
      <c r="J146" s="352"/>
      <c r="K146" s="353"/>
    </row>
    <row r="147" spans="1:11" ht="16.5" thickBot="1" x14ac:dyDescent="0.3">
      <c r="A147" s="357" t="s">
        <v>160</v>
      </c>
      <c r="B147" s="357" t="s">
        <v>224</v>
      </c>
      <c r="C147" s="356"/>
      <c r="D147" s="356"/>
      <c r="E147" s="358"/>
      <c r="F147" s="358"/>
      <c r="G147" s="357" t="s">
        <v>161</v>
      </c>
      <c r="H147" s="357" t="s">
        <v>223</v>
      </c>
      <c r="I147" s="351"/>
      <c r="J147" s="352"/>
      <c r="K147" s="353"/>
    </row>
    <row r="148" spans="1:11" ht="16.5" thickBot="1" x14ac:dyDescent="0.3">
      <c r="A148" s="357" t="s">
        <v>162</v>
      </c>
      <c r="B148" s="357" t="s">
        <v>221</v>
      </c>
      <c r="C148" s="356"/>
      <c r="D148" s="356"/>
      <c r="E148" s="358"/>
      <c r="F148" s="358"/>
      <c r="G148" s="357" t="s">
        <v>163</v>
      </c>
      <c r="H148" s="357" t="s">
        <v>223</v>
      </c>
      <c r="I148" s="351"/>
      <c r="J148" s="352"/>
      <c r="K148" s="353"/>
    </row>
    <row r="149" spans="1:11" ht="16.5" thickBot="1" x14ac:dyDescent="0.3">
      <c r="A149" s="357" t="s">
        <v>164</v>
      </c>
      <c r="B149" s="357" t="s">
        <v>221</v>
      </c>
      <c r="C149" s="356"/>
      <c r="D149" s="356"/>
      <c r="E149" s="358"/>
      <c r="F149" s="358"/>
      <c r="G149" s="357" t="s">
        <v>165</v>
      </c>
      <c r="H149" s="357" t="s">
        <v>223</v>
      </c>
      <c r="I149" s="351"/>
      <c r="J149" s="352"/>
      <c r="K149" s="353"/>
    </row>
    <row r="150" spans="1:11" ht="16.5" thickBot="1" x14ac:dyDescent="0.3">
      <c r="A150" s="357" t="s">
        <v>167</v>
      </c>
      <c r="B150" s="357" t="s">
        <v>221</v>
      </c>
      <c r="C150" s="356"/>
      <c r="D150" s="356"/>
      <c r="E150" s="358"/>
      <c r="F150" s="358"/>
      <c r="G150" s="351"/>
      <c r="H150" s="351"/>
      <c r="I150" s="351"/>
      <c r="J150" s="352"/>
      <c r="K150" s="353"/>
    </row>
    <row r="151" spans="1:11" ht="15.75" x14ac:dyDescent="0.25">
      <c r="A151" s="371"/>
      <c r="B151" s="371"/>
      <c r="C151" s="371"/>
      <c r="D151" s="371"/>
      <c r="E151" s="371"/>
      <c r="F151" s="374"/>
      <c r="G151" s="371"/>
      <c r="H151" s="371"/>
      <c r="I151" s="351"/>
      <c r="J151" s="352"/>
      <c r="K151" s="353"/>
    </row>
    <row r="152" spans="1:11" ht="15.75" x14ac:dyDescent="0.25">
      <c r="A152" s="371"/>
      <c r="B152" s="371"/>
      <c r="C152" s="371"/>
      <c r="D152" s="371"/>
      <c r="E152" s="371"/>
      <c r="F152" s="374"/>
      <c r="G152" s="371"/>
      <c r="H152" s="371"/>
      <c r="I152" s="351"/>
      <c r="J152" s="352"/>
      <c r="K152" s="353"/>
    </row>
    <row r="153" spans="1:11" ht="15.75" x14ac:dyDescent="0.25">
      <c r="A153" s="377" t="s">
        <v>225</v>
      </c>
      <c r="B153" s="351"/>
      <c r="C153" s="351"/>
      <c r="D153" s="351"/>
      <c r="E153" s="351"/>
      <c r="F153" s="351"/>
      <c r="G153" s="351"/>
      <c r="H153" s="371"/>
      <c r="I153" s="352"/>
      <c r="J153" s="352"/>
      <c r="K153" s="353"/>
    </row>
    <row r="154" spans="1:11" ht="16.5" thickBot="1" x14ac:dyDescent="0.3">
      <c r="A154" s="351"/>
      <c r="B154" s="351"/>
      <c r="C154" s="351"/>
      <c r="D154" s="351"/>
      <c r="E154" s="351"/>
      <c r="F154" s="351"/>
      <c r="G154" s="351"/>
      <c r="H154" s="371"/>
      <c r="I154" s="352"/>
      <c r="J154" s="352"/>
      <c r="K154" s="353"/>
    </row>
    <row r="155" spans="1:11" ht="16.5" thickBot="1" x14ac:dyDescent="0.3">
      <c r="A155" s="800" t="s">
        <v>185</v>
      </c>
      <c r="B155" s="801"/>
      <c r="C155" s="378" t="s">
        <v>72</v>
      </c>
      <c r="D155" s="371"/>
      <c r="E155" s="369" t="s">
        <v>185</v>
      </c>
      <c r="F155" s="370" t="s">
        <v>74</v>
      </c>
      <c r="G155" s="371"/>
      <c r="H155" s="369" t="s">
        <v>185</v>
      </c>
      <c r="I155" s="370" t="s">
        <v>73</v>
      </c>
      <c r="J155" s="797"/>
      <c r="K155" s="797"/>
    </row>
    <row r="156" spans="1:11" ht="16.5" thickBot="1" x14ac:dyDescent="0.3">
      <c r="A156" s="798" t="s">
        <v>188</v>
      </c>
      <c r="B156" s="799"/>
      <c r="C156" s="379" t="s">
        <v>226</v>
      </c>
      <c r="D156" s="371"/>
      <c r="E156" s="357" t="s">
        <v>711</v>
      </c>
      <c r="F156" s="357" t="s">
        <v>226</v>
      </c>
      <c r="G156" s="371"/>
      <c r="H156" s="357" t="s">
        <v>711</v>
      </c>
      <c r="I156" s="357" t="s">
        <v>718</v>
      </c>
      <c r="J156" s="797"/>
      <c r="K156" s="797"/>
    </row>
    <row r="157" spans="1:11" ht="16.5" thickBot="1" x14ac:dyDescent="0.3">
      <c r="A157" s="798" t="s">
        <v>189</v>
      </c>
      <c r="B157" s="799"/>
      <c r="C157" s="379" t="s">
        <v>226</v>
      </c>
      <c r="D157" s="371"/>
      <c r="E157" s="357" t="s">
        <v>712</v>
      </c>
      <c r="F157" s="357" t="s">
        <v>227</v>
      </c>
      <c r="G157" s="371"/>
      <c r="H157" s="357" t="s">
        <v>712</v>
      </c>
      <c r="I157" s="357" t="s">
        <v>227</v>
      </c>
      <c r="J157" s="797"/>
      <c r="K157" s="797"/>
    </row>
    <row r="158" spans="1:11" ht="16.5" thickBot="1" x14ac:dyDescent="0.3">
      <c r="A158" s="798" t="s">
        <v>190</v>
      </c>
      <c r="B158" s="799"/>
      <c r="C158" s="379" t="s">
        <v>226</v>
      </c>
      <c r="D158" s="371"/>
      <c r="E158" s="357" t="s">
        <v>713</v>
      </c>
      <c r="F158" s="357" t="s">
        <v>227</v>
      </c>
      <c r="G158" s="371"/>
      <c r="H158" s="357" t="s">
        <v>713</v>
      </c>
      <c r="I158" s="357" t="s">
        <v>227</v>
      </c>
      <c r="J158" s="797"/>
      <c r="K158" s="797"/>
    </row>
    <row r="159" spans="1:11" ht="16.5" thickBot="1" x14ac:dyDescent="0.3">
      <c r="A159" s="798" t="s">
        <v>191</v>
      </c>
      <c r="B159" s="799"/>
      <c r="C159" s="379" t="s">
        <v>226</v>
      </c>
      <c r="D159" s="371"/>
      <c r="E159" s="357" t="s">
        <v>714</v>
      </c>
      <c r="F159" s="357" t="s">
        <v>227</v>
      </c>
      <c r="G159" s="371"/>
      <c r="H159" s="357" t="s">
        <v>714</v>
      </c>
      <c r="I159" s="357" t="s">
        <v>227</v>
      </c>
      <c r="J159" s="797"/>
      <c r="K159" s="797"/>
    </row>
    <row r="160" spans="1:11" ht="16.5" thickBot="1" x14ac:dyDescent="0.3">
      <c r="A160" s="798" t="s">
        <v>192</v>
      </c>
      <c r="B160" s="799"/>
      <c r="C160" s="379" t="s">
        <v>226</v>
      </c>
      <c r="D160" s="371"/>
      <c r="E160" s="357" t="s">
        <v>715</v>
      </c>
      <c r="F160" s="357" t="s">
        <v>227</v>
      </c>
      <c r="G160" s="371"/>
      <c r="H160" s="357" t="s">
        <v>715</v>
      </c>
      <c r="I160" s="357" t="s">
        <v>227</v>
      </c>
      <c r="J160" s="797"/>
      <c r="K160" s="797"/>
    </row>
    <row r="161" spans="1:11" ht="16.5" thickBot="1" x14ac:dyDescent="0.3">
      <c r="A161" s="798" t="s">
        <v>193</v>
      </c>
      <c r="B161" s="799"/>
      <c r="C161" s="379" t="s">
        <v>226</v>
      </c>
      <c r="D161" s="371"/>
      <c r="E161" s="357" t="s">
        <v>716</v>
      </c>
      <c r="F161" s="357" t="s">
        <v>227</v>
      </c>
      <c r="G161" s="371"/>
      <c r="H161" s="357" t="s">
        <v>716</v>
      </c>
      <c r="I161" s="357" t="s">
        <v>227</v>
      </c>
      <c r="J161" s="797"/>
      <c r="K161" s="797"/>
    </row>
    <row r="162" spans="1:11" ht="16.5" thickBot="1" x14ac:dyDescent="0.3">
      <c r="A162" s="798" t="s">
        <v>228</v>
      </c>
      <c r="B162" s="799"/>
      <c r="C162" s="379" t="s">
        <v>226</v>
      </c>
      <c r="D162" s="371"/>
      <c r="E162" s="357" t="s">
        <v>717</v>
      </c>
      <c r="F162" s="357" t="s">
        <v>227</v>
      </c>
      <c r="G162" s="371"/>
      <c r="H162" s="357" t="s">
        <v>717</v>
      </c>
      <c r="I162" s="357" t="s">
        <v>227</v>
      </c>
      <c r="J162" s="797"/>
      <c r="K162" s="797"/>
    </row>
    <row r="163" spans="1:11" ht="15.75" x14ac:dyDescent="0.25">
      <c r="A163" s="371"/>
      <c r="B163" s="371"/>
      <c r="C163" s="371"/>
      <c r="D163" s="371"/>
      <c r="E163" s="371"/>
      <c r="F163" s="374"/>
      <c r="G163" s="371"/>
      <c r="H163" s="371"/>
      <c r="I163" s="352"/>
      <c r="J163" s="352"/>
      <c r="K163" s="353"/>
    </row>
    <row r="164" spans="1:11" ht="15.75" x14ac:dyDescent="0.25">
      <c r="A164" s="371"/>
      <c r="B164" s="371"/>
      <c r="C164" s="371"/>
      <c r="D164" s="371"/>
      <c r="E164" s="371"/>
      <c r="F164" s="374"/>
      <c r="G164" s="371"/>
      <c r="H164" s="371"/>
      <c r="I164" s="352"/>
      <c r="J164" s="352"/>
      <c r="K164" s="353"/>
    </row>
    <row r="165" spans="1:11" ht="15.75" x14ac:dyDescent="0.25">
      <c r="A165" s="364" t="s">
        <v>229</v>
      </c>
      <c r="B165" s="351"/>
      <c r="C165" s="351"/>
      <c r="D165" s="351"/>
      <c r="E165" s="351"/>
      <c r="F165" s="351"/>
      <c r="G165" s="351"/>
      <c r="H165" s="351"/>
      <c r="I165" s="351"/>
      <c r="J165" s="352"/>
      <c r="K165" s="353"/>
    </row>
    <row r="166" spans="1:11" ht="15.75" x14ac:dyDescent="0.25">
      <c r="A166" s="365" t="s">
        <v>230</v>
      </c>
      <c r="B166" s="351"/>
      <c r="C166" s="351"/>
      <c r="D166" s="351"/>
      <c r="E166" s="351"/>
      <c r="F166" s="351"/>
      <c r="G166" s="351"/>
      <c r="H166" s="351"/>
      <c r="I166" s="351"/>
      <c r="J166" s="352"/>
      <c r="K166" s="353"/>
    </row>
    <row r="167" spans="1:11" ht="15.75" x14ac:dyDescent="0.25">
      <c r="A167" s="365" t="s">
        <v>231</v>
      </c>
      <c r="B167" s="351"/>
      <c r="C167" s="351"/>
      <c r="D167" s="351"/>
      <c r="E167" s="351"/>
      <c r="F167" s="351"/>
      <c r="G167" s="351"/>
      <c r="H167" s="351"/>
      <c r="I167" s="351"/>
      <c r="J167" s="352"/>
      <c r="K167" s="353"/>
    </row>
    <row r="168" spans="1:11" ht="15.75" x14ac:dyDescent="0.25">
      <c r="A168" s="365" t="s">
        <v>232</v>
      </c>
      <c r="B168" s="351"/>
      <c r="C168" s="351"/>
      <c r="D168" s="351"/>
      <c r="E168" s="351"/>
      <c r="F168" s="351"/>
      <c r="G168" s="351"/>
      <c r="H168" s="351"/>
      <c r="I168" s="351"/>
      <c r="J168" s="352"/>
      <c r="K168" s="353"/>
    </row>
    <row r="169" spans="1:11" ht="15.75" x14ac:dyDescent="0.25">
      <c r="A169" s="365" t="s">
        <v>233</v>
      </c>
      <c r="B169" s="351"/>
      <c r="C169" s="351"/>
      <c r="D169" s="351"/>
      <c r="E169" s="351"/>
      <c r="F169" s="351"/>
      <c r="G169" s="351"/>
      <c r="H169" s="351"/>
      <c r="I169" s="351"/>
      <c r="J169" s="352"/>
      <c r="K169" s="353"/>
    </row>
    <row r="170" spans="1:11" ht="15.75" x14ac:dyDescent="0.25">
      <c r="A170" s="365" t="s">
        <v>719</v>
      </c>
      <c r="B170" s="351"/>
      <c r="C170" s="351"/>
      <c r="D170" s="351"/>
      <c r="E170" s="351"/>
      <c r="F170" s="351"/>
      <c r="G170" s="351"/>
      <c r="H170" s="351"/>
      <c r="I170" s="351"/>
      <c r="J170" s="352"/>
      <c r="K170" s="353"/>
    </row>
    <row r="171" spans="1:11" ht="15.75" x14ac:dyDescent="0.25">
      <c r="A171" s="371"/>
      <c r="B171" s="371"/>
      <c r="C171" s="371"/>
      <c r="D171" s="371"/>
      <c r="E171" s="371"/>
      <c r="F171" s="374"/>
      <c r="G171" s="371"/>
      <c r="H171" s="371"/>
      <c r="I171" s="352"/>
      <c r="J171" s="352"/>
      <c r="K171" s="353"/>
    </row>
    <row r="172" spans="1:11" ht="15.75" x14ac:dyDescent="0.25">
      <c r="A172" s="371"/>
      <c r="B172" s="371"/>
      <c r="C172" s="371"/>
      <c r="D172" s="371"/>
      <c r="E172" s="371"/>
      <c r="F172" s="374"/>
      <c r="G172" s="371"/>
      <c r="H172" s="371"/>
      <c r="I172" s="352"/>
      <c r="J172" s="352"/>
      <c r="K172" s="353"/>
    </row>
    <row r="173" spans="1:11" ht="15.75" x14ac:dyDescent="0.25">
      <c r="A173" s="371"/>
      <c r="B173" s="371"/>
      <c r="C173" s="371"/>
      <c r="D173" s="371"/>
      <c r="E173" s="371"/>
      <c r="F173" s="374"/>
      <c r="G173" s="371"/>
      <c r="H173" s="371"/>
      <c r="I173" s="352"/>
      <c r="J173" s="352"/>
      <c r="K173" s="353"/>
    </row>
    <row r="174" spans="1:11" ht="16.5" thickBot="1" x14ac:dyDescent="0.3">
      <c r="A174" s="371"/>
      <c r="B174" s="371"/>
      <c r="C174" s="371"/>
      <c r="D174" s="371"/>
      <c r="E174" s="371"/>
      <c r="F174" s="374"/>
      <c r="G174" s="371"/>
      <c r="H174" s="371"/>
      <c r="I174" s="352"/>
      <c r="J174" s="352"/>
      <c r="K174" s="353"/>
    </row>
    <row r="175" spans="1:11" ht="16.5" thickBot="1" x14ac:dyDescent="0.3">
      <c r="A175" s="788" t="s">
        <v>720</v>
      </c>
      <c r="B175" s="789"/>
      <c r="C175" s="355" t="s">
        <v>72</v>
      </c>
      <c r="D175" s="355" t="s">
        <v>73</v>
      </c>
      <c r="E175" s="355" t="s">
        <v>74</v>
      </c>
      <c r="F175" s="374"/>
      <c r="G175" s="351"/>
      <c r="H175" s="371"/>
      <c r="I175" s="352"/>
      <c r="J175" s="352"/>
      <c r="K175" s="353"/>
    </row>
    <row r="176" spans="1:11" ht="16.5" thickBot="1" x14ac:dyDescent="0.3">
      <c r="A176" s="796" t="s">
        <v>721</v>
      </c>
      <c r="B176" s="795"/>
      <c r="C176" s="357"/>
      <c r="D176" s="357"/>
      <c r="E176" s="357"/>
      <c r="F176" s="374"/>
      <c r="G176" s="351"/>
      <c r="H176" s="371"/>
      <c r="I176" s="352"/>
      <c r="J176" s="352"/>
      <c r="K176" s="353"/>
    </row>
    <row r="177" spans="1:11" ht="16.5" thickBot="1" x14ac:dyDescent="0.3">
      <c r="A177" s="796" t="s">
        <v>722</v>
      </c>
      <c r="B177" s="795"/>
      <c r="C177" s="357"/>
      <c r="D177" s="357"/>
      <c r="E177" s="357"/>
      <c r="F177" s="374"/>
      <c r="G177" s="351"/>
      <c r="H177" s="371"/>
      <c r="I177" s="352"/>
      <c r="J177" s="352"/>
      <c r="K177" s="353"/>
    </row>
    <row r="178" spans="1:11" ht="16.5" thickBot="1" x14ac:dyDescent="0.3">
      <c r="A178" s="796" t="s">
        <v>723</v>
      </c>
      <c r="B178" s="795"/>
      <c r="C178" s="357">
        <v>52260</v>
      </c>
      <c r="D178" s="357">
        <v>52260</v>
      </c>
      <c r="E178" s="357">
        <v>52260</v>
      </c>
      <c r="F178" s="374"/>
      <c r="G178" s="351"/>
      <c r="H178" s="371"/>
      <c r="I178" s="352"/>
      <c r="J178" s="352"/>
      <c r="K178" s="353"/>
    </row>
    <row r="179" spans="1:11" ht="15.75" x14ac:dyDescent="0.25">
      <c r="A179" s="371"/>
      <c r="B179" s="371"/>
      <c r="C179" s="371"/>
      <c r="D179" s="371"/>
      <c r="E179" s="371"/>
      <c r="F179" s="351"/>
      <c r="G179" s="351"/>
      <c r="H179" s="371"/>
      <c r="I179" s="352"/>
      <c r="J179" s="352"/>
      <c r="K179" s="353"/>
    </row>
    <row r="180" spans="1:11" ht="15.75" x14ac:dyDescent="0.25">
      <c r="A180" s="371"/>
      <c r="B180" s="371"/>
      <c r="C180" s="371"/>
      <c r="D180" s="371"/>
      <c r="E180" s="371"/>
      <c r="F180" s="374"/>
      <c r="G180" s="371"/>
      <c r="H180" s="371"/>
      <c r="I180" s="352"/>
      <c r="J180" s="352"/>
      <c r="K180" s="353"/>
    </row>
    <row r="181" spans="1:11" ht="15.75" x14ac:dyDescent="0.25">
      <c r="A181" s="364" t="s">
        <v>234</v>
      </c>
      <c r="B181" s="351"/>
      <c r="C181" s="351"/>
      <c r="D181" s="351"/>
      <c r="E181" s="351"/>
      <c r="F181" s="374"/>
      <c r="G181" s="371"/>
      <c r="H181" s="371"/>
      <c r="I181" s="352"/>
      <c r="J181" s="352"/>
      <c r="K181" s="353"/>
    </row>
    <row r="182" spans="1:11" ht="15.75" x14ac:dyDescent="0.25">
      <c r="A182" s="351" t="s">
        <v>235</v>
      </c>
      <c r="B182" s="351"/>
      <c r="C182" s="351"/>
      <c r="D182" s="351"/>
      <c r="E182" s="351"/>
      <c r="F182" s="374"/>
      <c r="G182" s="371"/>
      <c r="H182" s="371"/>
      <c r="I182" s="352"/>
      <c r="J182" s="352"/>
      <c r="K182" s="353"/>
    </row>
    <row r="183" spans="1:11" ht="15.75" x14ac:dyDescent="0.25">
      <c r="A183" s="351" t="s">
        <v>236</v>
      </c>
      <c r="B183" s="351"/>
      <c r="C183" s="351"/>
      <c r="D183" s="351"/>
      <c r="E183" s="351"/>
      <c r="F183" s="374"/>
      <c r="G183" s="371"/>
      <c r="H183" s="371"/>
      <c r="I183" s="352"/>
      <c r="J183" s="352"/>
      <c r="K183" s="353"/>
    </row>
    <row r="184" spans="1:11" ht="15.75" x14ac:dyDescent="0.25">
      <c r="A184" s="351" t="s">
        <v>237</v>
      </c>
      <c r="B184" s="351"/>
      <c r="C184" s="351"/>
      <c r="D184" s="351"/>
      <c r="E184" s="351"/>
      <c r="F184" s="374"/>
      <c r="G184" s="371"/>
      <c r="H184" s="351"/>
      <c r="I184" s="351"/>
      <c r="J184" s="352"/>
      <c r="K184" s="353"/>
    </row>
    <row r="185" spans="1:11" ht="15.75" x14ac:dyDescent="0.25">
      <c r="A185" s="351" t="s">
        <v>238</v>
      </c>
      <c r="B185" s="351"/>
      <c r="C185" s="351"/>
      <c r="D185" s="351"/>
      <c r="E185" s="351"/>
      <c r="F185" s="374"/>
      <c r="G185" s="371"/>
      <c r="H185" s="351"/>
      <c r="I185" s="351"/>
      <c r="J185" s="352"/>
      <c r="K185" s="353"/>
    </row>
    <row r="186" spans="1:11" ht="15.75" x14ac:dyDescent="0.25">
      <c r="A186" s="351"/>
      <c r="B186" s="351"/>
      <c r="C186" s="351"/>
      <c r="D186" s="351"/>
      <c r="E186" s="351"/>
      <c r="F186" s="374"/>
      <c r="G186" s="371"/>
      <c r="H186" s="351"/>
      <c r="I186" s="351"/>
      <c r="J186" s="352"/>
      <c r="K186" s="353"/>
    </row>
    <row r="187" spans="1:11" ht="15.75" x14ac:dyDescent="0.25">
      <c r="A187" s="354" t="s">
        <v>724</v>
      </c>
      <c r="B187" s="351"/>
      <c r="C187" s="351"/>
      <c r="D187" s="351"/>
      <c r="E187" s="351"/>
      <c r="F187" s="374"/>
      <c r="G187" s="371"/>
      <c r="H187" s="351"/>
      <c r="I187" s="351"/>
      <c r="J187" s="352"/>
      <c r="K187" s="353"/>
    </row>
    <row r="188" spans="1:11" ht="15.75" x14ac:dyDescent="0.25">
      <c r="A188" s="351" t="s">
        <v>725</v>
      </c>
      <c r="B188" s="351"/>
      <c r="C188" s="351"/>
      <c r="D188" s="351"/>
      <c r="E188" s="351"/>
      <c r="F188" s="374"/>
      <c r="G188" s="371"/>
      <c r="H188" s="351"/>
      <c r="I188" s="351"/>
      <c r="J188" s="352"/>
      <c r="K188" s="353"/>
    </row>
    <row r="189" spans="1:11" ht="15.75" x14ac:dyDescent="0.25">
      <c r="A189" s="371"/>
      <c r="B189" s="371"/>
      <c r="C189" s="371"/>
      <c r="D189" s="371"/>
      <c r="E189" s="371"/>
      <c r="F189" s="374"/>
      <c r="G189" s="371"/>
      <c r="H189" s="351"/>
      <c r="I189" s="351"/>
      <c r="J189" s="352"/>
      <c r="K189" s="353"/>
    </row>
    <row r="190" spans="1:11" ht="15.75" x14ac:dyDescent="0.25">
      <c r="A190" s="371"/>
      <c r="B190" s="371"/>
      <c r="C190" s="371"/>
      <c r="D190" s="371"/>
      <c r="E190" s="371"/>
      <c r="F190" s="374"/>
      <c r="G190" s="371"/>
      <c r="H190" s="351"/>
      <c r="I190" s="351"/>
      <c r="J190" s="352"/>
      <c r="K190" s="353"/>
    </row>
  </sheetData>
  <mergeCells count="32">
    <mergeCell ref="A175:B175"/>
    <mergeCell ref="A176:B176"/>
    <mergeCell ref="A177:B177"/>
    <mergeCell ref="A178:B178"/>
    <mergeCell ref="J155:K162"/>
    <mergeCell ref="A156:B156"/>
    <mergeCell ref="A157:B157"/>
    <mergeCell ref="A158:B158"/>
    <mergeCell ref="A159:B159"/>
    <mergeCell ref="A160:B160"/>
    <mergeCell ref="A161:B161"/>
    <mergeCell ref="A162:B162"/>
    <mergeCell ref="A155:B155"/>
    <mergeCell ref="B122:B123"/>
    <mergeCell ref="C122:E122"/>
    <mergeCell ref="A133:B133"/>
    <mergeCell ref="D133:E133"/>
    <mergeCell ref="G133:H133"/>
    <mergeCell ref="A103:H103"/>
    <mergeCell ref="A106:A107"/>
    <mergeCell ref="B106:C106"/>
    <mergeCell ref="E106:E107"/>
    <mergeCell ref="F106:G106"/>
    <mergeCell ref="H106:I106"/>
    <mergeCell ref="A71:B71"/>
    <mergeCell ref="D71:E71"/>
    <mergeCell ref="G71:H71"/>
    <mergeCell ref="A3:I3"/>
    <mergeCell ref="C34:D34"/>
    <mergeCell ref="C35:D35"/>
    <mergeCell ref="C36:D36"/>
    <mergeCell ref="C37:D37"/>
  </mergeCells>
  <pageMargins left="0.7" right="0.7" top="0.75" bottom="0.75" header="0.3" footer="0.3"/>
  <pageSetup paperSize="9" scale="61" orientation="portrait" r:id="rId1"/>
  <headerFooter>
    <oddHeader>&amp;LInfusion Spec</oddHeader>
  </headerFooter>
  <rowBreaks count="3" manualBreakCount="3">
    <brk id="66" max="8" man="1"/>
    <brk id="130" max="8" man="1"/>
    <brk id="188" max="8" man="1"/>
  </rowBreaks>
  <colBreaks count="1" manualBreakCount="1">
    <brk id="9" max="18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71E0E-F46A-4399-90C0-B93910FC6699}">
  <dimension ref="A1:F45"/>
  <sheetViews>
    <sheetView view="pageBreakPreview" zoomScaleNormal="100" zoomScaleSheetLayoutView="100" workbookViewId="0">
      <selection activeCell="K16" sqref="K16"/>
    </sheetView>
  </sheetViews>
  <sheetFormatPr defaultRowHeight="18.75" x14ac:dyDescent="0.3"/>
  <cols>
    <col min="1" max="1" width="13.140625" style="2" customWidth="1"/>
    <col min="2" max="2" width="4" style="2" customWidth="1"/>
    <col min="3" max="6" width="15.7109375" style="2" customWidth="1"/>
  </cols>
  <sheetData>
    <row r="1" spans="1:6" ht="27.75" customHeight="1" x14ac:dyDescent="0.35">
      <c r="A1" s="185" t="s">
        <v>447</v>
      </c>
      <c r="B1" s="185"/>
    </row>
    <row r="4" spans="1:6" x14ac:dyDescent="0.3">
      <c r="A4" s="282" t="s">
        <v>446</v>
      </c>
      <c r="B4" s="282"/>
      <c r="C4" s="283">
        <v>300</v>
      </c>
      <c r="D4" s="283">
        <v>450</v>
      </c>
      <c r="E4" s="283">
        <v>600</v>
      </c>
      <c r="F4" s="283">
        <v>750</v>
      </c>
    </row>
    <row r="5" spans="1:6" x14ac:dyDescent="0.3">
      <c r="A5" s="283">
        <v>300</v>
      </c>
      <c r="B5" s="283"/>
      <c r="C5" s="287">
        <f>[27]PFSBevCost!C7+[27]PFSBevCost!C7*PFSMarkUp</f>
        <v>30.250499999999995</v>
      </c>
      <c r="D5" s="287">
        <f>[27]PFSBevCost!D7+[27]PFSBevCost!D7*PFSMarkUp</f>
        <v>35.164500000000004</v>
      </c>
      <c r="E5" s="287">
        <f>[27]PFSBevCost!E7+[27]PFSBevCost!E7*PFSMarkUp</f>
        <v>44.331000000000003</v>
      </c>
      <c r="F5" s="287">
        <f>[27]PFSBevCost!F7+[27]PFSBevCost!F7*PFSMarkUp</f>
        <v>53.182499999999997</v>
      </c>
    </row>
    <row r="6" spans="1:6" x14ac:dyDescent="0.3">
      <c r="A6" s="283">
        <v>450</v>
      </c>
      <c r="B6" s="283"/>
      <c r="C6" s="287">
        <f>[27]PFSBevCost!C8+[27]PFSBevCost!C8*PFSMarkUp</f>
        <v>35.489999999999995</v>
      </c>
      <c r="D6" s="287">
        <f>[27]PFSBevCost!D8+[27]PFSBevCost!D8*PFSMarkUp</f>
        <v>41.496000000000002</v>
      </c>
      <c r="E6" s="287">
        <f>[27]PFSBevCost!E8+[27]PFSBevCost!E8*PFSMarkUp</f>
        <v>51.87</v>
      </c>
      <c r="F6" s="287">
        <f>[27]PFSBevCost!F8+[27]PFSBevCost!F8*PFSMarkUp</f>
        <v>61.802999999999997</v>
      </c>
    </row>
    <row r="7" spans="1:6" x14ac:dyDescent="0.3">
      <c r="A7" s="283">
        <v>600</v>
      </c>
      <c r="B7" s="283"/>
      <c r="C7" s="287">
        <f>[27]PFSBevCost!C9+[27]PFSBevCost!C9*PFSMarkUp</f>
        <v>42.147000000000006</v>
      </c>
      <c r="D7" s="287">
        <f>[27]PFSBevCost!D9+[27]PFSBevCost!D9*PFSMarkUp</f>
        <v>49.790999999999997</v>
      </c>
      <c r="E7" s="287">
        <f>[27]PFSBevCost!E9+[27]PFSBevCost!E9*PFSMarkUp</f>
        <v>61.918499999999995</v>
      </c>
      <c r="F7" s="287">
        <f>[27]PFSBevCost!F9+[27]PFSBevCost!F9*PFSMarkUp</f>
        <v>73.60499999999999</v>
      </c>
    </row>
    <row r="8" spans="1:6" x14ac:dyDescent="0.3">
      <c r="A8" s="283">
        <v>750</v>
      </c>
      <c r="B8" s="283"/>
      <c r="C8" s="287">
        <f>[27]PFSBevCost!C10+[27]PFSBevCost!C10*PFSMarkUp</f>
        <v>48.699000000000005</v>
      </c>
      <c r="D8" s="287">
        <f>[27]PFSBevCost!D10+[27]PFSBevCost!D10*PFSMarkUp</f>
        <v>58.201499999999996</v>
      </c>
      <c r="E8" s="287">
        <f>[27]PFSBevCost!E10+[27]PFSBevCost!E10*PFSMarkUp</f>
        <v>71.966999999999999</v>
      </c>
      <c r="F8" s="287">
        <f>[27]PFSBevCost!F10+[27]PFSBevCost!F10*PFSMarkUp</f>
        <v>85.281000000000006</v>
      </c>
    </row>
    <row r="9" spans="1:6" x14ac:dyDescent="0.3">
      <c r="A9" s="283">
        <v>900</v>
      </c>
      <c r="B9" s="283"/>
      <c r="C9" s="287">
        <f>[27]PFSBevCost!C11+[27]PFSBevCost!C11*PFSMarkUp</f>
        <v>58.317000000000007</v>
      </c>
      <c r="D9" s="287">
        <f>[27]PFSBevCost!D11+[27]PFSBevCost!D11*PFSMarkUp</f>
        <v>68.90100000000001</v>
      </c>
      <c r="E9" s="287">
        <f>[27]PFSBevCost!E11+[27]PFSBevCost!E11*PFSMarkUp</f>
        <v>79.390500000000003</v>
      </c>
      <c r="F9" s="287">
        <f>[27]PFSBevCost!F11+[27]PFSBevCost!F11*PFSMarkUp</f>
        <v>93.912000000000006</v>
      </c>
    </row>
    <row r="10" spans="1:6" x14ac:dyDescent="0.3">
      <c r="A10" s="283">
        <v>1050</v>
      </c>
      <c r="B10" s="283"/>
      <c r="C10" s="287">
        <f>[27]PFSBevCost!C12+[27]PFSBevCost!C12*PFSMarkUp</f>
        <v>64.974000000000004</v>
      </c>
      <c r="D10" s="287">
        <f>[27]PFSBevCost!D12+[27]PFSBevCost!D12*PFSMarkUp</f>
        <v>77.206500000000005</v>
      </c>
      <c r="E10" s="287">
        <f>[27]PFSBevCost!E12+[27]PFSBevCost!E12*PFSMarkUp</f>
        <v>89.439000000000007</v>
      </c>
      <c r="F10" s="287">
        <f>[27]PFSBevCost!F12+[27]PFSBevCost!F12*PFSMarkUp</f>
        <v>105.5985</v>
      </c>
    </row>
    <row r="11" spans="1:6" x14ac:dyDescent="0.3">
      <c r="A11" s="283">
        <v>1200</v>
      </c>
      <c r="B11" s="283"/>
      <c r="C11" s="287">
        <f>[27]PFSBevCost!C13+[27]PFSBevCost!C13*PFSMarkUp</f>
        <v>70.21350000000001</v>
      </c>
      <c r="D11" s="287">
        <f>[27]PFSBevCost!D13+[27]PFSBevCost!D13*PFSMarkUp</f>
        <v>83.538000000000011</v>
      </c>
      <c r="E11" s="287">
        <f>[27]PFSBevCost!E13+[27]PFSBevCost!E13*PFSMarkUp</f>
        <v>96.967499999999987</v>
      </c>
      <c r="F11" s="287">
        <f>[27]PFSBevCost!F13+[27]PFSBevCost!F13*PFSMarkUp</f>
        <v>114.21900000000002</v>
      </c>
    </row>
    <row r="12" spans="1:6" x14ac:dyDescent="0.3">
      <c r="A12" s="283">
        <v>1350</v>
      </c>
      <c r="B12" s="283"/>
      <c r="C12" s="287">
        <f>[27]PFSBevCost!C14+[27]PFSBevCost!C14*PFSMarkUp</f>
        <v>76.881</v>
      </c>
      <c r="D12" s="287">
        <f>[27]PFSBevCost!D14+[27]PFSBevCost!D14*PFSMarkUp</f>
        <v>91.948499999999996</v>
      </c>
      <c r="E12" s="287">
        <f>[27]PFSBevCost!E14+[27]PFSBevCost!E14*PFSMarkUp</f>
        <v>107.01599999999999</v>
      </c>
      <c r="F12" s="287">
        <f>[27]PFSBevCost!F14+[27]PFSBevCost!F14*PFSMarkUp</f>
        <v>126.021</v>
      </c>
    </row>
    <row r="13" spans="1:6" x14ac:dyDescent="0.3">
      <c r="A13" s="283">
        <v>1500</v>
      </c>
      <c r="B13" s="283"/>
      <c r="C13" s="287">
        <f>[27]PFSBevCost!C15+[27]PFSBevCost!C15*PFSMarkUp</f>
        <v>83.432999999999993</v>
      </c>
      <c r="D13" s="287">
        <f>[27]PFSBevCost!D15+[27]PFSBevCost!D15*PFSMarkUp</f>
        <v>100.24349999999998</v>
      </c>
      <c r="E13" s="287">
        <f>[27]PFSBevCost!E15+[27]PFSBevCost!E15*PFSMarkUp</f>
        <v>116.949</v>
      </c>
      <c r="F13" s="287">
        <f>[27]PFSBevCost!F15+[27]PFSBevCost!F15*PFSMarkUp</f>
        <v>137.697</v>
      </c>
    </row>
    <row r="14" spans="1:6" x14ac:dyDescent="0.3">
      <c r="A14" s="283">
        <v>1650</v>
      </c>
      <c r="B14" s="283"/>
      <c r="C14" s="287">
        <f>[27]PFSBevCost!C16+[27]PFSBevCost!C16*PFSMarkUp</f>
        <v>92.599500000000006</v>
      </c>
      <c r="D14" s="287">
        <f>[27]PFSBevCost!D16+[27]PFSBevCost!D16*PFSMarkUp</f>
        <v>110.5125</v>
      </c>
      <c r="E14" s="287">
        <f>[27]PFSBevCost!E16+[27]PFSBevCost!E16*PFSMarkUp</f>
        <v>128.41499999999999</v>
      </c>
      <c r="F14" s="287">
        <f>[27]PFSBevCost!F16+[27]PFSBevCost!F16*PFSMarkUp</f>
        <v>146.32800000000003</v>
      </c>
    </row>
    <row r="15" spans="1:6" x14ac:dyDescent="0.3">
      <c r="A15" s="283">
        <v>1800</v>
      </c>
      <c r="B15" s="283"/>
      <c r="C15" s="287">
        <f>[27]PFSBevCost!C17+[27]PFSBevCost!C17*PFSMarkUp</f>
        <v>99.266999999999996</v>
      </c>
      <c r="D15" s="287">
        <f>[27]PFSBevCost!D17+[27]PFSBevCost!D17*PFSMarkUp</f>
        <v>118.923</v>
      </c>
      <c r="E15" s="287">
        <f>[27]PFSBevCost!E17+[27]PFSBevCost!E17*PFSMarkUp</f>
        <v>138.46350000000001</v>
      </c>
      <c r="F15" s="287">
        <f>[27]PFSBevCost!F17+[27]PFSBevCost!F17*PFSMarkUp</f>
        <v>158.0145</v>
      </c>
    </row>
    <row r="16" spans="1:6" x14ac:dyDescent="0.3">
      <c r="A16" s="283">
        <v>1950</v>
      </c>
      <c r="B16" s="283"/>
      <c r="C16" s="287">
        <f>[27]PFSBevCost!C18+[27]PFSBevCost!C18*PFSMarkUp</f>
        <v>104.50650000000002</v>
      </c>
      <c r="D16" s="287">
        <f>[27]PFSBevCost!D18+[27]PFSBevCost!D18*PFSMarkUp</f>
        <v>125.25450000000001</v>
      </c>
      <c r="E16" s="287">
        <f>[27]PFSBevCost!E18+[27]PFSBevCost!E18*PFSMarkUp</f>
        <v>146.0025</v>
      </c>
      <c r="F16" s="287">
        <f>[27]PFSBevCost!F18+[27]PFSBevCost!F18*PFSMarkUp</f>
        <v>166.75049999999999</v>
      </c>
    </row>
    <row r="17" spans="1:6" x14ac:dyDescent="0.3">
      <c r="A17" s="283">
        <v>2100</v>
      </c>
      <c r="B17" s="283"/>
      <c r="C17" s="287">
        <f>[27]PFSBevCost!C19+[27]PFSBevCost!C19*PFSMarkUp</f>
        <v>111.1635</v>
      </c>
      <c r="D17" s="287">
        <f>[27]PFSBevCost!D19+[27]PFSBevCost!D19*PFSMarkUp</f>
        <v>133.54949999999999</v>
      </c>
      <c r="E17" s="287">
        <f>[27]PFSBevCost!E19+[27]PFSBevCost!E19*PFSMarkUp</f>
        <v>156.05100000000002</v>
      </c>
      <c r="F17" s="287">
        <f>[27]PFSBevCost!F19+[27]PFSBevCost!F19*PFSMarkUp</f>
        <v>178.43700000000001</v>
      </c>
    </row>
    <row r="18" spans="1:6" x14ac:dyDescent="0.3">
      <c r="C18" s="274"/>
      <c r="D18" s="274"/>
      <c r="E18" s="274"/>
      <c r="F18" s="274"/>
    </row>
    <row r="19" spans="1:6" x14ac:dyDescent="0.3">
      <c r="A19" s="2" t="s">
        <v>522</v>
      </c>
      <c r="C19" s="274"/>
      <c r="D19" s="285">
        <v>3.5</v>
      </c>
      <c r="E19" s="274"/>
      <c r="F19" s="274"/>
    </row>
    <row r="20" spans="1:6" x14ac:dyDescent="0.3">
      <c r="A20" s="2" t="s">
        <v>523</v>
      </c>
      <c r="C20" s="274"/>
      <c r="D20" s="285">
        <v>2</v>
      </c>
      <c r="E20" s="274"/>
      <c r="F20" s="274"/>
    </row>
    <row r="23" spans="1:6" x14ac:dyDescent="0.3">
      <c r="A23" s="1" t="s">
        <v>448</v>
      </c>
      <c r="B23" s="1"/>
      <c r="E23" s="2" t="s">
        <v>449</v>
      </c>
    </row>
    <row r="24" spans="1:6" x14ac:dyDescent="0.3">
      <c r="A24" s="1" t="s">
        <v>451</v>
      </c>
      <c r="B24" s="1"/>
      <c r="E24" s="2" t="s">
        <v>452</v>
      </c>
    </row>
    <row r="26" spans="1:6" x14ac:dyDescent="0.3">
      <c r="A26" s="1" t="s">
        <v>455</v>
      </c>
      <c r="B26" s="1"/>
      <c r="E26" s="2" t="s">
        <v>471</v>
      </c>
      <c r="F26" s="2" t="s">
        <v>456</v>
      </c>
    </row>
    <row r="27" spans="1:6" x14ac:dyDescent="0.3">
      <c r="A27" s="1" t="s">
        <v>458</v>
      </c>
      <c r="B27" s="1"/>
      <c r="E27" s="2" t="s">
        <v>459</v>
      </c>
      <c r="F27" s="2" t="s">
        <v>456</v>
      </c>
    </row>
    <row r="28" spans="1:6" x14ac:dyDescent="0.3">
      <c r="E28" s="1" t="s">
        <v>461</v>
      </c>
    </row>
    <row r="29" spans="1:6" x14ac:dyDescent="0.3">
      <c r="A29" s="1" t="s">
        <v>463</v>
      </c>
      <c r="B29" s="1"/>
    </row>
    <row r="30" spans="1:6" x14ac:dyDescent="0.3">
      <c r="A30" s="2" t="s">
        <v>470</v>
      </c>
    </row>
    <row r="31" spans="1:6" x14ac:dyDescent="0.3">
      <c r="A31" s="284" t="s">
        <v>465</v>
      </c>
      <c r="B31" s="284"/>
    </row>
    <row r="32" spans="1:6" x14ac:dyDescent="0.3">
      <c r="A32" s="2" t="s">
        <v>467</v>
      </c>
    </row>
    <row r="34" spans="1:2" x14ac:dyDescent="0.3">
      <c r="A34" s="2" t="s">
        <v>469</v>
      </c>
    </row>
    <row r="36" spans="1:2" x14ac:dyDescent="0.3">
      <c r="A36" s="276" t="s">
        <v>450</v>
      </c>
      <c r="B36" s="276"/>
    </row>
    <row r="37" spans="1:2" x14ac:dyDescent="0.3">
      <c r="A37" s="2" t="s">
        <v>453</v>
      </c>
    </row>
    <row r="38" spans="1:2" x14ac:dyDescent="0.3">
      <c r="A38" s="1" t="s">
        <v>454</v>
      </c>
      <c r="B38" s="1"/>
    </row>
    <row r="39" spans="1:2" x14ac:dyDescent="0.3">
      <c r="A39" s="2" t="s">
        <v>457</v>
      </c>
    </row>
    <row r="40" spans="1:2" x14ac:dyDescent="0.3">
      <c r="A40" s="1" t="s">
        <v>460</v>
      </c>
      <c r="B40" s="1"/>
    </row>
    <row r="41" spans="1:2" x14ac:dyDescent="0.3">
      <c r="A41" s="2" t="s">
        <v>462</v>
      </c>
    </row>
    <row r="42" spans="1:2" x14ac:dyDescent="0.3">
      <c r="A42" s="2" t="s">
        <v>464</v>
      </c>
    </row>
    <row r="44" spans="1:2" x14ac:dyDescent="0.3">
      <c r="A44" s="2" t="s">
        <v>466</v>
      </c>
    </row>
    <row r="45" spans="1:2" x14ac:dyDescent="0.3">
      <c r="A45" s="2" t="s">
        <v>468</v>
      </c>
    </row>
  </sheetData>
  <pageMargins left="0.7" right="0.7" top="0.75" bottom="0.75" header="0.3" footer="0.3"/>
  <pageSetup paperSize="9" scale="87" orientation="portrait" horizontalDpi="0" verticalDpi="0" r:id="rId1"/>
  <rowBreaks count="1" manualBreakCount="1">
    <brk id="48" max="6" man="1"/>
  </rowBreaks>
  <customProperties>
    <customPr name="SSC_SHEET_GU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6FE47-0C62-44B5-8711-B98B8426F6F4}">
  <dimension ref="A1:E45"/>
  <sheetViews>
    <sheetView view="pageBreakPreview" zoomScaleNormal="100" zoomScaleSheetLayoutView="100" workbookViewId="0">
      <selection activeCell="F21" sqref="F21"/>
    </sheetView>
  </sheetViews>
  <sheetFormatPr defaultRowHeight="18.75" x14ac:dyDescent="0.3"/>
  <cols>
    <col min="1" max="1" width="13.140625" style="2" customWidth="1"/>
    <col min="2" max="5" width="15.7109375" style="2" customWidth="1"/>
  </cols>
  <sheetData>
    <row r="1" spans="1:5" ht="27.75" customHeight="1" x14ac:dyDescent="0.35">
      <c r="A1" s="185" t="s">
        <v>447</v>
      </c>
    </row>
    <row r="4" spans="1:5" x14ac:dyDescent="0.3">
      <c r="A4" s="282" t="s">
        <v>446</v>
      </c>
      <c r="B4" s="286">
        <v>300</v>
      </c>
      <c r="C4" s="286">
        <v>450</v>
      </c>
      <c r="D4" s="286">
        <v>600</v>
      </c>
      <c r="E4" s="286">
        <v>750</v>
      </c>
    </row>
    <row r="5" spans="1:5" x14ac:dyDescent="0.3">
      <c r="A5" s="283">
        <v>300</v>
      </c>
      <c r="B5" s="118">
        <f>'C PF Shutter'!C5</f>
        <v>30.250499999999995</v>
      </c>
      <c r="C5" s="118">
        <f>'C PF Shutter'!D5</f>
        <v>35.164500000000004</v>
      </c>
      <c r="D5" s="118">
        <f>'C PF Shutter'!E5</f>
        <v>44.331000000000003</v>
      </c>
      <c r="E5" s="118">
        <f>'C PF Shutter'!F5</f>
        <v>53.182499999999997</v>
      </c>
    </row>
    <row r="6" spans="1:5" x14ac:dyDescent="0.3">
      <c r="A6" s="283">
        <v>450</v>
      </c>
      <c r="B6" s="118">
        <f>'C PF Shutter'!C6</f>
        <v>35.489999999999995</v>
      </c>
      <c r="C6" s="118">
        <f>'C PF Shutter'!D6</f>
        <v>41.496000000000002</v>
      </c>
      <c r="D6" s="118">
        <f>'C PF Shutter'!E6</f>
        <v>51.87</v>
      </c>
      <c r="E6" s="118">
        <f>'C PF Shutter'!F6</f>
        <v>61.802999999999997</v>
      </c>
    </row>
    <row r="7" spans="1:5" x14ac:dyDescent="0.3">
      <c r="A7" s="283">
        <v>600</v>
      </c>
      <c r="B7" s="118">
        <f>'C PF Shutter'!C7</f>
        <v>42.147000000000006</v>
      </c>
      <c r="C7" s="118">
        <f>'C PF Shutter'!D7</f>
        <v>49.790999999999997</v>
      </c>
      <c r="D7" s="118">
        <f>'C PF Shutter'!E7</f>
        <v>61.918499999999995</v>
      </c>
      <c r="E7" s="118">
        <f>'C PF Shutter'!F7</f>
        <v>73.60499999999999</v>
      </c>
    </row>
    <row r="8" spans="1:5" x14ac:dyDescent="0.3">
      <c r="A8" s="283">
        <v>750</v>
      </c>
      <c r="B8" s="118">
        <f>'C PF Shutter'!C8</f>
        <v>48.699000000000005</v>
      </c>
      <c r="C8" s="118">
        <f>'C PF Shutter'!D8</f>
        <v>58.201499999999996</v>
      </c>
      <c r="D8" s="118">
        <f>'C PF Shutter'!E8</f>
        <v>71.966999999999999</v>
      </c>
      <c r="E8" s="118">
        <f>'C PF Shutter'!F8</f>
        <v>85.281000000000006</v>
      </c>
    </row>
    <row r="9" spans="1:5" x14ac:dyDescent="0.3">
      <c r="A9" s="283">
        <v>900</v>
      </c>
      <c r="B9" s="118">
        <f>'C PF Shutter'!C9</f>
        <v>58.317000000000007</v>
      </c>
      <c r="C9" s="118">
        <f>'C PF Shutter'!D9</f>
        <v>68.90100000000001</v>
      </c>
      <c r="D9" s="118">
        <f>'C PF Shutter'!E9</f>
        <v>79.390500000000003</v>
      </c>
      <c r="E9" s="118">
        <f>'C PF Shutter'!F9</f>
        <v>93.912000000000006</v>
      </c>
    </row>
    <row r="10" spans="1:5" x14ac:dyDescent="0.3">
      <c r="A10" s="283">
        <v>1050</v>
      </c>
      <c r="B10" s="118">
        <f>'C PF Shutter'!C10</f>
        <v>64.974000000000004</v>
      </c>
      <c r="C10" s="118">
        <f>'C PF Shutter'!D10</f>
        <v>77.206500000000005</v>
      </c>
      <c r="D10" s="118">
        <f>'C PF Shutter'!E10</f>
        <v>89.439000000000007</v>
      </c>
      <c r="E10" s="118">
        <f>'C PF Shutter'!F10</f>
        <v>105.5985</v>
      </c>
    </row>
    <row r="11" spans="1:5" x14ac:dyDescent="0.3">
      <c r="A11" s="283">
        <v>1200</v>
      </c>
      <c r="B11" s="118">
        <f>'C PF Shutter'!C11</f>
        <v>70.21350000000001</v>
      </c>
      <c r="C11" s="118">
        <f>'C PF Shutter'!D11</f>
        <v>83.538000000000011</v>
      </c>
      <c r="D11" s="118">
        <f>'C PF Shutter'!E11</f>
        <v>96.967499999999987</v>
      </c>
      <c r="E11" s="118">
        <f>'C PF Shutter'!F11</f>
        <v>114.21900000000002</v>
      </c>
    </row>
    <row r="12" spans="1:5" x14ac:dyDescent="0.3">
      <c r="A12" s="283">
        <v>1350</v>
      </c>
      <c r="B12" s="118">
        <f>'C PF Shutter'!C12</f>
        <v>76.881</v>
      </c>
      <c r="C12" s="118">
        <f>'C PF Shutter'!D12</f>
        <v>91.948499999999996</v>
      </c>
      <c r="D12" s="118">
        <f>'C PF Shutter'!E12</f>
        <v>107.01599999999999</v>
      </c>
      <c r="E12" s="118">
        <f>'C PF Shutter'!F12</f>
        <v>126.021</v>
      </c>
    </row>
    <row r="13" spans="1:5" x14ac:dyDescent="0.3">
      <c r="A13" s="283">
        <v>1500</v>
      </c>
      <c r="B13" s="118">
        <f>'C PF Shutter'!C13</f>
        <v>83.432999999999993</v>
      </c>
      <c r="C13" s="118">
        <f>'C PF Shutter'!D13</f>
        <v>100.24349999999998</v>
      </c>
      <c r="D13" s="118">
        <f>'C PF Shutter'!E13</f>
        <v>116.949</v>
      </c>
      <c r="E13" s="118">
        <f>'C PF Shutter'!F13</f>
        <v>137.697</v>
      </c>
    </row>
    <row r="14" spans="1:5" x14ac:dyDescent="0.3">
      <c r="A14" s="283">
        <v>1650</v>
      </c>
      <c r="B14" s="118">
        <f>'C PF Shutter'!C14</f>
        <v>92.599500000000006</v>
      </c>
      <c r="C14" s="118">
        <f>'C PF Shutter'!D14</f>
        <v>110.5125</v>
      </c>
      <c r="D14" s="118">
        <f>'C PF Shutter'!E14</f>
        <v>128.41499999999999</v>
      </c>
      <c r="E14" s="118">
        <f>'C PF Shutter'!F14</f>
        <v>146.32800000000003</v>
      </c>
    </row>
    <row r="15" spans="1:5" x14ac:dyDescent="0.3">
      <c r="A15" s="283">
        <v>1800</v>
      </c>
      <c r="B15" s="118">
        <f>'C PF Shutter'!C15</f>
        <v>99.266999999999996</v>
      </c>
      <c r="C15" s="118">
        <f>'C PF Shutter'!D15</f>
        <v>118.923</v>
      </c>
      <c r="D15" s="118">
        <f>'C PF Shutter'!E15</f>
        <v>138.46350000000001</v>
      </c>
      <c r="E15" s="118">
        <f>'C PF Shutter'!F15</f>
        <v>158.0145</v>
      </c>
    </row>
    <row r="16" spans="1:5" x14ac:dyDescent="0.3">
      <c r="A16" s="283">
        <v>1950</v>
      </c>
      <c r="B16" s="118">
        <f>'C PF Shutter'!C16</f>
        <v>104.50650000000002</v>
      </c>
      <c r="C16" s="118">
        <f>'C PF Shutter'!D16</f>
        <v>125.25450000000001</v>
      </c>
      <c r="D16" s="118">
        <f>'C PF Shutter'!E16</f>
        <v>146.0025</v>
      </c>
      <c r="E16" s="118">
        <f>'C PF Shutter'!F16</f>
        <v>166.75049999999999</v>
      </c>
    </row>
    <row r="17" spans="1:5" x14ac:dyDescent="0.3">
      <c r="A17" s="283">
        <v>2100</v>
      </c>
      <c r="B17" s="118">
        <f>'C PF Shutter'!C17</f>
        <v>111.1635</v>
      </c>
      <c r="C17" s="118">
        <f>'C PF Shutter'!D17</f>
        <v>133.54949999999999</v>
      </c>
      <c r="D17" s="118">
        <f>'C PF Shutter'!E17</f>
        <v>156.05100000000002</v>
      </c>
      <c r="E17" s="118">
        <f>'C PF Shutter'!F17</f>
        <v>178.43700000000001</v>
      </c>
    </row>
    <row r="18" spans="1:5" x14ac:dyDescent="0.3">
      <c r="B18" s="274"/>
      <c r="C18" s="274"/>
      <c r="D18" s="274"/>
      <c r="E18" s="274"/>
    </row>
    <row r="19" spans="1:5" x14ac:dyDescent="0.3">
      <c r="A19" s="2" t="s">
        <v>522</v>
      </c>
      <c r="B19" s="274"/>
      <c r="C19" s="285">
        <v>3.5</v>
      </c>
      <c r="D19" s="274"/>
      <c r="E19" s="274"/>
    </row>
    <row r="20" spans="1:5" x14ac:dyDescent="0.3">
      <c r="A20" s="2" t="s">
        <v>523</v>
      </c>
      <c r="B20" s="274"/>
      <c r="C20" s="285">
        <v>2</v>
      </c>
      <c r="D20" s="274"/>
      <c r="E20" s="274"/>
    </row>
    <row r="23" spans="1:5" x14ac:dyDescent="0.3">
      <c r="A23" s="1" t="s">
        <v>448</v>
      </c>
      <c r="D23" s="2" t="s">
        <v>449</v>
      </c>
    </row>
    <row r="24" spans="1:5" x14ac:dyDescent="0.3">
      <c r="A24" s="1" t="s">
        <v>451</v>
      </c>
      <c r="D24" s="2" t="s">
        <v>452</v>
      </c>
    </row>
    <row r="26" spans="1:5" x14ac:dyDescent="0.3">
      <c r="A26" s="1" t="s">
        <v>455</v>
      </c>
      <c r="D26" s="2" t="s">
        <v>471</v>
      </c>
      <c r="E26" s="2" t="s">
        <v>456</v>
      </c>
    </row>
    <row r="27" spans="1:5" x14ac:dyDescent="0.3">
      <c r="A27" s="1" t="s">
        <v>458</v>
      </c>
      <c r="D27" s="2" t="s">
        <v>459</v>
      </c>
      <c r="E27" s="2" t="s">
        <v>456</v>
      </c>
    </row>
    <row r="28" spans="1:5" x14ac:dyDescent="0.3">
      <c r="D28" s="1" t="s">
        <v>461</v>
      </c>
    </row>
    <row r="29" spans="1:5" x14ac:dyDescent="0.3">
      <c r="A29" s="1" t="s">
        <v>463</v>
      </c>
    </row>
    <row r="30" spans="1:5" x14ac:dyDescent="0.3">
      <c r="A30" s="2" t="s">
        <v>470</v>
      </c>
    </row>
    <row r="31" spans="1:5" x14ac:dyDescent="0.3">
      <c r="A31" s="284" t="s">
        <v>465</v>
      </c>
    </row>
    <row r="32" spans="1:5" x14ac:dyDescent="0.3">
      <c r="A32" s="2" t="s">
        <v>467</v>
      </c>
    </row>
    <row r="34" spans="1:1" x14ac:dyDescent="0.3">
      <c r="A34" s="2" t="s">
        <v>469</v>
      </c>
    </row>
    <row r="36" spans="1:1" x14ac:dyDescent="0.3">
      <c r="A36" s="276" t="s">
        <v>450</v>
      </c>
    </row>
    <row r="37" spans="1:1" x14ac:dyDescent="0.3">
      <c r="A37" s="2" t="s">
        <v>453</v>
      </c>
    </row>
    <row r="38" spans="1:1" x14ac:dyDescent="0.3">
      <c r="A38" s="1" t="s">
        <v>454</v>
      </c>
    </row>
    <row r="39" spans="1:1" x14ac:dyDescent="0.3">
      <c r="A39" s="2" t="s">
        <v>457</v>
      </c>
    </row>
    <row r="40" spans="1:1" x14ac:dyDescent="0.3">
      <c r="A40" s="1" t="s">
        <v>460</v>
      </c>
    </row>
    <row r="41" spans="1:1" x14ac:dyDescent="0.3">
      <c r="A41" s="2" t="s">
        <v>462</v>
      </c>
    </row>
    <row r="42" spans="1:1" x14ac:dyDescent="0.3">
      <c r="A42" s="2" t="s">
        <v>464</v>
      </c>
    </row>
    <row r="44" spans="1:1" x14ac:dyDescent="0.3">
      <c r="A44" s="2" t="s">
        <v>466</v>
      </c>
    </row>
    <row r="45" spans="1:1" x14ac:dyDescent="0.3">
      <c r="A45" s="2" t="s">
        <v>468</v>
      </c>
    </row>
  </sheetData>
  <pageMargins left="0.7" right="0.7" top="0.75" bottom="0.75" header="0.3" footer="0.3"/>
  <pageSetup paperSize="9" scale="87" orientation="portrait" horizontalDpi="0" verticalDpi="0" r:id="rId1"/>
  <rowBreaks count="1" manualBreakCount="1">
    <brk id="48" max="6"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86B3-2AEF-419B-A531-FCD0BBC05674}">
  <dimension ref="A1:G45"/>
  <sheetViews>
    <sheetView view="pageBreakPreview" zoomScaleNormal="100" zoomScaleSheetLayoutView="100" workbookViewId="0">
      <selection activeCell="D12" sqref="D12"/>
    </sheetView>
  </sheetViews>
  <sheetFormatPr defaultRowHeight="18.75" x14ac:dyDescent="0.3"/>
  <cols>
    <col min="1" max="1" width="13.140625" style="638" customWidth="1"/>
    <col min="2" max="5" width="15.7109375" style="638" customWidth="1"/>
    <col min="6" max="7" width="9.140625" style="490"/>
  </cols>
  <sheetData>
    <row r="1" spans="1:5" ht="27.75" customHeight="1" x14ac:dyDescent="0.35">
      <c r="A1" s="637" t="s">
        <v>447</v>
      </c>
    </row>
    <row r="4" spans="1:5" x14ac:dyDescent="0.3">
      <c r="A4" s="639" t="s">
        <v>446</v>
      </c>
      <c r="B4" s="640">
        <v>300</v>
      </c>
      <c r="C4" s="640">
        <v>450</v>
      </c>
      <c r="D4" s="640">
        <v>600</v>
      </c>
      <c r="E4" s="640">
        <v>750</v>
      </c>
    </row>
    <row r="5" spans="1:5" x14ac:dyDescent="0.3">
      <c r="A5" s="641">
        <v>300</v>
      </c>
      <c r="B5" s="642">
        <f>'D C PF Shutter'!B5+'D C PF Shutter'!B5*(PfShutterProfit)</f>
        <v>30.250499999999995</v>
      </c>
      <c r="C5" s="642">
        <f>'D C PF Shutter'!C5+'D C PF Shutter'!C5*(PfShutterProfit)</f>
        <v>35.164500000000004</v>
      </c>
      <c r="D5" s="642">
        <f>'D C PF Shutter'!D5+'D C PF Shutter'!D5*(PfShutterProfit)</f>
        <v>44.331000000000003</v>
      </c>
      <c r="E5" s="642">
        <f>'D C PF Shutter'!E5+'D C PF Shutter'!E5*(PfShutterProfit)</f>
        <v>53.182499999999997</v>
      </c>
    </row>
    <row r="6" spans="1:5" x14ac:dyDescent="0.3">
      <c r="A6" s="641">
        <v>450</v>
      </c>
      <c r="B6" s="642">
        <f>'D C PF Shutter'!B6+'D C PF Shutter'!B6*(PfShutterProfit)</f>
        <v>35.489999999999995</v>
      </c>
      <c r="C6" s="642">
        <f>'D C PF Shutter'!C6+'D C PF Shutter'!C6*(PfShutterProfit)</f>
        <v>41.496000000000002</v>
      </c>
      <c r="D6" s="642">
        <f>'D C PF Shutter'!D6+'D C PF Shutter'!D6*(PfShutterProfit)</f>
        <v>51.87</v>
      </c>
      <c r="E6" s="642">
        <f>'D C PF Shutter'!E6+'D C PF Shutter'!E6*(PfShutterProfit)</f>
        <v>61.802999999999997</v>
      </c>
    </row>
    <row r="7" spans="1:5" x14ac:dyDescent="0.3">
      <c r="A7" s="641">
        <v>600</v>
      </c>
      <c r="B7" s="642">
        <f>'D C PF Shutter'!B7+'D C PF Shutter'!B7*(PfShutterProfit)</f>
        <v>42.147000000000006</v>
      </c>
      <c r="C7" s="642">
        <f>'D C PF Shutter'!C7+'D C PF Shutter'!C7*(PfShutterProfit)</f>
        <v>49.790999999999997</v>
      </c>
      <c r="D7" s="642">
        <f>'D C PF Shutter'!D7+'D C PF Shutter'!D7*(PfShutterProfit)</f>
        <v>61.918499999999995</v>
      </c>
      <c r="E7" s="642">
        <f>'D C PF Shutter'!E7+'D C PF Shutter'!E7*(PfShutterProfit)</f>
        <v>73.60499999999999</v>
      </c>
    </row>
    <row r="8" spans="1:5" x14ac:dyDescent="0.3">
      <c r="A8" s="641">
        <v>750</v>
      </c>
      <c r="B8" s="642">
        <f>'D C PF Shutter'!B8+'D C PF Shutter'!B8*(PfShutterProfit)</f>
        <v>48.699000000000005</v>
      </c>
      <c r="C8" s="642">
        <f>'D C PF Shutter'!C8+'D C PF Shutter'!C8*(PfShutterProfit)</f>
        <v>58.201499999999996</v>
      </c>
      <c r="D8" s="642">
        <f>'D C PF Shutter'!D8+'D C PF Shutter'!D8*(PfShutterProfit)</f>
        <v>71.966999999999999</v>
      </c>
      <c r="E8" s="642">
        <f>'D C PF Shutter'!E8+'D C PF Shutter'!E8*(PfShutterProfit)</f>
        <v>85.281000000000006</v>
      </c>
    </row>
    <row r="9" spans="1:5" x14ac:dyDescent="0.3">
      <c r="A9" s="641">
        <v>900</v>
      </c>
      <c r="B9" s="642">
        <f>'D C PF Shutter'!B9+'D C PF Shutter'!B9*(PfShutterProfit)</f>
        <v>58.317000000000007</v>
      </c>
      <c r="C9" s="642">
        <f>'D C PF Shutter'!C9+'D C PF Shutter'!C9*(PfShutterProfit)</f>
        <v>68.90100000000001</v>
      </c>
      <c r="D9" s="642">
        <f>'D C PF Shutter'!D9+'D C PF Shutter'!D9*(PfShutterProfit)</f>
        <v>79.390500000000003</v>
      </c>
      <c r="E9" s="642">
        <f>'D C PF Shutter'!E9+'D C PF Shutter'!E9*(PfShutterProfit)</f>
        <v>93.912000000000006</v>
      </c>
    </row>
    <row r="10" spans="1:5" x14ac:dyDescent="0.3">
      <c r="A10" s="641">
        <v>1050</v>
      </c>
      <c r="B10" s="642">
        <f>'D C PF Shutter'!B10+'D C PF Shutter'!B10*(PfShutterProfit)</f>
        <v>64.974000000000004</v>
      </c>
      <c r="C10" s="642">
        <f>'D C PF Shutter'!C10+'D C PF Shutter'!C10*(PfShutterProfit)</f>
        <v>77.206500000000005</v>
      </c>
      <c r="D10" s="642">
        <f>'D C PF Shutter'!D10+'D C PF Shutter'!D10*(PfShutterProfit)</f>
        <v>89.439000000000007</v>
      </c>
      <c r="E10" s="642">
        <f>'D C PF Shutter'!E10+'D C PF Shutter'!E10*(PfShutterProfit)</f>
        <v>105.5985</v>
      </c>
    </row>
    <row r="11" spans="1:5" x14ac:dyDescent="0.3">
      <c r="A11" s="641">
        <v>1200</v>
      </c>
      <c r="B11" s="642">
        <f>'D C PF Shutter'!B11+'D C PF Shutter'!B11*(PfShutterProfit)</f>
        <v>70.21350000000001</v>
      </c>
      <c r="C11" s="642">
        <f>'D C PF Shutter'!C11+'D C PF Shutter'!C11*(PfShutterProfit)</f>
        <v>83.538000000000011</v>
      </c>
      <c r="D11" s="642">
        <f>'D C PF Shutter'!D11+'D C PF Shutter'!D11*(PfShutterProfit)</f>
        <v>96.967499999999987</v>
      </c>
      <c r="E11" s="642">
        <f>'D C PF Shutter'!E11+'D C PF Shutter'!E11*(PfShutterProfit)</f>
        <v>114.21900000000002</v>
      </c>
    </row>
    <row r="12" spans="1:5" x14ac:dyDescent="0.3">
      <c r="A12" s="641">
        <v>1350</v>
      </c>
      <c r="B12" s="642">
        <f>'D C PF Shutter'!B12+'D C PF Shutter'!B12*(PfShutterProfit)</f>
        <v>76.881</v>
      </c>
      <c r="C12" s="642">
        <f>'D C PF Shutter'!C12+'D C PF Shutter'!C12*(PfShutterProfit)</f>
        <v>91.948499999999996</v>
      </c>
      <c r="D12" s="642">
        <f>'D C PF Shutter'!D12+'D C PF Shutter'!D12*(PfShutterProfit)</f>
        <v>107.01599999999999</v>
      </c>
      <c r="E12" s="642">
        <f>'D C PF Shutter'!E12+'D C PF Shutter'!E12*(PfShutterProfit)</f>
        <v>126.021</v>
      </c>
    </row>
    <row r="13" spans="1:5" x14ac:dyDescent="0.3">
      <c r="A13" s="641">
        <v>1500</v>
      </c>
      <c r="B13" s="642">
        <f>'D C PF Shutter'!B13+'D C PF Shutter'!B13*(PfShutterProfit)</f>
        <v>83.432999999999993</v>
      </c>
      <c r="C13" s="642">
        <f>'D C PF Shutter'!C13+'D C PF Shutter'!C13*(PfShutterProfit)</f>
        <v>100.24349999999998</v>
      </c>
      <c r="D13" s="642">
        <f>'D C PF Shutter'!D13+'D C PF Shutter'!D13*(PfShutterProfit)</f>
        <v>116.949</v>
      </c>
      <c r="E13" s="642">
        <f>'D C PF Shutter'!E13+'D C PF Shutter'!E13*(PfShutterProfit)</f>
        <v>137.697</v>
      </c>
    </row>
    <row r="14" spans="1:5" x14ac:dyDescent="0.3">
      <c r="A14" s="641">
        <v>1650</v>
      </c>
      <c r="B14" s="642">
        <f>'D C PF Shutter'!B14+'D C PF Shutter'!B14*(PfShutterProfit)</f>
        <v>92.599500000000006</v>
      </c>
      <c r="C14" s="642">
        <f>'D C PF Shutter'!C14+'D C PF Shutter'!C14*(PfShutterProfit)</f>
        <v>110.5125</v>
      </c>
      <c r="D14" s="642">
        <f>'D C PF Shutter'!D14+'D C PF Shutter'!D14*(PfShutterProfit)</f>
        <v>128.41499999999999</v>
      </c>
      <c r="E14" s="642">
        <f>'D C PF Shutter'!E14+'D C PF Shutter'!E14*(PfShutterProfit)</f>
        <v>146.32800000000003</v>
      </c>
    </row>
    <row r="15" spans="1:5" x14ac:dyDescent="0.3">
      <c r="A15" s="641">
        <v>1800</v>
      </c>
      <c r="B15" s="642">
        <f>'D C PF Shutter'!B15+'D C PF Shutter'!B15*(PfShutterProfit)</f>
        <v>99.266999999999996</v>
      </c>
      <c r="C15" s="642">
        <f>'D C PF Shutter'!C15+'D C PF Shutter'!C15*(PfShutterProfit)</f>
        <v>118.923</v>
      </c>
      <c r="D15" s="642">
        <f>'D C PF Shutter'!D15+'D C PF Shutter'!D15*(PfShutterProfit)</f>
        <v>138.46350000000001</v>
      </c>
      <c r="E15" s="642">
        <f>'D C PF Shutter'!E15+'D C PF Shutter'!E15*(PfShutterProfit)</f>
        <v>158.0145</v>
      </c>
    </row>
    <row r="16" spans="1:5" x14ac:dyDescent="0.3">
      <c r="A16" s="641">
        <v>1950</v>
      </c>
      <c r="B16" s="642">
        <f>'D C PF Shutter'!B16+'D C PF Shutter'!B16*(PfShutterProfit)</f>
        <v>104.50650000000002</v>
      </c>
      <c r="C16" s="642">
        <f>'D C PF Shutter'!C16+'D C PF Shutter'!C16*(PfShutterProfit)</f>
        <v>125.25450000000001</v>
      </c>
      <c r="D16" s="642">
        <f>'D C PF Shutter'!D16+'D C PF Shutter'!D16*(PfShutterProfit)</f>
        <v>146.0025</v>
      </c>
      <c r="E16" s="642">
        <f>'D C PF Shutter'!E16+'D C PF Shutter'!E16*(PfShutterProfit)</f>
        <v>166.75049999999999</v>
      </c>
    </row>
    <row r="17" spans="1:5" x14ac:dyDescent="0.3">
      <c r="A17" s="641">
        <v>2100</v>
      </c>
      <c r="B17" s="642">
        <f>'D C PF Shutter'!B17+'D C PF Shutter'!B17*(PfShutterProfit)</f>
        <v>111.1635</v>
      </c>
      <c r="C17" s="642">
        <f>'D C PF Shutter'!C17+'D C PF Shutter'!C17*(PfShutterProfit)</f>
        <v>133.54949999999999</v>
      </c>
      <c r="D17" s="642">
        <f>'D C PF Shutter'!D17+'D C PF Shutter'!D17*(PfShutterProfit)</f>
        <v>156.05100000000002</v>
      </c>
      <c r="E17" s="642">
        <f>'D C PF Shutter'!E17+'D C PF Shutter'!E17*(PfShutterProfit)</f>
        <v>178.43700000000001</v>
      </c>
    </row>
    <row r="18" spans="1:5" x14ac:dyDescent="0.3">
      <c r="B18" s="643"/>
      <c r="C18" s="643"/>
      <c r="D18" s="643"/>
      <c r="E18" s="643"/>
    </row>
    <row r="19" spans="1:5" x14ac:dyDescent="0.3">
      <c r="A19" s="638" t="s">
        <v>522</v>
      </c>
      <c r="B19" s="643"/>
      <c r="C19" s="644">
        <v>3.5</v>
      </c>
      <c r="D19" s="643"/>
      <c r="E19" s="643"/>
    </row>
    <row r="20" spans="1:5" x14ac:dyDescent="0.3">
      <c r="A20" s="638" t="s">
        <v>523</v>
      </c>
      <c r="B20" s="643"/>
      <c r="C20" s="644">
        <v>2</v>
      </c>
      <c r="D20" s="643"/>
      <c r="E20" s="643"/>
    </row>
    <row r="23" spans="1:5" x14ac:dyDescent="0.3">
      <c r="A23" s="645" t="s">
        <v>448</v>
      </c>
      <c r="D23" s="638" t="s">
        <v>449</v>
      </c>
    </row>
    <row r="24" spans="1:5" x14ac:dyDescent="0.3">
      <c r="A24" s="645" t="s">
        <v>451</v>
      </c>
      <c r="D24" s="638" t="s">
        <v>452</v>
      </c>
    </row>
    <row r="26" spans="1:5" x14ac:dyDescent="0.3">
      <c r="A26" s="645" t="s">
        <v>455</v>
      </c>
      <c r="D26" s="638" t="s">
        <v>471</v>
      </c>
      <c r="E26" s="638" t="s">
        <v>456</v>
      </c>
    </row>
    <row r="27" spans="1:5" x14ac:dyDescent="0.3">
      <c r="A27" s="645" t="s">
        <v>458</v>
      </c>
      <c r="D27" s="638" t="s">
        <v>459</v>
      </c>
      <c r="E27" s="638" t="s">
        <v>456</v>
      </c>
    </row>
    <row r="28" spans="1:5" x14ac:dyDescent="0.3">
      <c r="D28" s="645" t="s">
        <v>461</v>
      </c>
    </row>
    <row r="29" spans="1:5" x14ac:dyDescent="0.3">
      <c r="A29" s="645" t="s">
        <v>463</v>
      </c>
    </row>
    <row r="30" spans="1:5" x14ac:dyDescent="0.3">
      <c r="A30" s="638" t="s">
        <v>524</v>
      </c>
    </row>
    <row r="31" spans="1:5" x14ac:dyDescent="0.3">
      <c r="A31" s="646" t="s">
        <v>465</v>
      </c>
    </row>
    <row r="32" spans="1:5" x14ac:dyDescent="0.3">
      <c r="A32" s="638" t="s">
        <v>467</v>
      </c>
    </row>
    <row r="34" spans="1:1" x14ac:dyDescent="0.3">
      <c r="A34" s="638" t="s">
        <v>469</v>
      </c>
    </row>
    <row r="36" spans="1:1" x14ac:dyDescent="0.3">
      <c r="A36" s="647" t="s">
        <v>450</v>
      </c>
    </row>
    <row r="37" spans="1:1" x14ac:dyDescent="0.3">
      <c r="A37" s="638" t="s">
        <v>453</v>
      </c>
    </row>
    <row r="38" spans="1:1" x14ac:dyDescent="0.3">
      <c r="A38" s="645" t="s">
        <v>454</v>
      </c>
    </row>
    <row r="39" spans="1:1" x14ac:dyDescent="0.3">
      <c r="A39" s="638" t="s">
        <v>457</v>
      </c>
    </row>
    <row r="40" spans="1:1" x14ac:dyDescent="0.3">
      <c r="A40" s="645" t="s">
        <v>460</v>
      </c>
    </row>
    <row r="41" spans="1:1" x14ac:dyDescent="0.3">
      <c r="A41" s="638" t="s">
        <v>462</v>
      </c>
    </row>
    <row r="42" spans="1:1" x14ac:dyDescent="0.3">
      <c r="A42" s="638" t="s">
        <v>464</v>
      </c>
    </row>
    <row r="44" spans="1:1" x14ac:dyDescent="0.3">
      <c r="A44" s="638" t="s">
        <v>466</v>
      </c>
    </row>
    <row r="45" spans="1:1" x14ac:dyDescent="0.3">
      <c r="A45" s="638" t="s">
        <v>468</v>
      </c>
    </row>
  </sheetData>
  <pageMargins left="0.7" right="0.7" top="0.75" bottom="0.75" header="0.3" footer="0.3"/>
  <pageSetup paperSize="9" scale="87" orientation="portrait" r:id="rId1"/>
  <rowBreaks count="1" manualBreakCount="1">
    <brk id="48" max="6"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3EF9-B843-4AE6-936F-2F84FE5383D1}">
  <dimension ref="A2:A124"/>
  <sheetViews>
    <sheetView view="pageBreakPreview" zoomScaleNormal="100" zoomScaleSheetLayoutView="100" workbookViewId="0">
      <selection activeCell="O109" sqref="O109"/>
    </sheetView>
  </sheetViews>
  <sheetFormatPr defaultRowHeight="15" x14ac:dyDescent="0.25"/>
  <sheetData>
    <row r="2" spans="1:1" ht="23.25" x14ac:dyDescent="0.35">
      <c r="A2" s="185" t="s">
        <v>472</v>
      </c>
    </row>
    <row r="13" spans="1:1" x14ac:dyDescent="0.25">
      <c r="A13" s="152" t="s">
        <v>473</v>
      </c>
    </row>
    <row r="16" spans="1:1" ht="18.75" x14ac:dyDescent="0.3">
      <c r="A16" s="1" t="s">
        <v>474</v>
      </c>
    </row>
    <row r="18" spans="1:1" x14ac:dyDescent="0.25">
      <c r="A18" s="152" t="s">
        <v>475</v>
      </c>
    </row>
    <row r="19" spans="1:1" x14ac:dyDescent="0.25">
      <c r="A19" s="152" t="s">
        <v>476</v>
      </c>
    </row>
    <row r="21" spans="1:1" x14ac:dyDescent="0.25">
      <c r="A21" s="187" t="s">
        <v>477</v>
      </c>
    </row>
    <row r="25" spans="1:1" ht="18.75" x14ac:dyDescent="0.25">
      <c r="A25" s="188" t="s">
        <v>478</v>
      </c>
    </row>
    <row r="27" spans="1:1" x14ac:dyDescent="0.25">
      <c r="A27" s="152" t="s">
        <v>479</v>
      </c>
    </row>
    <row r="28" spans="1:1" x14ac:dyDescent="0.25">
      <c r="A28" s="152" t="s">
        <v>480</v>
      </c>
    </row>
    <row r="29" spans="1:1" x14ac:dyDescent="0.25">
      <c r="A29" s="152" t="s">
        <v>481</v>
      </c>
    </row>
    <row r="31" spans="1:1" x14ac:dyDescent="0.25">
      <c r="A31" s="152" t="s">
        <v>482</v>
      </c>
    </row>
    <row r="43" spans="1:1" ht="18.75" x14ac:dyDescent="0.3">
      <c r="A43" s="1" t="s">
        <v>483</v>
      </c>
    </row>
    <row r="63" spans="1:1" ht="18.75" x14ac:dyDescent="0.3">
      <c r="A63" s="1" t="s">
        <v>484</v>
      </c>
    </row>
    <row r="92" spans="1:1" x14ac:dyDescent="0.25">
      <c r="A92" s="25" t="s">
        <v>485</v>
      </c>
    </row>
    <row r="94" spans="1:1" ht="18.75" x14ac:dyDescent="0.3">
      <c r="A94" s="1" t="s">
        <v>486</v>
      </c>
    </row>
    <row r="100" spans="1:1" ht="18.75" x14ac:dyDescent="0.3">
      <c r="A100" s="1" t="s">
        <v>487</v>
      </c>
    </row>
    <row r="105" spans="1:1" ht="18.75" x14ac:dyDescent="0.25">
      <c r="A105" s="188" t="s">
        <v>488</v>
      </c>
    </row>
    <row r="124" spans="1:1" ht="18.75" x14ac:dyDescent="0.3">
      <c r="A124" s="1"/>
    </row>
  </sheetData>
  <pageMargins left="0.7" right="0.7" top="0.75" bottom="0.75" header="0.3" footer="0.3"/>
  <pageSetup paperSize="9" scale="78" orientation="portrait" r:id="rId1"/>
  <rowBreaks count="1" manualBreakCount="1">
    <brk id="60" max="16383" man="1"/>
  </rowBreaks>
  <customProperties>
    <customPr name="SSC_SHEET_GUID" r:id="rId2"/>
  </customPropertie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BA62B-8168-4585-AA60-AF690BAC9984}">
  <dimension ref="A1:AN545"/>
  <sheetViews>
    <sheetView zoomScale="90" zoomScaleNormal="90" zoomScaleSheetLayoutView="80" workbookViewId="0">
      <selection activeCell="C4" sqref="C4"/>
    </sheetView>
  </sheetViews>
  <sheetFormatPr defaultColWidth="1.28515625" defaultRowHeight="15.75" x14ac:dyDescent="0.25"/>
  <cols>
    <col min="1" max="3" width="9.5703125" style="33" customWidth="1"/>
    <col min="4" max="4" width="9.5703125" style="72" customWidth="1"/>
    <col min="5" max="5" width="9.5703125" style="33" customWidth="1"/>
    <col min="6" max="6" width="9.5703125" style="72" customWidth="1"/>
    <col min="7" max="7" width="9.5703125" style="33" customWidth="1"/>
    <col min="8" max="8" width="9.5703125" style="72" customWidth="1"/>
    <col min="9" max="9" width="9.5703125" style="33" customWidth="1"/>
    <col min="10" max="10" width="9.5703125" style="72" customWidth="1"/>
    <col min="11" max="11" width="9.5703125" style="33" customWidth="1"/>
    <col min="12" max="12" width="9.5703125" style="72" customWidth="1"/>
    <col min="13" max="13" width="9.5703125" style="33" customWidth="1"/>
    <col min="14" max="14" width="9.5703125" style="72" customWidth="1"/>
    <col min="15" max="15" width="9.5703125" style="33" customWidth="1"/>
    <col min="16" max="16" width="9.5703125" style="34" customWidth="1"/>
    <col min="17" max="16384" width="1.28515625" style="35"/>
  </cols>
  <sheetData>
    <row r="1" spans="1:16" ht="15" customHeight="1" x14ac:dyDescent="0.25">
      <c r="A1" s="30" t="s">
        <v>239</v>
      </c>
      <c r="B1" s="31"/>
      <c r="C1" s="31"/>
      <c r="D1" s="32"/>
      <c r="E1" s="31"/>
      <c r="F1" s="32"/>
      <c r="G1" s="31"/>
      <c r="H1" s="32"/>
      <c r="I1" s="31"/>
      <c r="J1" s="32"/>
      <c r="K1" s="31"/>
      <c r="L1" s="32"/>
      <c r="M1" s="31"/>
      <c r="N1" s="32"/>
    </row>
    <row r="2" spans="1:16" ht="15" customHeight="1" x14ac:dyDescent="0.25">
      <c r="A2" s="719" t="s">
        <v>240</v>
      </c>
      <c r="B2" s="720"/>
      <c r="C2" s="38">
        <v>0.4</v>
      </c>
      <c r="D2" s="39">
        <v>0.8</v>
      </c>
      <c r="E2" s="39">
        <v>1.2</v>
      </c>
      <c r="F2" s="39">
        <v>1.6</v>
      </c>
      <c r="G2" s="39">
        <v>2</v>
      </c>
      <c r="H2" s="39">
        <v>2.4</v>
      </c>
      <c r="I2" s="39">
        <v>2.8</v>
      </c>
      <c r="J2" s="39">
        <v>3.2</v>
      </c>
      <c r="K2" s="39">
        <v>3.6</v>
      </c>
      <c r="L2" s="39">
        <v>4</v>
      </c>
      <c r="M2" s="39">
        <v>4.4000000000000004</v>
      </c>
      <c r="N2" s="40">
        <v>4.8</v>
      </c>
      <c r="O2" s="41"/>
      <c r="P2" s="41"/>
    </row>
    <row r="3" spans="1:16" ht="15" customHeight="1" x14ac:dyDescent="0.25">
      <c r="A3" s="42"/>
      <c r="B3" s="43" t="s">
        <v>241</v>
      </c>
      <c r="C3" s="44">
        <v>15.748031496062993</v>
      </c>
      <c r="D3" s="45">
        <v>31.496062992125985</v>
      </c>
      <c r="E3" s="45">
        <v>47.244094488188978</v>
      </c>
      <c r="F3" s="45">
        <v>62.99212598425197</v>
      </c>
      <c r="G3" s="45">
        <v>78.740157480314963</v>
      </c>
      <c r="H3" s="45">
        <v>94.488188976377955</v>
      </c>
      <c r="I3" s="45">
        <v>110.23622047244095</v>
      </c>
      <c r="J3" s="45">
        <v>125.98425196850394</v>
      </c>
      <c r="K3" s="45">
        <v>141.73228346456693</v>
      </c>
      <c r="L3" s="45">
        <v>157.48031496062993</v>
      </c>
      <c r="M3" s="45">
        <v>173.22834645669292</v>
      </c>
      <c r="N3" s="46">
        <v>188.97637795275591</v>
      </c>
      <c r="O3" s="47"/>
      <c r="P3" s="47"/>
    </row>
    <row r="4" spans="1:16" ht="15" customHeight="1" x14ac:dyDescent="0.25">
      <c r="A4" s="48">
        <v>0.4</v>
      </c>
      <c r="B4" s="49">
        <v>15.748031496062993</v>
      </c>
      <c r="C4" s="50">
        <f>'C SlimLine Vertical'!C4+'C SlimLine Vertical'!C4*(-Sumary!$B$6)</f>
        <v>11.212203744588745</v>
      </c>
      <c r="D4" s="50">
        <f>'C SlimLine Vertical'!D4+'C SlimLine Vertical'!D4*(-Sumary!$B$6)</f>
        <v>14.131905822510824</v>
      </c>
      <c r="E4" s="50">
        <f>'C SlimLine Vertical'!E4+'C SlimLine Vertical'!E4*(-Sumary!$B$6)</f>
        <v>17.051607900432902</v>
      </c>
      <c r="F4" s="50">
        <f>'C SlimLine Vertical'!F4+'C SlimLine Vertical'!F4*(-Sumary!$B$6)</f>
        <v>19.971309978354977</v>
      </c>
      <c r="G4" s="50">
        <f>'C SlimLine Vertical'!G4+'C SlimLine Vertical'!G4*(-Sumary!$B$6)</f>
        <v>23.990422056277055</v>
      </c>
      <c r="H4" s="50">
        <f>'C SlimLine Vertical'!H4+'C SlimLine Vertical'!H4*(-Sumary!$B$6)</f>
        <v>26.910124134199133</v>
      </c>
      <c r="I4" s="50">
        <f>'C SlimLine Vertical'!I4+'C SlimLine Vertical'!I4*(-Sumary!$B$6)</f>
        <v>29.829826212121208</v>
      </c>
      <c r="J4" s="50">
        <f>'C SlimLine Vertical'!J4+'C SlimLine Vertical'!J4*(-Sumary!$B$6)</f>
        <v>32.749528290043287</v>
      </c>
      <c r="K4" s="50">
        <f>'C SlimLine Vertical'!K4+'C SlimLine Vertical'!K4*(-Sumary!$B$6)</f>
        <v>35.669230367965362</v>
      </c>
      <c r="L4" s="50">
        <f>'C SlimLine Vertical'!L4+'C SlimLine Vertical'!L4*(-Sumary!$B$6)</f>
        <v>38.588932445887444</v>
      </c>
      <c r="M4" s="50">
        <f>'C SlimLine Vertical'!M4+'C SlimLine Vertical'!M4*(-Sumary!$B$6)</f>
        <v>41.508634523809526</v>
      </c>
      <c r="N4" s="50">
        <f>'C SlimLine Vertical'!N4+'C SlimLine Vertical'!N4*(-Sumary!$B$6)</f>
        <v>44.428336601731601</v>
      </c>
      <c r="O4" s="51"/>
      <c r="P4" s="51"/>
    </row>
    <row r="5" spans="1:16" ht="15" customHeight="1" x14ac:dyDescent="0.25">
      <c r="A5" s="48">
        <v>0.8</v>
      </c>
      <c r="B5" s="49">
        <v>31.496062992125985</v>
      </c>
      <c r="C5" s="50">
        <f>'C SlimLine Vertical'!C5+'C SlimLine Vertical'!C5*(-Sumary!$B$6)</f>
        <v>11.860515432900435</v>
      </c>
      <c r="D5" s="50">
        <f>'C SlimLine Vertical'!D5+'C SlimLine Vertical'!D5*(-Sumary!$B$6)</f>
        <v>15.4285291991342</v>
      </c>
      <c r="E5" s="50">
        <f>'C SlimLine Vertical'!E5+'C SlimLine Vertical'!E5*(-Sumary!$B$6)</f>
        <v>18.996542965367965</v>
      </c>
      <c r="F5" s="50">
        <f>'C SlimLine Vertical'!F5+'C SlimLine Vertical'!F5*(-Sumary!$B$6)</f>
        <v>22.56455673160173</v>
      </c>
      <c r="G5" s="50">
        <f>'C SlimLine Vertical'!G5+'C SlimLine Vertical'!G5*(-Sumary!$B$6)</f>
        <v>27.231980497835497</v>
      </c>
      <c r="H5" s="50">
        <f>'C SlimLine Vertical'!H5+'C SlimLine Vertical'!H5*(-Sumary!$B$6)</f>
        <v>30.799994264069262</v>
      </c>
      <c r="I5" s="50">
        <f>'C SlimLine Vertical'!I5+'C SlimLine Vertical'!I5*(-Sumary!$B$6)</f>
        <v>34.368008030303024</v>
      </c>
      <c r="J5" s="50">
        <f>'C SlimLine Vertical'!J5+'C SlimLine Vertical'!J5*(-Sumary!$B$6)</f>
        <v>37.936021796536792</v>
      </c>
      <c r="K5" s="50">
        <f>'C SlimLine Vertical'!K5+'C SlimLine Vertical'!K5*(-Sumary!$B$6)</f>
        <v>41.504035562770561</v>
      </c>
      <c r="L5" s="50">
        <f>'C SlimLine Vertical'!L5+'C SlimLine Vertical'!L5*(-Sumary!$B$6)</f>
        <v>45.072049329004322</v>
      </c>
      <c r="M5" s="50">
        <f>'C SlimLine Vertical'!M5+'C SlimLine Vertical'!M5*(-Sumary!$B$6)</f>
        <v>48.640063095238098</v>
      </c>
      <c r="N5" s="50">
        <f>'C SlimLine Vertical'!N5+'C SlimLine Vertical'!N5*(-Sumary!$B$6)</f>
        <v>52.208076861471859</v>
      </c>
      <c r="O5" s="51"/>
      <c r="P5" s="51"/>
    </row>
    <row r="6" spans="1:16" ht="15" customHeight="1" x14ac:dyDescent="0.25">
      <c r="A6" s="48">
        <v>1.2</v>
      </c>
      <c r="B6" s="49">
        <v>47.244094488188978</v>
      </c>
      <c r="C6" s="50">
        <f>'C SlimLine Vertical'!C6+'C SlimLine Vertical'!C6*(-Sumary!$B$6)</f>
        <v>12.508827121212121</v>
      </c>
      <c r="D6" s="50">
        <f>'C SlimLine Vertical'!D6+'C SlimLine Vertical'!D6*(-Sumary!$B$6)</f>
        <v>16.725152575757576</v>
      </c>
      <c r="E6" s="50">
        <f>'C SlimLine Vertical'!E6+'C SlimLine Vertical'!E6*(-Sumary!$B$6)</f>
        <v>20.941478030303028</v>
      </c>
      <c r="F6" s="50">
        <f>'C SlimLine Vertical'!F6+'C SlimLine Vertical'!F6*(-Sumary!$B$6)</f>
        <v>25.157803484848483</v>
      </c>
      <c r="G6" s="50">
        <f>'C SlimLine Vertical'!G6+'C SlimLine Vertical'!G6*(-Sumary!$B$6)</f>
        <v>30.47353893939394</v>
      </c>
      <c r="H6" s="50">
        <f>'C SlimLine Vertical'!H6+'C SlimLine Vertical'!H6*(-Sumary!$B$6)</f>
        <v>34.689864393939388</v>
      </c>
      <c r="I6" s="50">
        <f>'C SlimLine Vertical'!I6+'C SlimLine Vertical'!I6*(-Sumary!$B$6)</f>
        <v>38.906189848484843</v>
      </c>
      <c r="J6" s="50">
        <f>'C SlimLine Vertical'!J6+'C SlimLine Vertical'!J6*(-Sumary!$B$6)</f>
        <v>43.122515303030291</v>
      </c>
      <c r="K6" s="50">
        <f>'C SlimLine Vertical'!K6+'C SlimLine Vertical'!K6*(-Sumary!$B$6)</f>
        <v>47.33884075757576</v>
      </c>
      <c r="L6" s="50">
        <f>'C SlimLine Vertical'!L6+'C SlimLine Vertical'!L6*(-Sumary!$B$6)</f>
        <v>51.5551662121212</v>
      </c>
      <c r="M6" s="50">
        <f>'C SlimLine Vertical'!M6+'C SlimLine Vertical'!M6*(-Sumary!$B$6)</f>
        <v>55.771491666666662</v>
      </c>
      <c r="N6" s="50">
        <f>'C SlimLine Vertical'!N6+'C SlimLine Vertical'!N6*(-Sumary!$B$6)</f>
        <v>59.98781712121211</v>
      </c>
      <c r="O6" s="51"/>
      <c r="P6" s="51"/>
    </row>
    <row r="7" spans="1:16" ht="15" customHeight="1" x14ac:dyDescent="0.25">
      <c r="A7" s="48">
        <v>1.6</v>
      </c>
      <c r="B7" s="49">
        <v>62.99212598425197</v>
      </c>
      <c r="C7" s="50">
        <f>'C SlimLine Vertical'!C7+'C SlimLine Vertical'!C7*(-Sumary!$B$6)</f>
        <v>13.157138809523811</v>
      </c>
      <c r="D7" s="50">
        <f>'C SlimLine Vertical'!D7+'C SlimLine Vertical'!D7*(-Sumary!$B$6)</f>
        <v>18.021775952380953</v>
      </c>
      <c r="E7" s="50">
        <f>'C SlimLine Vertical'!E7+'C SlimLine Vertical'!E7*(-Sumary!$B$6)</f>
        <v>22.886413095238094</v>
      </c>
      <c r="F7" s="50">
        <f>'C SlimLine Vertical'!F7+'C SlimLine Vertical'!F7*(-Sumary!$B$6)</f>
        <v>27.751050238095235</v>
      </c>
      <c r="G7" s="50">
        <f>'C SlimLine Vertical'!G7+'C SlimLine Vertical'!G7*(-Sumary!$B$6)</f>
        <v>33.715097380952379</v>
      </c>
      <c r="H7" s="50">
        <f>'C SlimLine Vertical'!H7+'C SlimLine Vertical'!H7*(-Sumary!$B$6)</f>
        <v>38.579734523809513</v>
      </c>
      <c r="I7" s="50">
        <f>'C SlimLine Vertical'!I7+'C SlimLine Vertical'!I7*(-Sumary!$B$6)</f>
        <v>43.444371666666662</v>
      </c>
      <c r="J7" s="50">
        <f>'C SlimLine Vertical'!J7+'C SlimLine Vertical'!J7*(-Sumary!$B$6)</f>
        <v>48.309008809523796</v>
      </c>
      <c r="K7" s="50">
        <f>'C SlimLine Vertical'!K7+'C SlimLine Vertical'!K7*(-Sumary!$B$6)</f>
        <v>53.173645952380951</v>
      </c>
      <c r="L7" s="50">
        <f>'C SlimLine Vertical'!L7+'C SlimLine Vertical'!L7*(-Sumary!$B$6)</f>
        <v>58.038283095238093</v>
      </c>
      <c r="M7" s="50">
        <f>'C SlimLine Vertical'!M7+'C SlimLine Vertical'!M7*(-Sumary!$B$6)</f>
        <v>62.902920238095234</v>
      </c>
      <c r="N7" s="50">
        <f>'C SlimLine Vertical'!N7+'C SlimLine Vertical'!N7*(-Sumary!$B$6)</f>
        <v>67.767557380952383</v>
      </c>
      <c r="O7" s="51"/>
      <c r="P7" s="51"/>
    </row>
    <row r="8" spans="1:16" ht="15" customHeight="1" x14ac:dyDescent="0.25">
      <c r="A8" s="48">
        <v>2</v>
      </c>
      <c r="B8" s="49">
        <v>78.740157480314963</v>
      </c>
      <c r="C8" s="50">
        <f>'C SlimLine Vertical'!C8+'C SlimLine Vertical'!C8*(-Sumary!$B$6)</f>
        <v>13.805450497835498</v>
      </c>
      <c r="D8" s="50">
        <f>'C SlimLine Vertical'!D8+'C SlimLine Vertical'!D8*(-Sumary!$B$6)</f>
        <v>19.318399329004329</v>
      </c>
      <c r="E8" s="50">
        <f>'C SlimLine Vertical'!E8+'C SlimLine Vertical'!E8*(-Sumary!$B$6)</f>
        <v>24.83134816017316</v>
      </c>
      <c r="F8" s="50">
        <f>'C SlimLine Vertical'!F8+'C SlimLine Vertical'!F8*(-Sumary!$B$6)</f>
        <v>30.344296991341988</v>
      </c>
      <c r="G8" s="50">
        <f>'C SlimLine Vertical'!G8+'C SlimLine Vertical'!G8*(-Sumary!$B$6)</f>
        <v>36.956655822510818</v>
      </c>
      <c r="H8" s="50">
        <f>'C SlimLine Vertical'!H8+'C SlimLine Vertical'!H8*(-Sumary!$B$6)</f>
        <v>42.469604653679646</v>
      </c>
      <c r="I8" s="50">
        <f>'C SlimLine Vertical'!I8+'C SlimLine Vertical'!I8*(-Sumary!$B$6)</f>
        <v>47.982553484848481</v>
      </c>
      <c r="J8" s="50">
        <f>'C SlimLine Vertical'!J8+'C SlimLine Vertical'!J8*(-Sumary!$B$6)</f>
        <v>53.495502316017308</v>
      </c>
      <c r="K8" s="50">
        <f>'C SlimLine Vertical'!K8+'C SlimLine Vertical'!K8*(-Sumary!$B$6)</f>
        <v>59.00845114718615</v>
      </c>
      <c r="L8" s="50">
        <f>'C SlimLine Vertical'!L8+'C SlimLine Vertical'!L8*(-Sumary!$B$6)</f>
        <v>64.521399978354978</v>
      </c>
      <c r="M8" s="50">
        <f>'C SlimLine Vertical'!M8+'C SlimLine Vertical'!M8*(-Sumary!$B$6)</f>
        <v>70.03434880952382</v>
      </c>
      <c r="N8" s="50">
        <f>'C SlimLine Vertical'!N8+'C SlimLine Vertical'!N8*(-Sumary!$B$6)</f>
        <v>75.547297640692634</v>
      </c>
      <c r="O8" s="51"/>
      <c r="P8" s="51"/>
    </row>
    <row r="9" spans="1:16" ht="15" customHeight="1" x14ac:dyDescent="0.25">
      <c r="A9" s="48">
        <v>2.4</v>
      </c>
      <c r="B9" s="49">
        <v>94.488188976377955</v>
      </c>
      <c r="C9" s="50">
        <f>'C SlimLine Vertical'!C9+'C SlimLine Vertical'!C9*(-Sumary!$B$6)</f>
        <v>14.453762186147188</v>
      </c>
      <c r="D9" s="50">
        <f>'C SlimLine Vertical'!D9+'C SlimLine Vertical'!D9*(-Sumary!$B$6)</f>
        <v>20.615022705627705</v>
      </c>
      <c r="E9" s="50">
        <f>'C SlimLine Vertical'!E9+'C SlimLine Vertical'!E9*(-Sumary!$B$6)</f>
        <v>26.776283225108227</v>
      </c>
      <c r="F9" s="50">
        <f>'C SlimLine Vertical'!F9+'C SlimLine Vertical'!F9*(-Sumary!$B$6)</f>
        <v>32.937543744588744</v>
      </c>
      <c r="G9" s="50">
        <f>'C SlimLine Vertical'!G9+'C SlimLine Vertical'!G9*(-Sumary!$B$6)</f>
        <v>40.198214264069257</v>
      </c>
      <c r="H9" s="50">
        <f>'C SlimLine Vertical'!H9+'C SlimLine Vertical'!H9*(-Sumary!$B$6)</f>
        <v>46.359474783549778</v>
      </c>
      <c r="I9" s="50">
        <f>'C SlimLine Vertical'!I9+'C SlimLine Vertical'!I9*(-Sumary!$B$6)</f>
        <v>52.5207353030303</v>
      </c>
      <c r="J9" s="50">
        <f>'C SlimLine Vertical'!J9+'C SlimLine Vertical'!J9*(-Sumary!$B$6)</f>
        <v>58.681995822510821</v>
      </c>
      <c r="K9" s="50">
        <f>'C SlimLine Vertical'!K9+'C SlimLine Vertical'!K9*(-Sumary!$B$6)</f>
        <v>64.843256341991349</v>
      </c>
      <c r="L9" s="50">
        <f>'C SlimLine Vertical'!L9+'C SlimLine Vertical'!L9*(-Sumary!$B$6)</f>
        <v>71.004516861471856</v>
      </c>
      <c r="M9" s="50">
        <f>'C SlimLine Vertical'!M9+'C SlimLine Vertical'!M9*(-Sumary!$B$6)</f>
        <v>77.165777380952406</v>
      </c>
      <c r="N9" s="50">
        <f>'C SlimLine Vertical'!N9+'C SlimLine Vertical'!N9*(-Sumary!$B$6)</f>
        <v>83.327037900432899</v>
      </c>
      <c r="O9" s="51"/>
      <c r="P9" s="51"/>
    </row>
    <row r="10" spans="1:16" ht="15" customHeight="1" x14ac:dyDescent="0.25">
      <c r="A10" s="48">
        <v>2.8</v>
      </c>
      <c r="B10" s="49">
        <v>110.23622047244095</v>
      </c>
      <c r="C10" s="50">
        <f>'C SlimLine Vertical'!C10+'C SlimLine Vertical'!C10*(-Sumary!$B$6)</f>
        <v>15.102073874458878</v>
      </c>
      <c r="D10" s="50">
        <f>'C SlimLine Vertical'!D10+'C SlimLine Vertical'!D10*(-Sumary!$B$6)</f>
        <v>21.911646082251085</v>
      </c>
      <c r="E10" s="50">
        <f>'C SlimLine Vertical'!E10+'C SlimLine Vertical'!E10*(-Sumary!$B$6)</f>
        <v>28.721218290043286</v>
      </c>
      <c r="F10" s="50">
        <f>'C SlimLine Vertical'!F10+'C SlimLine Vertical'!F10*(-Sumary!$B$6)</f>
        <v>35.530790497835497</v>
      </c>
      <c r="G10" s="50">
        <f>'C SlimLine Vertical'!G10+'C SlimLine Vertical'!G10*(-Sumary!$B$6)</f>
        <v>43.439772705627696</v>
      </c>
      <c r="H10" s="50">
        <f>'C SlimLine Vertical'!H10+'C SlimLine Vertical'!H10*(-Sumary!$B$6)</f>
        <v>50.249344913419911</v>
      </c>
      <c r="I10" s="50">
        <f>'C SlimLine Vertical'!I10+'C SlimLine Vertical'!I10*(-Sumary!$B$6)</f>
        <v>57.058917121212112</v>
      </c>
      <c r="J10" s="50">
        <f>'C SlimLine Vertical'!J10+'C SlimLine Vertical'!J10*(-Sumary!$B$6)</f>
        <v>63.868489329004326</v>
      </c>
      <c r="K10" s="50">
        <f>'C SlimLine Vertical'!K10+'C SlimLine Vertical'!K10*(-Sumary!$B$6)</f>
        <v>70.678061536796534</v>
      </c>
      <c r="L10" s="50">
        <f>'C SlimLine Vertical'!L10+'C SlimLine Vertical'!L10*(-Sumary!$B$6)</f>
        <v>77.487633744588749</v>
      </c>
      <c r="M10" s="50">
        <f>'C SlimLine Vertical'!M10+'C SlimLine Vertical'!M10*(-Sumary!$B$6)</f>
        <v>84.297205952380963</v>
      </c>
      <c r="N10" s="50">
        <f>'C SlimLine Vertical'!N10+'C SlimLine Vertical'!N10*(-Sumary!$B$6)</f>
        <v>91.106778160173164</v>
      </c>
      <c r="O10" s="51"/>
      <c r="P10" s="51"/>
    </row>
    <row r="11" spans="1:16" ht="15" customHeight="1" x14ac:dyDescent="0.25">
      <c r="A11" s="48">
        <v>3.2</v>
      </c>
      <c r="B11" s="49">
        <v>125.98425196850394</v>
      </c>
      <c r="C11" s="50">
        <f>'C SlimLine Vertical'!C11+'C SlimLine Vertical'!C11*(-Sumary!$B$6)</f>
        <v>15.750385562770564</v>
      </c>
      <c r="D11" s="50">
        <f>'C SlimLine Vertical'!D11+'C SlimLine Vertical'!D11*(-Sumary!$B$6)</f>
        <v>23.208269458874462</v>
      </c>
      <c r="E11" s="50">
        <f>'C SlimLine Vertical'!E11+'C SlimLine Vertical'!E11*(-Sumary!$B$6)</f>
        <v>30.666153354978359</v>
      </c>
      <c r="F11" s="50">
        <f>'C SlimLine Vertical'!F11+'C SlimLine Vertical'!F11*(-Sumary!$B$6)</f>
        <v>38.12403725108225</v>
      </c>
      <c r="G11" s="50">
        <f>'C SlimLine Vertical'!G11+'C SlimLine Vertical'!G11*(-Sumary!$B$6)</f>
        <v>46.681331147186143</v>
      </c>
      <c r="H11" s="50">
        <f>'C SlimLine Vertical'!H11+'C SlimLine Vertical'!H11*(-Sumary!$B$6)</f>
        <v>54.139215043290044</v>
      </c>
      <c r="I11" s="50">
        <f>'C SlimLine Vertical'!I11+'C SlimLine Vertical'!I11*(-Sumary!$B$6)</f>
        <v>61.597098939393938</v>
      </c>
      <c r="J11" s="50">
        <f>'C SlimLine Vertical'!J11+'C SlimLine Vertical'!J11*(-Sumary!$B$6)</f>
        <v>69.054982835497825</v>
      </c>
      <c r="K11" s="50">
        <f>'C SlimLine Vertical'!K11+'C SlimLine Vertical'!K11*(-Sumary!$B$6)</f>
        <v>76.512866731601747</v>
      </c>
      <c r="L11" s="50">
        <f>'C SlimLine Vertical'!L11+'C SlimLine Vertical'!L11*(-Sumary!$B$6)</f>
        <v>83.970750627705641</v>
      </c>
      <c r="M11" s="50">
        <f>'C SlimLine Vertical'!M11+'C SlimLine Vertical'!M11*(-Sumary!$B$6)</f>
        <v>91.428634523809521</v>
      </c>
      <c r="N11" s="50">
        <f>'C SlimLine Vertical'!N11+'C SlimLine Vertical'!N11*(-Sumary!$B$6)</f>
        <v>98.886518419913429</v>
      </c>
      <c r="O11" s="51"/>
      <c r="P11" s="51"/>
    </row>
    <row r="12" spans="1:16" ht="15" customHeight="1" x14ac:dyDescent="0.25">
      <c r="A12" s="48">
        <v>3.6</v>
      </c>
      <c r="B12" s="49">
        <v>141.73228346456693</v>
      </c>
      <c r="C12" s="50">
        <f>'C SlimLine Vertical'!C12+'C SlimLine Vertical'!C12*(-Sumary!$B$6)</f>
        <v>16.39869725108225</v>
      </c>
      <c r="D12" s="50">
        <f>'C SlimLine Vertical'!D12+'C SlimLine Vertical'!D12*(-Sumary!$B$6)</f>
        <v>24.504892835497838</v>
      </c>
      <c r="E12" s="50">
        <f>'C SlimLine Vertical'!E12+'C SlimLine Vertical'!E12*(-Sumary!$B$6)</f>
        <v>32.611088419913422</v>
      </c>
      <c r="F12" s="50">
        <f>'C SlimLine Vertical'!F12+'C SlimLine Vertical'!F12*(-Sumary!$B$6)</f>
        <v>40.717284004328995</v>
      </c>
      <c r="G12" s="50">
        <f>'C SlimLine Vertical'!G12+'C SlimLine Vertical'!G12*(-Sumary!$B$6)</f>
        <v>49.922889588744589</v>
      </c>
      <c r="H12" s="50">
        <f>'C SlimLine Vertical'!H12+'C SlimLine Vertical'!H12*(-Sumary!$B$6)</f>
        <v>58.029085173160176</v>
      </c>
      <c r="I12" s="50">
        <f>'C SlimLine Vertical'!I12+'C SlimLine Vertical'!I12*(-Sumary!$B$6)</f>
        <v>66.135280757575757</v>
      </c>
      <c r="J12" s="50">
        <f>'C SlimLine Vertical'!J12+'C SlimLine Vertical'!J12*(-Sumary!$B$6)</f>
        <v>74.241476341991344</v>
      </c>
      <c r="K12" s="50">
        <f>'C SlimLine Vertical'!K12+'C SlimLine Vertical'!K12*(-Sumary!$B$6)</f>
        <v>82.347671926406932</v>
      </c>
      <c r="L12" s="50">
        <f>'C SlimLine Vertical'!L12+'C SlimLine Vertical'!L12*(-Sumary!$B$6)</f>
        <v>90.453867510822519</v>
      </c>
      <c r="M12" s="50">
        <f>'C SlimLine Vertical'!M12+'C SlimLine Vertical'!M12*(-Sumary!$B$6)</f>
        <v>98.560063095238107</v>
      </c>
      <c r="N12" s="50">
        <f>'C SlimLine Vertical'!N12+'C SlimLine Vertical'!N12*(-Sumary!$B$6)</f>
        <v>106.66625867965369</v>
      </c>
      <c r="O12" s="51"/>
      <c r="P12" s="51"/>
    </row>
    <row r="13" spans="1:16" ht="15" customHeight="1" x14ac:dyDescent="0.25">
      <c r="A13" s="48">
        <v>4</v>
      </c>
      <c r="B13" s="49">
        <v>157.48031496062993</v>
      </c>
      <c r="C13" s="50">
        <f>'C SlimLine Vertical'!C13+'C SlimLine Vertical'!C13*(-Sumary!$B$6)</f>
        <v>17.047008939393937</v>
      </c>
      <c r="D13" s="50">
        <f>'C SlimLine Vertical'!D13+'C SlimLine Vertical'!D13*(-Sumary!$B$6)</f>
        <v>25.801516212121211</v>
      </c>
      <c r="E13" s="50">
        <f>'C SlimLine Vertical'!E13+'C SlimLine Vertical'!E13*(-Sumary!$B$6)</f>
        <v>34.556023484848481</v>
      </c>
      <c r="F13" s="50">
        <f>'C SlimLine Vertical'!F13+'C SlimLine Vertical'!F13*(-Sumary!$B$6)</f>
        <v>43.310530757575755</v>
      </c>
      <c r="G13" s="50">
        <f>'C SlimLine Vertical'!G13+'C SlimLine Vertical'!G13*(-Sumary!$B$6)</f>
        <v>53.164448030303028</v>
      </c>
      <c r="H13" s="50">
        <f>'C SlimLine Vertical'!H13+'C SlimLine Vertical'!H13*(-Sumary!$B$6)</f>
        <v>61.918955303030295</v>
      </c>
      <c r="I13" s="50">
        <f>'C SlimLine Vertical'!I13+'C SlimLine Vertical'!I13*(-Sumary!$B$6)</f>
        <v>70.673462575757569</v>
      </c>
      <c r="J13" s="50">
        <f>'C SlimLine Vertical'!J13+'C SlimLine Vertical'!J13*(-Sumary!$B$6)</f>
        <v>79.42796984848485</v>
      </c>
      <c r="K13" s="50">
        <f>'C SlimLine Vertical'!K13+'C SlimLine Vertical'!K13*(-Sumary!$B$6)</f>
        <v>88.182477121212131</v>
      </c>
      <c r="L13" s="50">
        <f>'C SlimLine Vertical'!L13+'C SlimLine Vertical'!L13*(-Sumary!$B$6)</f>
        <v>96.936984393939397</v>
      </c>
      <c r="M13" s="50">
        <f>'C SlimLine Vertical'!M13+'C SlimLine Vertical'!M13*(-Sumary!$B$6)</f>
        <v>105.69149166666666</v>
      </c>
      <c r="N13" s="50">
        <f>'C SlimLine Vertical'!N13+'C SlimLine Vertical'!N13*(-Sumary!$B$6)</f>
        <v>114.44599893939393</v>
      </c>
      <c r="O13" s="51"/>
      <c r="P13" s="51"/>
    </row>
    <row r="14" spans="1:16" ht="15" customHeight="1" x14ac:dyDescent="0.25">
      <c r="A14" s="52"/>
      <c r="B14" s="52"/>
      <c r="C14" s="52"/>
      <c r="D14" s="32"/>
      <c r="E14" s="52"/>
      <c r="F14" s="32"/>
      <c r="G14" s="52"/>
      <c r="H14" s="32"/>
      <c r="I14" s="52"/>
      <c r="J14" s="32"/>
      <c r="K14" s="52"/>
      <c r="L14" s="32"/>
      <c r="M14" s="52"/>
      <c r="N14" s="32"/>
      <c r="O14" s="53"/>
    </row>
    <row r="15" spans="1:16" ht="15" customHeight="1" x14ac:dyDescent="0.25">
      <c r="A15" s="54" t="s">
        <v>242</v>
      </c>
      <c r="B15" s="52"/>
      <c r="C15" s="52"/>
      <c r="D15" s="32"/>
      <c r="E15" s="55"/>
      <c r="F15" s="32"/>
      <c r="G15" s="31"/>
      <c r="H15" s="32"/>
      <c r="I15" s="52"/>
      <c r="J15" s="32"/>
      <c r="K15" s="52"/>
      <c r="L15" s="32"/>
      <c r="M15" s="52"/>
      <c r="N15" s="32"/>
      <c r="O15" s="53"/>
    </row>
    <row r="16" spans="1:16" ht="15" customHeight="1" x14ac:dyDescent="0.25">
      <c r="A16" s="719" t="s">
        <v>240</v>
      </c>
      <c r="B16" s="720"/>
      <c r="C16" s="38">
        <v>0.4</v>
      </c>
      <c r="D16" s="39">
        <v>0.8</v>
      </c>
      <c r="E16" s="39">
        <v>1.2</v>
      </c>
      <c r="F16" s="39">
        <v>1.6</v>
      </c>
      <c r="G16" s="39">
        <v>2</v>
      </c>
      <c r="H16" s="39">
        <v>2.4</v>
      </c>
      <c r="I16" s="39">
        <v>2.8</v>
      </c>
      <c r="J16" s="39">
        <v>3.2</v>
      </c>
      <c r="K16" s="39">
        <v>3.6</v>
      </c>
      <c r="L16" s="39">
        <v>4</v>
      </c>
      <c r="M16" s="39">
        <v>4.4000000000000004</v>
      </c>
      <c r="N16" s="40">
        <v>4.8</v>
      </c>
      <c r="O16" s="41"/>
      <c r="P16" s="41"/>
    </row>
    <row r="17" spans="1:16" ht="15" customHeight="1" x14ac:dyDescent="0.25">
      <c r="A17" s="56"/>
      <c r="B17" s="57" t="s">
        <v>241</v>
      </c>
      <c r="C17" s="58">
        <v>15.748031496062993</v>
      </c>
      <c r="D17" s="59">
        <v>31.496062992125985</v>
      </c>
      <c r="E17" s="59">
        <v>47.244094488188978</v>
      </c>
      <c r="F17" s="59">
        <v>62.99212598425197</v>
      </c>
      <c r="G17" s="59">
        <v>78.740157480314963</v>
      </c>
      <c r="H17" s="59">
        <v>94.488188976377955</v>
      </c>
      <c r="I17" s="59">
        <v>110.23622047244095</v>
      </c>
      <c r="J17" s="59">
        <v>125.98425196850394</v>
      </c>
      <c r="K17" s="59">
        <v>141.73228346456693</v>
      </c>
      <c r="L17" s="59">
        <v>157.48031496062993</v>
      </c>
      <c r="M17" s="59">
        <v>173.22834645669292</v>
      </c>
      <c r="N17" s="46">
        <v>188.97637795275591</v>
      </c>
      <c r="O17" s="47"/>
      <c r="P17" s="47"/>
    </row>
    <row r="18" spans="1:16" ht="15" customHeight="1" x14ac:dyDescent="0.25">
      <c r="A18" s="48">
        <v>0.4</v>
      </c>
      <c r="B18" s="49">
        <v>15.748031496062993</v>
      </c>
      <c r="C18" s="50">
        <f>'C SlimLine Vertical'!C18+'C SlimLine Vertical'!C18*(-Sumary!$B$6)</f>
        <v>11.763775173160173</v>
      </c>
      <c r="D18" s="50">
        <f>'C SlimLine Vertical'!D18+'C SlimLine Vertical'!D18*(-Sumary!$B$6)</f>
        <v>15.23504867965368</v>
      </c>
      <c r="E18" s="50">
        <f>'C SlimLine Vertical'!E18+'C SlimLine Vertical'!E18*(-Sumary!$B$6)</f>
        <v>18.706322186147187</v>
      </c>
      <c r="F18" s="50">
        <f>'C SlimLine Vertical'!F18+'C SlimLine Vertical'!F18*(-Sumary!$B$6)</f>
        <v>22.17759569264069</v>
      </c>
      <c r="G18" s="50">
        <f>'C SlimLine Vertical'!G18+'C SlimLine Vertical'!G18*(-Sumary!$B$6)</f>
        <v>26.748279199134199</v>
      </c>
      <c r="H18" s="50">
        <f>'C SlimLine Vertical'!H18+'C SlimLine Vertical'!H18*(-Sumary!$B$6)</f>
        <v>30.219552705627706</v>
      </c>
      <c r="I18" s="50">
        <f>'C SlimLine Vertical'!I18+'C SlimLine Vertical'!I18*(-Sumary!$B$6)</f>
        <v>33.690826212121202</v>
      </c>
      <c r="J18" s="50">
        <f>'C SlimLine Vertical'!J18+'C SlimLine Vertical'!J18*(-Sumary!$B$6)</f>
        <v>37.162099718614712</v>
      </c>
      <c r="K18" s="50">
        <f>'C SlimLine Vertical'!K18+'C SlimLine Vertical'!K18*(-Sumary!$B$6)</f>
        <v>40.633373225108222</v>
      </c>
      <c r="L18" s="50">
        <f>'C SlimLine Vertical'!L18+'C SlimLine Vertical'!L18*(-Sumary!$B$6)</f>
        <v>44.104646731601726</v>
      </c>
      <c r="M18" s="50">
        <f>'C SlimLine Vertical'!M18+'C SlimLine Vertical'!M18*(-Sumary!$B$6)</f>
        <v>47.575920238095236</v>
      </c>
      <c r="N18" s="50">
        <f>'C SlimLine Vertical'!N18+'C SlimLine Vertical'!N18*(-Sumary!$B$6)</f>
        <v>51.047193744588746</v>
      </c>
      <c r="O18" s="51"/>
      <c r="P18" s="51"/>
    </row>
    <row r="19" spans="1:16" ht="15" customHeight="1" x14ac:dyDescent="0.25">
      <c r="A19" s="48">
        <v>0.8</v>
      </c>
      <c r="B19" s="49">
        <v>31.496062992125985</v>
      </c>
      <c r="C19" s="50">
        <f>'C SlimLine Vertical'!C19+'C SlimLine Vertical'!C19*(-Sumary!$B$6)</f>
        <v>12.857801147186148</v>
      </c>
      <c r="D19" s="50">
        <f>'C SlimLine Vertical'!D19+'C SlimLine Vertical'!D19*(-Sumary!$B$6)</f>
        <v>17.42310062770563</v>
      </c>
      <c r="E19" s="50">
        <f>'C SlimLine Vertical'!E19+'C SlimLine Vertical'!E19*(-Sumary!$B$6)</f>
        <v>21.988400108225111</v>
      </c>
      <c r="F19" s="50">
        <f>'C SlimLine Vertical'!F19+'C SlimLine Vertical'!F19*(-Sumary!$B$6)</f>
        <v>26.553699588744589</v>
      </c>
      <c r="G19" s="50">
        <f>'C SlimLine Vertical'!G19+'C SlimLine Vertical'!G19*(-Sumary!$B$6)</f>
        <v>32.218409069264062</v>
      </c>
      <c r="H19" s="50">
        <f>'C SlimLine Vertical'!H19+'C SlimLine Vertical'!H19*(-Sumary!$B$6)</f>
        <v>36.783708549783547</v>
      </c>
      <c r="I19" s="50">
        <f>'C SlimLine Vertical'!I19+'C SlimLine Vertical'!I19*(-Sumary!$B$6)</f>
        <v>41.349008030303018</v>
      </c>
      <c r="J19" s="50">
        <f>'C SlimLine Vertical'!J19+'C SlimLine Vertical'!J19*(-Sumary!$B$6)</f>
        <v>45.914307510822503</v>
      </c>
      <c r="K19" s="50">
        <f>'C SlimLine Vertical'!K19+'C SlimLine Vertical'!K19*(-Sumary!$B$6)</f>
        <v>50.479606991341996</v>
      </c>
      <c r="L19" s="50">
        <f>'C SlimLine Vertical'!L19+'C SlimLine Vertical'!L19*(-Sumary!$B$6)</f>
        <v>55.044906471861474</v>
      </c>
      <c r="M19" s="50">
        <f>'C SlimLine Vertical'!M19+'C SlimLine Vertical'!M19*(-Sumary!$B$6)</f>
        <v>59.610205952380952</v>
      </c>
      <c r="N19" s="50">
        <f>'C SlimLine Vertical'!N19+'C SlimLine Vertical'!N19*(-Sumary!$B$6)</f>
        <v>64.175505432900437</v>
      </c>
      <c r="O19" s="51"/>
      <c r="P19" s="51"/>
    </row>
    <row r="20" spans="1:16" ht="15" customHeight="1" x14ac:dyDescent="0.25">
      <c r="A20" s="48">
        <v>1.2</v>
      </c>
      <c r="B20" s="49">
        <v>47.244094488188978</v>
      </c>
      <c r="C20" s="50">
        <f>'C SlimLine Vertical'!C20+'C SlimLine Vertical'!C20*(-Sumary!$B$6)</f>
        <v>13.951827121212123</v>
      </c>
      <c r="D20" s="50">
        <f>'C SlimLine Vertical'!D20+'C SlimLine Vertical'!D20*(-Sumary!$B$6)</f>
        <v>19.611152575757576</v>
      </c>
      <c r="E20" s="50">
        <f>'C SlimLine Vertical'!E20+'C SlimLine Vertical'!E20*(-Sumary!$B$6)</f>
        <v>25.270478030303028</v>
      </c>
      <c r="F20" s="50">
        <f>'C SlimLine Vertical'!F20+'C SlimLine Vertical'!F20*(-Sumary!$B$6)</f>
        <v>30.929803484848485</v>
      </c>
      <c r="G20" s="50">
        <f>'C SlimLine Vertical'!G20+'C SlimLine Vertical'!G20*(-Sumary!$B$6)</f>
        <v>37.688538939393936</v>
      </c>
      <c r="H20" s="50">
        <f>'C SlimLine Vertical'!H20+'C SlimLine Vertical'!H20*(-Sumary!$B$6)</f>
        <v>43.347864393939389</v>
      </c>
      <c r="I20" s="50">
        <f>'C SlimLine Vertical'!I20+'C SlimLine Vertical'!I20*(-Sumary!$B$6)</f>
        <v>49.007189848484842</v>
      </c>
      <c r="J20" s="50">
        <f>'C SlimLine Vertical'!J20+'C SlimLine Vertical'!J20*(-Sumary!$B$6)</f>
        <v>54.666515303030295</v>
      </c>
      <c r="K20" s="50">
        <f>'C SlimLine Vertical'!K20+'C SlimLine Vertical'!K20*(-Sumary!$B$6)</f>
        <v>60.325840757575747</v>
      </c>
      <c r="L20" s="50">
        <f>'C SlimLine Vertical'!L20+'C SlimLine Vertical'!L20*(-Sumary!$B$6)</f>
        <v>65.985166212121214</v>
      </c>
      <c r="M20" s="50">
        <f>'C SlimLine Vertical'!M20+'C SlimLine Vertical'!M20*(-Sumary!$B$6)</f>
        <v>71.644491666666667</v>
      </c>
      <c r="N20" s="50">
        <f>'C SlimLine Vertical'!N20+'C SlimLine Vertical'!N20*(-Sumary!$B$6)</f>
        <v>77.303817121212134</v>
      </c>
      <c r="O20" s="51"/>
      <c r="P20" s="51"/>
    </row>
    <row r="21" spans="1:16" ht="15" customHeight="1" x14ac:dyDescent="0.25">
      <c r="A21" s="48">
        <v>1.6</v>
      </c>
      <c r="B21" s="49">
        <v>62.99212598425197</v>
      </c>
      <c r="C21" s="50">
        <f>'C SlimLine Vertical'!C21+'C SlimLine Vertical'!C21*(-Sumary!$B$6)</f>
        <v>15.045853095238094</v>
      </c>
      <c r="D21" s="50">
        <f>'C SlimLine Vertical'!D21+'C SlimLine Vertical'!D21*(-Sumary!$B$6)</f>
        <v>21.799204523809525</v>
      </c>
      <c r="E21" s="50">
        <f>'C SlimLine Vertical'!E21+'C SlimLine Vertical'!E21*(-Sumary!$B$6)</f>
        <v>28.552555952380953</v>
      </c>
      <c r="F21" s="50">
        <f>'C SlimLine Vertical'!F21+'C SlimLine Vertical'!F21*(-Sumary!$B$6)</f>
        <v>35.305907380952377</v>
      </c>
      <c r="G21" s="50">
        <f>'C SlimLine Vertical'!G21+'C SlimLine Vertical'!G21*(-Sumary!$B$6)</f>
        <v>43.15866880952381</v>
      </c>
      <c r="H21" s="50">
        <f>'C SlimLine Vertical'!H21+'C SlimLine Vertical'!H21*(-Sumary!$B$6)</f>
        <v>49.912020238095231</v>
      </c>
      <c r="I21" s="50">
        <f>'C SlimLine Vertical'!I21+'C SlimLine Vertical'!I21*(-Sumary!$B$6)</f>
        <v>56.665371666666658</v>
      </c>
      <c r="J21" s="50">
        <f>'C SlimLine Vertical'!J21+'C SlimLine Vertical'!J21*(-Sumary!$B$6)</f>
        <v>63.418723095238086</v>
      </c>
      <c r="K21" s="50">
        <f>'C SlimLine Vertical'!K21+'C SlimLine Vertical'!K21*(-Sumary!$B$6)</f>
        <v>70.172074523809542</v>
      </c>
      <c r="L21" s="50">
        <f>'C SlimLine Vertical'!L21+'C SlimLine Vertical'!L21*(-Sumary!$B$6)</f>
        <v>76.925425952380962</v>
      </c>
      <c r="M21" s="50">
        <f>'C SlimLine Vertical'!M21+'C SlimLine Vertical'!M21*(-Sumary!$B$6)</f>
        <v>83.678777380952383</v>
      </c>
      <c r="N21" s="50">
        <f>'C SlimLine Vertical'!N21+'C SlimLine Vertical'!N21*(-Sumary!$B$6)</f>
        <v>90.432128809523803</v>
      </c>
      <c r="O21" s="51"/>
      <c r="P21" s="51"/>
    </row>
    <row r="22" spans="1:16" ht="15" customHeight="1" x14ac:dyDescent="0.25">
      <c r="A22" s="48">
        <v>2</v>
      </c>
      <c r="B22" s="49">
        <v>78.740157480314963</v>
      </c>
      <c r="C22" s="50">
        <f>'C SlimLine Vertical'!C22+'C SlimLine Vertical'!C22*(-Sumary!$B$6)</f>
        <v>16.139879069264072</v>
      </c>
      <c r="D22" s="50">
        <f>'C SlimLine Vertical'!D22+'C SlimLine Vertical'!D22*(-Sumary!$B$6)</f>
        <v>23.987256471861475</v>
      </c>
      <c r="E22" s="50">
        <f>'C SlimLine Vertical'!E22+'C SlimLine Vertical'!E22*(-Sumary!$B$6)</f>
        <v>31.834633874458877</v>
      </c>
      <c r="F22" s="50">
        <f>'C SlimLine Vertical'!F22+'C SlimLine Vertical'!F22*(-Sumary!$B$6)</f>
        <v>39.682011277056276</v>
      </c>
      <c r="G22" s="50">
        <f>'C SlimLine Vertical'!G22+'C SlimLine Vertical'!G22*(-Sumary!$B$6)</f>
        <v>48.628798679653677</v>
      </c>
      <c r="H22" s="50">
        <f>'C SlimLine Vertical'!H22+'C SlimLine Vertical'!H22*(-Sumary!$B$6)</f>
        <v>56.476176082251079</v>
      </c>
      <c r="I22" s="50">
        <f>'C SlimLine Vertical'!I22+'C SlimLine Vertical'!I22*(-Sumary!$B$6)</f>
        <v>64.323553484848489</v>
      </c>
      <c r="J22" s="50">
        <f>'C SlimLine Vertical'!J22+'C SlimLine Vertical'!J22*(-Sumary!$B$6)</f>
        <v>72.170930887445891</v>
      </c>
      <c r="K22" s="50">
        <f>'C SlimLine Vertical'!K22+'C SlimLine Vertical'!K22*(-Sumary!$B$6)</f>
        <v>80.018308290043308</v>
      </c>
      <c r="L22" s="50">
        <f>'C SlimLine Vertical'!L22+'C SlimLine Vertical'!L22*(-Sumary!$B$6)</f>
        <v>87.865685692640696</v>
      </c>
      <c r="M22" s="50">
        <f>'C SlimLine Vertical'!M22+'C SlimLine Vertical'!M22*(-Sumary!$B$6)</f>
        <v>95.713063095238127</v>
      </c>
      <c r="N22" s="50">
        <f>'C SlimLine Vertical'!N22+'C SlimLine Vertical'!N22*(-Sumary!$B$6)</f>
        <v>103.5604404978355</v>
      </c>
      <c r="O22" s="51"/>
      <c r="P22" s="51"/>
    </row>
    <row r="23" spans="1:16" ht="15" customHeight="1" x14ac:dyDescent="0.25">
      <c r="A23" s="48">
        <v>2.4</v>
      </c>
      <c r="B23" s="49">
        <v>94.488188976377955</v>
      </c>
      <c r="C23" s="50">
        <f>'C SlimLine Vertical'!C23+'C SlimLine Vertical'!C23*(-Sumary!$B$6)</f>
        <v>17.233905043290044</v>
      </c>
      <c r="D23" s="50">
        <f>'C SlimLine Vertical'!D23+'C SlimLine Vertical'!D23*(-Sumary!$B$6)</f>
        <v>26.175308419913417</v>
      </c>
      <c r="E23" s="50">
        <f>'C SlimLine Vertical'!E23+'C SlimLine Vertical'!E23*(-Sumary!$B$6)</f>
        <v>35.116711796536798</v>
      </c>
      <c r="F23" s="50">
        <f>'C SlimLine Vertical'!F23+'C SlimLine Vertical'!F23*(-Sumary!$B$6)</f>
        <v>44.058115173160168</v>
      </c>
      <c r="G23" s="50">
        <f>'C SlimLine Vertical'!G23+'C SlimLine Vertical'!G23*(-Sumary!$B$6)</f>
        <v>54.098928549783544</v>
      </c>
      <c r="H23" s="50">
        <f>'C SlimLine Vertical'!H23+'C SlimLine Vertical'!H23*(-Sumary!$B$6)</f>
        <v>63.040331926406928</v>
      </c>
      <c r="I23" s="50">
        <f>'C SlimLine Vertical'!I23+'C SlimLine Vertical'!I23*(-Sumary!$B$6)</f>
        <v>71.981735303030305</v>
      </c>
      <c r="J23" s="50">
        <f>'C SlimLine Vertical'!J23+'C SlimLine Vertical'!J23*(-Sumary!$B$6)</f>
        <v>80.92313867965369</v>
      </c>
      <c r="K23" s="50">
        <f>'C SlimLine Vertical'!K23+'C SlimLine Vertical'!K23*(-Sumary!$B$6)</f>
        <v>89.864542056277074</v>
      </c>
      <c r="L23" s="50">
        <f>'C SlimLine Vertical'!L23+'C SlimLine Vertical'!L23*(-Sumary!$B$6)</f>
        <v>98.80594543290043</v>
      </c>
      <c r="M23" s="50">
        <f>'C SlimLine Vertical'!M23+'C SlimLine Vertical'!M23*(-Sumary!$B$6)</f>
        <v>107.74734880952383</v>
      </c>
      <c r="N23" s="50">
        <f>'C SlimLine Vertical'!N23+'C SlimLine Vertical'!N23*(-Sumary!$B$6)</f>
        <v>116.6887521861472</v>
      </c>
      <c r="O23" s="51"/>
      <c r="P23" s="51"/>
    </row>
    <row r="24" spans="1:16" ht="15" customHeight="1" x14ac:dyDescent="0.25">
      <c r="A24" s="48">
        <v>2.8</v>
      </c>
      <c r="B24" s="49">
        <v>110.23622047244095</v>
      </c>
      <c r="C24" s="50">
        <f>'C SlimLine Vertical'!C24+'C SlimLine Vertical'!C24*(-Sumary!$B$6)</f>
        <v>18.327931017316022</v>
      </c>
      <c r="D24" s="50">
        <f>'C SlimLine Vertical'!D24+'C SlimLine Vertical'!D24*(-Sumary!$B$6)</f>
        <v>28.363360367965374</v>
      </c>
      <c r="E24" s="50">
        <f>'C SlimLine Vertical'!E24+'C SlimLine Vertical'!E24*(-Sumary!$B$6)</f>
        <v>38.398789718614715</v>
      </c>
      <c r="F24" s="50">
        <f>'C SlimLine Vertical'!F24+'C SlimLine Vertical'!F24*(-Sumary!$B$6)</f>
        <v>48.434219069264067</v>
      </c>
      <c r="G24" s="50">
        <f>'C SlimLine Vertical'!G24+'C SlimLine Vertical'!G24*(-Sumary!$B$6)</f>
        <v>59.569058419913425</v>
      </c>
      <c r="H24" s="50">
        <f>'C SlimLine Vertical'!H24+'C SlimLine Vertical'!H24*(-Sumary!$B$6)</f>
        <v>69.60448777056277</v>
      </c>
      <c r="I24" s="50">
        <f>'C SlimLine Vertical'!I24+'C SlimLine Vertical'!I24*(-Sumary!$B$6)</f>
        <v>79.639917121212122</v>
      </c>
      <c r="J24" s="50">
        <f>'C SlimLine Vertical'!J24+'C SlimLine Vertical'!J24*(-Sumary!$B$6)</f>
        <v>89.675346471861474</v>
      </c>
      <c r="K24" s="50">
        <f>'C SlimLine Vertical'!K24+'C SlimLine Vertical'!K24*(-Sumary!$B$6)</f>
        <v>99.710775822510826</v>
      </c>
      <c r="L24" s="50">
        <f>'C SlimLine Vertical'!L24+'C SlimLine Vertical'!L24*(-Sumary!$B$6)</f>
        <v>109.74620517316019</v>
      </c>
      <c r="M24" s="50">
        <f>'C SlimLine Vertical'!M24+'C SlimLine Vertical'!M24*(-Sumary!$B$6)</f>
        <v>119.78163452380954</v>
      </c>
      <c r="N24" s="50">
        <f>'C SlimLine Vertical'!N24+'C SlimLine Vertical'!N24*(-Sumary!$B$6)</f>
        <v>129.81706387445888</v>
      </c>
      <c r="O24" s="51"/>
      <c r="P24" s="51"/>
    </row>
    <row r="25" spans="1:16" ht="15" customHeight="1" x14ac:dyDescent="0.25">
      <c r="A25" s="48">
        <v>3.2</v>
      </c>
      <c r="B25" s="49">
        <v>125.98425196850394</v>
      </c>
      <c r="C25" s="50">
        <f>'C SlimLine Vertical'!C25+'C SlimLine Vertical'!C25*(-Sumary!$B$6)</f>
        <v>19.421956991341993</v>
      </c>
      <c r="D25" s="50">
        <f>'C SlimLine Vertical'!D25+'C SlimLine Vertical'!D25*(-Sumary!$B$6)</f>
        <v>30.55141231601732</v>
      </c>
      <c r="E25" s="50">
        <f>'C SlimLine Vertical'!E25+'C SlimLine Vertical'!E25*(-Sumary!$B$6)</f>
        <v>41.680867640692647</v>
      </c>
      <c r="F25" s="50">
        <f>'C SlimLine Vertical'!F25+'C SlimLine Vertical'!F25*(-Sumary!$B$6)</f>
        <v>52.810322965367966</v>
      </c>
      <c r="G25" s="50">
        <f>'C SlimLine Vertical'!G25+'C SlimLine Vertical'!G25*(-Sumary!$B$6)</f>
        <v>65.039188290043299</v>
      </c>
      <c r="H25" s="50">
        <f>'C SlimLine Vertical'!H25+'C SlimLine Vertical'!H25*(-Sumary!$B$6)</f>
        <v>76.168643614718619</v>
      </c>
      <c r="I25" s="50">
        <f>'C SlimLine Vertical'!I25+'C SlimLine Vertical'!I25*(-Sumary!$B$6)</f>
        <v>87.298098939393938</v>
      </c>
      <c r="J25" s="50">
        <f>'C SlimLine Vertical'!J25+'C SlimLine Vertical'!J25*(-Sumary!$B$6)</f>
        <v>98.427554264069286</v>
      </c>
      <c r="K25" s="50">
        <f>'C SlimLine Vertical'!K25+'C SlimLine Vertical'!K25*(-Sumary!$B$6)</f>
        <v>109.55700958874461</v>
      </c>
      <c r="L25" s="50">
        <f>'C SlimLine Vertical'!L25+'C SlimLine Vertical'!L25*(-Sumary!$B$6)</f>
        <v>120.68646491341993</v>
      </c>
      <c r="M25" s="50">
        <f>'C SlimLine Vertical'!M25+'C SlimLine Vertical'!M25*(-Sumary!$B$6)</f>
        <v>131.81592023809523</v>
      </c>
      <c r="N25" s="50">
        <f>'C SlimLine Vertical'!N25+'C SlimLine Vertical'!N25*(-Sumary!$B$6)</f>
        <v>142.94537556277058</v>
      </c>
      <c r="O25" s="51"/>
      <c r="P25" s="51"/>
    </row>
    <row r="26" spans="1:16" ht="15" customHeight="1" x14ac:dyDescent="0.25">
      <c r="A26" s="48">
        <v>3.6</v>
      </c>
      <c r="B26" s="49">
        <v>141.73228346456693</v>
      </c>
      <c r="C26" s="50">
        <f>'C SlimLine Vertical'!C26+'C SlimLine Vertical'!C26*(-Sumary!$B$6)</f>
        <v>20.515982965367964</v>
      </c>
      <c r="D26" s="50">
        <f>'C SlimLine Vertical'!D26+'C SlimLine Vertical'!D26*(-Sumary!$B$6)</f>
        <v>32.739464264069262</v>
      </c>
      <c r="E26" s="50">
        <f>'C SlimLine Vertical'!E26+'C SlimLine Vertical'!E26*(-Sumary!$B$6)</f>
        <v>44.962945562770564</v>
      </c>
      <c r="F26" s="50">
        <f>'C SlimLine Vertical'!F26+'C SlimLine Vertical'!F26*(-Sumary!$B$6)</f>
        <v>57.186426861471858</v>
      </c>
      <c r="G26" s="50">
        <f>'C SlimLine Vertical'!G26+'C SlimLine Vertical'!G26*(-Sumary!$B$6)</f>
        <v>70.50931816017318</v>
      </c>
      <c r="H26" s="50">
        <f>'C SlimLine Vertical'!H26+'C SlimLine Vertical'!H26*(-Sumary!$B$6)</f>
        <v>82.732799458874482</v>
      </c>
      <c r="I26" s="50">
        <f>'C SlimLine Vertical'!I26+'C SlimLine Vertical'!I26*(-Sumary!$B$6)</f>
        <v>94.95628075757574</v>
      </c>
      <c r="J26" s="50">
        <f>'C SlimLine Vertical'!J26+'C SlimLine Vertical'!J26*(-Sumary!$B$6)</f>
        <v>107.17976205627706</v>
      </c>
      <c r="K26" s="50">
        <f>'C SlimLine Vertical'!K26+'C SlimLine Vertical'!K26*(-Sumary!$B$6)</f>
        <v>119.40324335497837</v>
      </c>
      <c r="L26" s="50">
        <f>'C SlimLine Vertical'!L26+'C SlimLine Vertical'!L26*(-Sumary!$B$6)</f>
        <v>131.62672465367964</v>
      </c>
      <c r="M26" s="50">
        <f>'C SlimLine Vertical'!M26+'C SlimLine Vertical'!M26*(-Sumary!$B$6)</f>
        <v>143.85020595238095</v>
      </c>
      <c r="N26" s="50">
        <f>'C SlimLine Vertical'!N26+'C SlimLine Vertical'!N26*(-Sumary!$B$6)</f>
        <v>156.07368725108225</v>
      </c>
      <c r="O26" s="51"/>
      <c r="P26" s="51"/>
    </row>
    <row r="27" spans="1:16" ht="15" customHeight="1" x14ac:dyDescent="0.25">
      <c r="A27" s="48">
        <v>4</v>
      </c>
      <c r="B27" s="49">
        <v>157.48031496062993</v>
      </c>
      <c r="C27" s="50">
        <f>'C SlimLine Vertical'!C27+'C SlimLine Vertical'!C27*(-Sumary!$B$6)</f>
        <v>21.610008939393939</v>
      </c>
      <c r="D27" s="50">
        <f>'C SlimLine Vertical'!D27+'C SlimLine Vertical'!D27*(-Sumary!$B$6)</f>
        <v>34.927516212121205</v>
      </c>
      <c r="E27" s="50">
        <f>'C SlimLine Vertical'!E27+'C SlimLine Vertical'!E27*(-Sumary!$B$6)</f>
        <v>48.245023484848481</v>
      </c>
      <c r="F27" s="50">
        <f>'C SlimLine Vertical'!F27+'C SlimLine Vertical'!F27*(-Sumary!$B$6)</f>
        <v>61.56253075757575</v>
      </c>
      <c r="G27" s="50">
        <f>'C SlimLine Vertical'!G27+'C SlimLine Vertical'!G27*(-Sumary!$B$6)</f>
        <v>75.979448030303033</v>
      </c>
      <c r="H27" s="50">
        <f>'C SlimLine Vertical'!H27+'C SlimLine Vertical'!H27*(-Sumary!$B$6)</f>
        <v>89.296955303030316</v>
      </c>
      <c r="I27" s="50">
        <f>'C SlimLine Vertical'!I27+'C SlimLine Vertical'!I27*(-Sumary!$B$6)</f>
        <v>102.61446257575754</v>
      </c>
      <c r="J27" s="50">
        <f>'C SlimLine Vertical'!J27+'C SlimLine Vertical'!J27*(-Sumary!$B$6)</f>
        <v>115.93196984848485</v>
      </c>
      <c r="K27" s="50">
        <f>'C SlimLine Vertical'!K27+'C SlimLine Vertical'!K27*(-Sumary!$B$6)</f>
        <v>129.24947712121212</v>
      </c>
      <c r="L27" s="50">
        <f>'C SlimLine Vertical'!L27+'C SlimLine Vertical'!L27*(-Sumary!$B$6)</f>
        <v>142.56698439393935</v>
      </c>
      <c r="M27" s="50">
        <f>'C SlimLine Vertical'!M27+'C SlimLine Vertical'!M27*(-Sumary!$B$6)</f>
        <v>155.88449166666666</v>
      </c>
      <c r="N27" s="50">
        <f>'C SlimLine Vertical'!N27+'C SlimLine Vertical'!N27*(-Sumary!$B$6)</f>
        <v>169.20199893939392</v>
      </c>
      <c r="O27" s="51"/>
      <c r="P27" s="51"/>
    </row>
    <row r="28" spans="1:16" ht="15" customHeight="1" x14ac:dyDescent="0.25">
      <c r="A28" s="31"/>
      <c r="B28" s="31"/>
      <c r="C28" s="31"/>
      <c r="D28" s="32"/>
      <c r="E28" s="31"/>
      <c r="F28" s="32"/>
      <c r="G28" s="31"/>
      <c r="H28" s="32"/>
      <c r="I28" s="31"/>
      <c r="J28" s="32"/>
      <c r="K28" s="31"/>
      <c r="L28" s="32"/>
      <c r="M28" s="31"/>
      <c r="N28" s="32"/>
    </row>
    <row r="29" spans="1:16" ht="15" customHeight="1" x14ac:dyDescent="0.25">
      <c r="A29" s="30" t="s">
        <v>243</v>
      </c>
      <c r="B29" s="31"/>
      <c r="C29" s="31"/>
      <c r="D29" s="32"/>
      <c r="E29" s="31"/>
      <c r="F29" s="32"/>
      <c r="G29" s="31"/>
      <c r="H29" s="32"/>
      <c r="I29" s="31"/>
      <c r="J29" s="32"/>
      <c r="K29" s="31"/>
      <c r="L29" s="32"/>
      <c r="M29" s="31"/>
      <c r="N29" s="32"/>
    </row>
    <row r="30" spans="1:16" ht="15" customHeight="1" x14ac:dyDescent="0.25">
      <c r="A30" s="719" t="s">
        <v>240</v>
      </c>
      <c r="B30" s="720"/>
      <c r="C30" s="38">
        <v>0.4</v>
      </c>
      <c r="D30" s="39">
        <v>0.8</v>
      </c>
      <c r="E30" s="39">
        <v>1.2</v>
      </c>
      <c r="F30" s="39">
        <v>1.6</v>
      </c>
      <c r="G30" s="39">
        <v>2</v>
      </c>
      <c r="H30" s="39">
        <v>2.4</v>
      </c>
      <c r="I30" s="39">
        <v>2.8</v>
      </c>
      <c r="J30" s="39">
        <v>3.2</v>
      </c>
      <c r="K30" s="39">
        <v>3.6</v>
      </c>
      <c r="L30" s="39">
        <v>4</v>
      </c>
      <c r="M30" s="39">
        <v>4.4000000000000004</v>
      </c>
      <c r="N30" s="40">
        <v>4.8</v>
      </c>
      <c r="O30" s="41"/>
      <c r="P30" s="41"/>
    </row>
    <row r="31" spans="1:16" ht="15" customHeight="1" x14ac:dyDescent="0.25">
      <c r="A31" s="56"/>
      <c r="B31" s="57" t="s">
        <v>241</v>
      </c>
      <c r="C31" s="58">
        <v>15.748031496062993</v>
      </c>
      <c r="D31" s="59">
        <v>31.496062992125985</v>
      </c>
      <c r="E31" s="59">
        <v>47.244094488188978</v>
      </c>
      <c r="F31" s="59">
        <v>62.99212598425197</v>
      </c>
      <c r="G31" s="59">
        <v>78.740157480314963</v>
      </c>
      <c r="H31" s="59">
        <v>94.488188976377955</v>
      </c>
      <c r="I31" s="59">
        <v>110.23622047244095</v>
      </c>
      <c r="J31" s="59">
        <v>125.98425196850394</v>
      </c>
      <c r="K31" s="59">
        <v>141.73228346456693</v>
      </c>
      <c r="L31" s="59">
        <v>157.48031496062993</v>
      </c>
      <c r="M31" s="59">
        <v>173.22834645669292</v>
      </c>
      <c r="N31" s="46">
        <v>188.97637795275591</v>
      </c>
      <c r="O31" s="47"/>
      <c r="P31" s="47"/>
    </row>
    <row r="32" spans="1:16" ht="18.75" x14ac:dyDescent="0.25">
      <c r="A32" s="48">
        <v>0.4</v>
      </c>
      <c r="B32" s="49">
        <v>15.748031496062993</v>
      </c>
      <c r="C32" s="50">
        <f>'C SlimLine Vertical'!C32+'C SlimLine Vertical'!C32*(-Sumary!$B$6)</f>
        <v>12.215060887445887</v>
      </c>
      <c r="D32" s="50">
        <f>'C SlimLine Vertical'!D32+'C SlimLine Vertical'!D32*(-Sumary!$B$6)</f>
        <v>16.137620108225107</v>
      </c>
      <c r="E32" s="50">
        <f>'C SlimLine Vertical'!E32+'C SlimLine Vertical'!E32*(-Sumary!$B$6)</f>
        <v>20.060179329004331</v>
      </c>
      <c r="F32" s="50">
        <f>'C SlimLine Vertical'!F32+'C SlimLine Vertical'!F32*(-Sumary!$B$6)</f>
        <v>23.982738549783548</v>
      </c>
      <c r="G32" s="50">
        <f>'C SlimLine Vertical'!G32+'C SlimLine Vertical'!G32*(-Sumary!$B$6)</f>
        <v>29.004707770562771</v>
      </c>
      <c r="H32" s="50">
        <f>'C SlimLine Vertical'!H32+'C SlimLine Vertical'!H32*(-Sumary!$B$6)</f>
        <v>32.927266991341988</v>
      </c>
      <c r="I32" s="50">
        <f>'C SlimLine Vertical'!I32+'C SlimLine Vertical'!I32*(-Sumary!$B$6)</f>
        <v>36.849826212121208</v>
      </c>
      <c r="J32" s="50">
        <f>'C SlimLine Vertical'!J32+'C SlimLine Vertical'!J32*(-Sumary!$B$6)</f>
        <v>40.772385432900428</v>
      </c>
      <c r="K32" s="50">
        <f>'C SlimLine Vertical'!K32+'C SlimLine Vertical'!K32*(-Sumary!$B$6)</f>
        <v>44.694944653679649</v>
      </c>
      <c r="L32" s="50">
        <f>'C SlimLine Vertical'!L32+'C SlimLine Vertical'!L32*(-Sumary!$B$6)</f>
        <v>48.617503874458869</v>
      </c>
      <c r="M32" s="50">
        <f>'C SlimLine Vertical'!M32+'C SlimLine Vertical'!M32*(-Sumary!$B$6)</f>
        <v>52.540063095238096</v>
      </c>
      <c r="N32" s="50">
        <f>'C SlimLine Vertical'!N32+'C SlimLine Vertical'!N32*(-Sumary!$B$6)</f>
        <v>56.46262231601731</v>
      </c>
      <c r="O32" s="51"/>
      <c r="P32" s="51"/>
    </row>
    <row r="33" spans="1:16" ht="18.75" x14ac:dyDescent="0.25">
      <c r="A33" s="48">
        <v>0.8</v>
      </c>
      <c r="B33" s="49">
        <v>31.496062992125985</v>
      </c>
      <c r="C33" s="50">
        <f>'C SlimLine Vertical'!C33+'C SlimLine Vertical'!C33*(-Sumary!$B$6)</f>
        <v>13.673762186147187</v>
      </c>
      <c r="D33" s="50">
        <f>'C SlimLine Vertical'!D33+'C SlimLine Vertical'!D33*(-Sumary!$B$6)</f>
        <v>19.055022705627707</v>
      </c>
      <c r="E33" s="50">
        <f>'C SlimLine Vertical'!E33+'C SlimLine Vertical'!E33*(-Sumary!$B$6)</f>
        <v>24.436283225108223</v>
      </c>
      <c r="F33" s="50">
        <f>'C SlimLine Vertical'!F33+'C SlimLine Vertical'!F33*(-Sumary!$B$6)</f>
        <v>29.817543744588743</v>
      </c>
      <c r="G33" s="50">
        <f>'C SlimLine Vertical'!G33+'C SlimLine Vertical'!G33*(-Sumary!$B$6)</f>
        <v>36.298214264069259</v>
      </c>
      <c r="H33" s="50">
        <f>'C SlimLine Vertical'!H33+'C SlimLine Vertical'!H33*(-Sumary!$B$6)</f>
        <v>41.679474783549772</v>
      </c>
      <c r="I33" s="50">
        <f>'C SlimLine Vertical'!I33+'C SlimLine Vertical'!I33*(-Sumary!$B$6)</f>
        <v>47.060735303030292</v>
      </c>
      <c r="J33" s="50">
        <f>'C SlimLine Vertical'!J33+'C SlimLine Vertical'!J33*(-Sumary!$B$6)</f>
        <v>52.441995822510819</v>
      </c>
      <c r="K33" s="50">
        <f>'C SlimLine Vertical'!K33+'C SlimLine Vertical'!K33*(-Sumary!$B$6)</f>
        <v>57.823256341991346</v>
      </c>
      <c r="L33" s="50">
        <f>'C SlimLine Vertical'!L33+'C SlimLine Vertical'!L33*(-Sumary!$B$6)</f>
        <v>63.204516861471852</v>
      </c>
      <c r="M33" s="50">
        <f>'C SlimLine Vertical'!M33+'C SlimLine Vertical'!M33*(-Sumary!$B$6)</f>
        <v>68.585777380952379</v>
      </c>
      <c r="N33" s="50">
        <f>'C SlimLine Vertical'!N33+'C SlimLine Vertical'!N33*(-Sumary!$B$6)</f>
        <v>73.967037900432899</v>
      </c>
      <c r="O33" s="51"/>
      <c r="P33" s="51"/>
    </row>
    <row r="34" spans="1:16" ht="18.75" x14ac:dyDescent="0.25">
      <c r="A34" s="48">
        <v>1.2</v>
      </c>
      <c r="B34" s="49">
        <v>47.244094488188978</v>
      </c>
      <c r="C34" s="50">
        <f>'C SlimLine Vertical'!C34+'C SlimLine Vertical'!C34*(-Sumary!$B$6)</f>
        <v>15.132463484848486</v>
      </c>
      <c r="D34" s="50">
        <f>'C SlimLine Vertical'!D34+'C SlimLine Vertical'!D34*(-Sumary!$B$6)</f>
        <v>21.972425303030303</v>
      </c>
      <c r="E34" s="50">
        <f>'C SlimLine Vertical'!E34+'C SlimLine Vertical'!E34*(-Sumary!$B$6)</f>
        <v>28.812387121212122</v>
      </c>
      <c r="F34" s="50">
        <f>'C SlimLine Vertical'!F34+'C SlimLine Vertical'!F34*(-Sumary!$B$6)</f>
        <v>35.652348939393931</v>
      </c>
      <c r="G34" s="50">
        <f>'C SlimLine Vertical'!G34+'C SlimLine Vertical'!G34*(-Sumary!$B$6)</f>
        <v>43.59172075757575</v>
      </c>
      <c r="H34" s="50">
        <f>'C SlimLine Vertical'!H34+'C SlimLine Vertical'!H34*(-Sumary!$B$6)</f>
        <v>50.431682575757563</v>
      </c>
      <c r="I34" s="50">
        <f>'C SlimLine Vertical'!I34+'C SlimLine Vertical'!I34*(-Sumary!$B$6)</f>
        <v>57.271644393939376</v>
      </c>
      <c r="J34" s="50">
        <f>'C SlimLine Vertical'!J34+'C SlimLine Vertical'!J34*(-Sumary!$B$6)</f>
        <v>64.111606212121202</v>
      </c>
      <c r="K34" s="50">
        <f>'C SlimLine Vertical'!K34+'C SlimLine Vertical'!K34*(-Sumary!$B$6)</f>
        <v>70.951568030303036</v>
      </c>
      <c r="L34" s="50">
        <f>'C SlimLine Vertical'!L34+'C SlimLine Vertical'!L34*(-Sumary!$B$6)</f>
        <v>77.791529848484842</v>
      </c>
      <c r="M34" s="50">
        <f>'C SlimLine Vertical'!M34+'C SlimLine Vertical'!M34*(-Sumary!$B$6)</f>
        <v>84.631491666666662</v>
      </c>
      <c r="N34" s="50">
        <f>'C SlimLine Vertical'!N34+'C SlimLine Vertical'!N34*(-Sumary!$B$6)</f>
        <v>91.471453484848482</v>
      </c>
      <c r="O34" s="51"/>
      <c r="P34" s="51"/>
    </row>
    <row r="35" spans="1:16" ht="18.75" x14ac:dyDescent="0.25">
      <c r="A35" s="48">
        <v>1.6</v>
      </c>
      <c r="B35" s="49">
        <v>62.99212598425197</v>
      </c>
      <c r="C35" s="50">
        <f>'C SlimLine Vertical'!C35+'C SlimLine Vertical'!C35*(-Sumary!$B$6)</f>
        <v>16.591164783549782</v>
      </c>
      <c r="D35" s="50">
        <f>'C SlimLine Vertical'!D35+'C SlimLine Vertical'!D35*(-Sumary!$B$6)</f>
        <v>24.889827900432902</v>
      </c>
      <c r="E35" s="50">
        <f>'C SlimLine Vertical'!E35+'C SlimLine Vertical'!E35*(-Sumary!$B$6)</f>
        <v>33.188491017316011</v>
      </c>
      <c r="F35" s="50">
        <f>'C SlimLine Vertical'!F35+'C SlimLine Vertical'!F35*(-Sumary!$B$6)</f>
        <v>41.487154134199123</v>
      </c>
      <c r="G35" s="50">
        <f>'C SlimLine Vertical'!G35+'C SlimLine Vertical'!G35*(-Sumary!$B$6)</f>
        <v>50.885227251082249</v>
      </c>
      <c r="H35" s="50">
        <f>'C SlimLine Vertical'!H35+'C SlimLine Vertical'!H35*(-Sumary!$B$6)</f>
        <v>59.183890367965354</v>
      </c>
      <c r="I35" s="50">
        <f>'C SlimLine Vertical'!I35+'C SlimLine Vertical'!I35*(-Sumary!$B$6)</f>
        <v>67.482553484848481</v>
      </c>
      <c r="J35" s="50">
        <f>'C SlimLine Vertical'!J35+'C SlimLine Vertical'!J35*(-Sumary!$B$6)</f>
        <v>75.7812166017316</v>
      </c>
      <c r="K35" s="50">
        <f>'C SlimLine Vertical'!K35+'C SlimLine Vertical'!K35*(-Sumary!$B$6)</f>
        <v>84.07987971861472</v>
      </c>
      <c r="L35" s="50">
        <f>'C SlimLine Vertical'!L35+'C SlimLine Vertical'!L35*(-Sumary!$B$6)</f>
        <v>92.378542835497839</v>
      </c>
      <c r="M35" s="50">
        <f>'C SlimLine Vertical'!M35+'C SlimLine Vertical'!M35*(-Sumary!$B$6)</f>
        <v>100.67720595238096</v>
      </c>
      <c r="N35" s="50">
        <f>'C SlimLine Vertical'!N35+'C SlimLine Vertical'!N35*(-Sumary!$B$6)</f>
        <v>108.97586906926406</v>
      </c>
      <c r="O35" s="51"/>
      <c r="P35" s="51"/>
    </row>
    <row r="36" spans="1:16" ht="18.75" x14ac:dyDescent="0.25">
      <c r="A36" s="48">
        <v>2</v>
      </c>
      <c r="B36" s="49">
        <v>78.740157480314963</v>
      </c>
      <c r="C36" s="50">
        <f>'C SlimLine Vertical'!C36+'C SlimLine Vertical'!C36*(-Sumary!$B$6)</f>
        <v>18.049866082251082</v>
      </c>
      <c r="D36" s="50">
        <f>'C SlimLine Vertical'!D36+'C SlimLine Vertical'!D36*(-Sumary!$B$6)</f>
        <v>27.807230497835501</v>
      </c>
      <c r="E36" s="50">
        <f>'C SlimLine Vertical'!E36+'C SlimLine Vertical'!E36*(-Sumary!$B$6)</f>
        <v>37.564594913419903</v>
      </c>
      <c r="F36" s="50">
        <f>'C SlimLine Vertical'!F36+'C SlimLine Vertical'!F36*(-Sumary!$B$6)</f>
        <v>47.321959329004322</v>
      </c>
      <c r="G36" s="50">
        <f>'C SlimLine Vertical'!G36+'C SlimLine Vertical'!G36*(-Sumary!$B$6)</f>
        <v>58.178733744588733</v>
      </c>
      <c r="H36" s="50">
        <f>'C SlimLine Vertical'!H36+'C SlimLine Vertical'!H36*(-Sumary!$B$6)</f>
        <v>67.936098160173159</v>
      </c>
      <c r="I36" s="50">
        <f>'C SlimLine Vertical'!I36+'C SlimLine Vertical'!I36*(-Sumary!$B$6)</f>
        <v>77.693462575757579</v>
      </c>
      <c r="J36" s="50">
        <f>'C SlimLine Vertical'!J36+'C SlimLine Vertical'!J36*(-Sumary!$B$6)</f>
        <v>87.450826991341998</v>
      </c>
      <c r="K36" s="50">
        <f>'C SlimLine Vertical'!K36+'C SlimLine Vertical'!K36*(-Sumary!$B$6)</f>
        <v>97.208191406926417</v>
      </c>
      <c r="L36" s="50">
        <f>'C SlimLine Vertical'!L36+'C SlimLine Vertical'!L36*(-Sumary!$B$6)</f>
        <v>106.96555582251082</v>
      </c>
      <c r="M36" s="50">
        <f>'C SlimLine Vertical'!M36+'C SlimLine Vertical'!M36*(-Sumary!$B$6)</f>
        <v>116.72292023809526</v>
      </c>
      <c r="N36" s="50">
        <f>'C SlimLine Vertical'!N36+'C SlimLine Vertical'!N36*(-Sumary!$B$6)</f>
        <v>126.48028465367965</v>
      </c>
      <c r="O36" s="51"/>
      <c r="P36" s="51"/>
    </row>
    <row r="37" spans="1:16" ht="18.75" x14ac:dyDescent="0.25">
      <c r="A37" s="48">
        <v>2.4</v>
      </c>
      <c r="B37" s="49">
        <v>94.488188976377955</v>
      </c>
      <c r="C37" s="50">
        <f>'C SlimLine Vertical'!C37+'C SlimLine Vertical'!C37*(-Sumary!$B$6)</f>
        <v>19.508567380952382</v>
      </c>
      <c r="D37" s="50">
        <f>'C SlimLine Vertical'!D37+'C SlimLine Vertical'!D37*(-Sumary!$B$6)</f>
        <v>30.724633095238094</v>
      </c>
      <c r="E37" s="50">
        <f>'C SlimLine Vertical'!E37+'C SlimLine Vertical'!E37*(-Sumary!$B$6)</f>
        <v>41.940698809523809</v>
      </c>
      <c r="F37" s="50">
        <f>'C SlimLine Vertical'!F37+'C SlimLine Vertical'!F37*(-Sumary!$B$6)</f>
        <v>53.156764523809521</v>
      </c>
      <c r="G37" s="50">
        <f>'C SlimLine Vertical'!G37+'C SlimLine Vertical'!G37*(-Sumary!$B$6)</f>
        <v>65.472240238095239</v>
      </c>
      <c r="H37" s="50">
        <f>'C SlimLine Vertical'!H37+'C SlimLine Vertical'!H37*(-Sumary!$B$6)</f>
        <v>76.688305952380958</v>
      </c>
      <c r="I37" s="50">
        <f>'C SlimLine Vertical'!I37+'C SlimLine Vertical'!I37*(-Sumary!$B$6)</f>
        <v>87.904371666666663</v>
      </c>
      <c r="J37" s="50">
        <f>'C SlimLine Vertical'!J37+'C SlimLine Vertical'!J37*(-Sumary!$B$6)</f>
        <v>99.120437380952382</v>
      </c>
      <c r="K37" s="50">
        <f>'C SlimLine Vertical'!K37+'C SlimLine Vertical'!K37*(-Sumary!$B$6)</f>
        <v>110.33650309523811</v>
      </c>
      <c r="L37" s="50">
        <f>'C SlimLine Vertical'!L37+'C SlimLine Vertical'!L37*(-Sumary!$B$6)</f>
        <v>121.55256880952381</v>
      </c>
      <c r="M37" s="50">
        <f>'C SlimLine Vertical'!M37+'C SlimLine Vertical'!M37*(-Sumary!$B$6)</f>
        <v>132.76863452380951</v>
      </c>
      <c r="N37" s="50">
        <f>'C SlimLine Vertical'!N37+'C SlimLine Vertical'!N37*(-Sumary!$B$6)</f>
        <v>143.98470023809523</v>
      </c>
      <c r="O37" s="51"/>
      <c r="P37" s="51"/>
    </row>
    <row r="38" spans="1:16" ht="18.75" x14ac:dyDescent="0.25">
      <c r="A38" s="48">
        <v>2.8</v>
      </c>
      <c r="B38" s="49">
        <v>110.23622047244095</v>
      </c>
      <c r="C38" s="50">
        <f>'C SlimLine Vertical'!C38+'C SlimLine Vertical'!C38*(-Sumary!$B$6)</f>
        <v>20.967268679653682</v>
      </c>
      <c r="D38" s="50">
        <f>'C SlimLine Vertical'!D38+'C SlimLine Vertical'!D38*(-Sumary!$B$6)</f>
        <v>33.64203569264069</v>
      </c>
      <c r="E38" s="50">
        <f>'C SlimLine Vertical'!E38+'C SlimLine Vertical'!E38*(-Sumary!$B$6)</f>
        <v>46.316802705627701</v>
      </c>
      <c r="F38" s="50">
        <f>'C SlimLine Vertical'!F38+'C SlimLine Vertical'!F38*(-Sumary!$B$6)</f>
        <v>58.991569718614713</v>
      </c>
      <c r="G38" s="50">
        <f>'C SlimLine Vertical'!G38+'C SlimLine Vertical'!G38*(-Sumary!$B$6)</f>
        <v>72.765746731601737</v>
      </c>
      <c r="H38" s="50">
        <f>'C SlimLine Vertical'!H38+'C SlimLine Vertical'!H38*(-Sumary!$B$6)</f>
        <v>85.440513744588756</v>
      </c>
      <c r="I38" s="50">
        <f>'C SlimLine Vertical'!I38+'C SlimLine Vertical'!I38*(-Sumary!$B$6)</f>
        <v>98.115280757575746</v>
      </c>
      <c r="J38" s="50">
        <f>'C SlimLine Vertical'!J38+'C SlimLine Vertical'!J38*(-Sumary!$B$6)</f>
        <v>110.79004777056278</v>
      </c>
      <c r="K38" s="50">
        <f>'C SlimLine Vertical'!K38+'C SlimLine Vertical'!K38*(-Sumary!$B$6)</f>
        <v>123.46481478354978</v>
      </c>
      <c r="L38" s="50">
        <f>'C SlimLine Vertical'!L38+'C SlimLine Vertical'!L38*(-Sumary!$B$6)</f>
        <v>136.13958179653679</v>
      </c>
      <c r="M38" s="50">
        <f>'C SlimLine Vertical'!M38+'C SlimLine Vertical'!M38*(-Sumary!$B$6)</f>
        <v>148.81434880952381</v>
      </c>
      <c r="N38" s="50">
        <f>'C SlimLine Vertical'!N38+'C SlimLine Vertical'!N38*(-Sumary!$B$6)</f>
        <v>161.4891158225108</v>
      </c>
      <c r="O38" s="51"/>
      <c r="P38" s="51"/>
    </row>
    <row r="39" spans="1:16" ht="18.75" x14ac:dyDescent="0.25">
      <c r="A39" s="48">
        <v>3.2</v>
      </c>
      <c r="B39" s="49">
        <v>125.98425196850394</v>
      </c>
      <c r="C39" s="50">
        <f>'C SlimLine Vertical'!C39+'C SlimLine Vertical'!C39*(-Sumary!$B$6)</f>
        <v>22.425969978354981</v>
      </c>
      <c r="D39" s="50">
        <f>'C SlimLine Vertical'!D39+'C SlimLine Vertical'!D39*(-Sumary!$B$6)</f>
        <v>36.559438290043289</v>
      </c>
      <c r="E39" s="50">
        <f>'C SlimLine Vertical'!E39+'C SlimLine Vertical'!E39*(-Sumary!$B$6)</f>
        <v>50.6929066017316</v>
      </c>
      <c r="F39" s="50">
        <f>'C SlimLine Vertical'!F39+'C SlimLine Vertical'!F39*(-Sumary!$B$6)</f>
        <v>64.826374913419912</v>
      </c>
      <c r="G39" s="50">
        <f>'C SlimLine Vertical'!G39+'C SlimLine Vertical'!G39*(-Sumary!$B$6)</f>
        <v>80.059253225108222</v>
      </c>
      <c r="H39" s="50">
        <f>'C SlimLine Vertical'!H39+'C SlimLine Vertical'!H39*(-Sumary!$B$6)</f>
        <v>94.192721536796526</v>
      </c>
      <c r="I39" s="50">
        <f>'C SlimLine Vertical'!I39+'C SlimLine Vertical'!I39*(-Sumary!$B$6)</f>
        <v>108.32618984848484</v>
      </c>
      <c r="J39" s="50">
        <f>'C SlimLine Vertical'!J39+'C SlimLine Vertical'!J39*(-Sumary!$B$6)</f>
        <v>122.45965816017316</v>
      </c>
      <c r="K39" s="50">
        <f>'C SlimLine Vertical'!K39+'C SlimLine Vertical'!K39*(-Sumary!$B$6)</f>
        <v>136.59312647186147</v>
      </c>
      <c r="L39" s="50">
        <f>'C SlimLine Vertical'!L39+'C SlimLine Vertical'!L39*(-Sumary!$B$6)</f>
        <v>150.72659478354976</v>
      </c>
      <c r="M39" s="50">
        <f>'C SlimLine Vertical'!M39+'C SlimLine Vertical'!M39*(-Sumary!$B$6)</f>
        <v>164.8600630952381</v>
      </c>
      <c r="N39" s="50">
        <f>'C SlimLine Vertical'!N39+'C SlimLine Vertical'!N39*(-Sumary!$B$6)</f>
        <v>178.99353140692639</v>
      </c>
      <c r="O39" s="51"/>
      <c r="P39" s="51"/>
    </row>
    <row r="40" spans="1:16" ht="18.75" x14ac:dyDescent="0.25">
      <c r="A40" s="48">
        <v>3.6</v>
      </c>
      <c r="B40" s="49">
        <v>141.73228346456693</v>
      </c>
      <c r="C40" s="50">
        <f>'C SlimLine Vertical'!C40+'C SlimLine Vertical'!C40*(-Sumary!$B$6)</f>
        <v>23.884671277056281</v>
      </c>
      <c r="D40" s="50">
        <f>'C SlimLine Vertical'!D40+'C SlimLine Vertical'!D40*(-Sumary!$B$6)</f>
        <v>39.476840887445881</v>
      </c>
      <c r="E40" s="50">
        <f>'C SlimLine Vertical'!E40+'C SlimLine Vertical'!E40*(-Sumary!$B$6)</f>
        <v>55.0690104978355</v>
      </c>
      <c r="F40" s="50">
        <f>'C SlimLine Vertical'!F40+'C SlimLine Vertical'!F40*(-Sumary!$B$6)</f>
        <v>70.661180108225111</v>
      </c>
      <c r="G40" s="50">
        <f>'C SlimLine Vertical'!G40+'C SlimLine Vertical'!G40*(-Sumary!$B$6)</f>
        <v>87.352759718614735</v>
      </c>
      <c r="H40" s="50">
        <f>'C SlimLine Vertical'!H40+'C SlimLine Vertical'!H40*(-Sumary!$B$6)</f>
        <v>102.94492932900434</v>
      </c>
      <c r="I40" s="50">
        <f>'C SlimLine Vertical'!I40+'C SlimLine Vertical'!I40*(-Sumary!$B$6)</f>
        <v>118.53709893939391</v>
      </c>
      <c r="J40" s="50">
        <f>'C SlimLine Vertical'!J40+'C SlimLine Vertical'!J40*(-Sumary!$B$6)</f>
        <v>134.12926854978352</v>
      </c>
      <c r="K40" s="50">
        <f>'C SlimLine Vertical'!K40+'C SlimLine Vertical'!K40*(-Sumary!$B$6)</f>
        <v>149.72143816017316</v>
      </c>
      <c r="L40" s="50">
        <f>'C SlimLine Vertical'!L40+'C SlimLine Vertical'!L40*(-Sumary!$B$6)</f>
        <v>165.31360777056275</v>
      </c>
      <c r="M40" s="50">
        <f>'C SlimLine Vertical'!M40+'C SlimLine Vertical'!M40*(-Sumary!$B$6)</f>
        <v>180.9057773809524</v>
      </c>
      <c r="N40" s="50">
        <f>'C SlimLine Vertical'!N40+'C SlimLine Vertical'!N40*(-Sumary!$B$6)</f>
        <v>196.49794699134199</v>
      </c>
      <c r="O40" s="51"/>
      <c r="P40" s="51"/>
    </row>
    <row r="41" spans="1:16" ht="18.75" x14ac:dyDescent="0.25">
      <c r="A41" s="48">
        <v>4</v>
      </c>
      <c r="B41" s="49">
        <v>157.48031496062993</v>
      </c>
      <c r="C41" s="50">
        <f>'C SlimLine Vertical'!C41+'C SlimLine Vertical'!C41*(-Sumary!$B$6)</f>
        <v>25.343372575757574</v>
      </c>
      <c r="D41" s="50">
        <f>'C SlimLine Vertical'!D41+'C SlimLine Vertical'!D41*(-Sumary!$B$6)</f>
        <v>42.394243484848474</v>
      </c>
      <c r="E41" s="50">
        <f>'C SlimLine Vertical'!E41+'C SlimLine Vertical'!E41*(-Sumary!$B$6)</f>
        <v>59.445114393939384</v>
      </c>
      <c r="F41" s="50">
        <f>'C SlimLine Vertical'!F41+'C SlimLine Vertical'!F41*(-Sumary!$B$6)</f>
        <v>76.495985303030281</v>
      </c>
      <c r="G41" s="50">
        <f>'C SlimLine Vertical'!G41+'C SlimLine Vertical'!G41*(-Sumary!$B$6)</f>
        <v>94.646266212121205</v>
      </c>
      <c r="H41" s="50">
        <f>'C SlimLine Vertical'!H41+'C SlimLine Vertical'!H41*(-Sumary!$B$6)</f>
        <v>111.69713712121212</v>
      </c>
      <c r="I41" s="50">
        <f>'C SlimLine Vertical'!I41+'C SlimLine Vertical'!I41*(-Sumary!$B$6)</f>
        <v>128.748008030303</v>
      </c>
      <c r="J41" s="50">
        <f>'C SlimLine Vertical'!J41+'C SlimLine Vertical'!J41*(-Sumary!$B$6)</f>
        <v>145.79887893939389</v>
      </c>
      <c r="K41" s="50">
        <f>'C SlimLine Vertical'!K41+'C SlimLine Vertical'!K41*(-Sumary!$B$6)</f>
        <v>162.84974984848483</v>
      </c>
      <c r="L41" s="50">
        <f>'C SlimLine Vertical'!L41+'C SlimLine Vertical'!L41*(-Sumary!$B$6)</f>
        <v>179.90062075757572</v>
      </c>
      <c r="M41" s="50">
        <f>'C SlimLine Vertical'!M41+'C SlimLine Vertical'!M41*(-Sumary!$B$6)</f>
        <v>196.95149166666664</v>
      </c>
      <c r="N41" s="50">
        <f>'C SlimLine Vertical'!N41+'C SlimLine Vertical'!N41*(-Sumary!$B$6)</f>
        <v>214.00236257575753</v>
      </c>
      <c r="O41" s="51"/>
      <c r="P41" s="51"/>
    </row>
    <row r="42" spans="1:16" ht="18.75" x14ac:dyDescent="0.25">
      <c r="A42" s="52"/>
      <c r="B42" s="52"/>
      <c r="C42" s="52"/>
      <c r="D42" s="32"/>
      <c r="E42" s="52"/>
      <c r="F42" s="32"/>
      <c r="G42" s="52"/>
      <c r="H42" s="32"/>
      <c r="I42" s="52"/>
      <c r="J42" s="32"/>
      <c r="K42" s="52"/>
      <c r="L42" s="32"/>
      <c r="M42" s="52"/>
      <c r="N42" s="32"/>
      <c r="O42" s="53"/>
    </row>
    <row r="43" spans="1:16" ht="18.75" x14ac:dyDescent="0.25">
      <c r="A43" s="54" t="s">
        <v>244</v>
      </c>
      <c r="B43" s="52"/>
      <c r="C43" s="52"/>
      <c r="D43" s="32"/>
      <c r="E43" s="55"/>
      <c r="F43" s="32"/>
      <c r="G43" s="31"/>
      <c r="H43" s="32"/>
      <c r="I43" s="52"/>
      <c r="J43" s="32"/>
      <c r="K43" s="52"/>
      <c r="L43" s="32"/>
      <c r="M43" s="52"/>
      <c r="N43" s="32"/>
      <c r="O43" s="53"/>
    </row>
    <row r="44" spans="1:16" ht="18.75" x14ac:dyDescent="0.25">
      <c r="A44" s="719" t="s">
        <v>240</v>
      </c>
      <c r="B44" s="720"/>
      <c r="C44" s="38">
        <v>0.4</v>
      </c>
      <c r="D44" s="39">
        <v>0.8</v>
      </c>
      <c r="E44" s="39">
        <v>1.2</v>
      </c>
      <c r="F44" s="39">
        <v>1.6</v>
      </c>
      <c r="G44" s="39">
        <v>2</v>
      </c>
      <c r="H44" s="39">
        <v>2.4</v>
      </c>
      <c r="I44" s="39">
        <v>2.8</v>
      </c>
      <c r="J44" s="39">
        <v>3.2</v>
      </c>
      <c r="K44" s="39">
        <v>3.6</v>
      </c>
      <c r="L44" s="39">
        <v>4</v>
      </c>
      <c r="M44" s="39">
        <v>4.4000000000000004</v>
      </c>
      <c r="N44" s="40">
        <v>4.8</v>
      </c>
      <c r="O44" s="41"/>
      <c r="P44" s="41"/>
    </row>
    <row r="45" spans="1:16" ht="37.5" x14ac:dyDescent="0.25">
      <c r="A45" s="56"/>
      <c r="B45" s="57" t="s">
        <v>241</v>
      </c>
      <c r="C45" s="58">
        <v>15.748031496062993</v>
      </c>
      <c r="D45" s="59">
        <v>31.496062992125985</v>
      </c>
      <c r="E45" s="59">
        <v>47.244094488188978</v>
      </c>
      <c r="F45" s="59">
        <v>62.99212598425197</v>
      </c>
      <c r="G45" s="59">
        <v>78.740157480314963</v>
      </c>
      <c r="H45" s="59">
        <v>94.488188976377955</v>
      </c>
      <c r="I45" s="59">
        <v>110.23622047244095</v>
      </c>
      <c r="J45" s="59">
        <v>125.98425196850394</v>
      </c>
      <c r="K45" s="59">
        <v>141.73228346456693</v>
      </c>
      <c r="L45" s="59">
        <v>157.48031496062993</v>
      </c>
      <c r="M45" s="59">
        <v>173.22834645669292</v>
      </c>
      <c r="N45" s="46">
        <v>188.97637795275591</v>
      </c>
      <c r="O45" s="47"/>
      <c r="P45" s="47"/>
    </row>
    <row r="46" spans="1:16" ht="18.75" x14ac:dyDescent="0.25">
      <c r="A46" s="48">
        <v>0.4</v>
      </c>
      <c r="B46" s="49">
        <v>15.748031496062993</v>
      </c>
      <c r="C46" s="50">
        <f>'C SlimLine Vertical'!C46+'C SlimLine Vertical'!C46*(-Sumary!$B$6)</f>
        <v>12.866918030303029</v>
      </c>
      <c r="D46" s="50">
        <f>'C SlimLine Vertical'!D46+'C SlimLine Vertical'!D46*(-Sumary!$B$6)</f>
        <v>17.441334393939393</v>
      </c>
      <c r="E46" s="50">
        <f>'C SlimLine Vertical'!E46+'C SlimLine Vertical'!E46*(-Sumary!$B$6)</f>
        <v>22.015750757575756</v>
      </c>
      <c r="F46" s="50">
        <f>'C SlimLine Vertical'!F46+'C SlimLine Vertical'!F46*(-Sumary!$B$6)</f>
        <v>26.590167121212119</v>
      </c>
      <c r="G46" s="50">
        <f>'C SlimLine Vertical'!G46+'C SlimLine Vertical'!G46*(-Sumary!$B$6)</f>
        <v>32.263993484848484</v>
      </c>
      <c r="H46" s="50">
        <f>'C SlimLine Vertical'!H46+'C SlimLine Vertical'!H46*(-Sumary!$B$6)</f>
        <v>36.838409848484837</v>
      </c>
      <c r="I46" s="50">
        <f>'C SlimLine Vertical'!I46+'C SlimLine Vertical'!I46*(-Sumary!$B$6)</f>
        <v>41.412826212121196</v>
      </c>
      <c r="J46" s="50">
        <f>'C SlimLine Vertical'!J46+'C SlimLine Vertical'!J46*(-Sumary!$B$6)</f>
        <v>45.987242575757563</v>
      </c>
      <c r="K46" s="50">
        <f>'C SlimLine Vertical'!K46+'C SlimLine Vertical'!K46*(-Sumary!$B$6)</f>
        <v>50.561658939393936</v>
      </c>
      <c r="L46" s="50">
        <f>'C SlimLine Vertical'!L46+'C SlimLine Vertical'!L46*(-Sumary!$B$6)</f>
        <v>55.136075303030296</v>
      </c>
      <c r="M46" s="50">
        <f>'C SlimLine Vertical'!M46+'C SlimLine Vertical'!M46*(-Sumary!$B$6)</f>
        <v>59.710491666666663</v>
      </c>
      <c r="N46" s="50">
        <f>'C SlimLine Vertical'!N46+'C SlimLine Vertical'!N46*(-Sumary!$B$6)</f>
        <v>64.284908030303029</v>
      </c>
      <c r="O46" s="51"/>
      <c r="P46" s="51"/>
    </row>
    <row r="47" spans="1:16" ht="18.75" x14ac:dyDescent="0.25">
      <c r="A47" s="48">
        <v>0.8</v>
      </c>
      <c r="B47" s="49">
        <v>31.496062992125985</v>
      </c>
      <c r="C47" s="50">
        <f>'C SlimLine Vertical'!C47+'C SlimLine Vertical'!C47*(-Sumary!$B$6)</f>
        <v>14.852372575757578</v>
      </c>
      <c r="D47" s="50">
        <f>'C SlimLine Vertical'!D47+'C SlimLine Vertical'!D47*(-Sumary!$B$6)</f>
        <v>21.412243484848485</v>
      </c>
      <c r="E47" s="50">
        <f>'C SlimLine Vertical'!E47+'C SlimLine Vertical'!E47*(-Sumary!$B$6)</f>
        <v>27.972114393939393</v>
      </c>
      <c r="F47" s="50">
        <f>'C SlimLine Vertical'!F47+'C SlimLine Vertical'!F47*(-Sumary!$B$6)</f>
        <v>34.531985303030297</v>
      </c>
      <c r="G47" s="50">
        <f>'C SlimLine Vertical'!G47+'C SlimLine Vertical'!G47*(-Sumary!$B$6)</f>
        <v>42.191266212121207</v>
      </c>
      <c r="H47" s="50">
        <f>'C SlimLine Vertical'!H47+'C SlimLine Vertical'!H47*(-Sumary!$B$6)</f>
        <v>48.751137121212118</v>
      </c>
      <c r="I47" s="50">
        <f>'C SlimLine Vertical'!I47+'C SlimLine Vertical'!I47*(-Sumary!$B$6)</f>
        <v>55.311008030303007</v>
      </c>
      <c r="J47" s="50">
        <f>'C SlimLine Vertical'!J47+'C SlimLine Vertical'!J47*(-Sumary!$B$6)</f>
        <v>61.870878939393933</v>
      </c>
      <c r="K47" s="50">
        <f>'C SlimLine Vertical'!K47+'C SlimLine Vertical'!K47*(-Sumary!$B$6)</f>
        <v>68.430749848484865</v>
      </c>
      <c r="L47" s="50">
        <f>'C SlimLine Vertical'!L47+'C SlimLine Vertical'!L47*(-Sumary!$B$6)</f>
        <v>74.990620757575769</v>
      </c>
      <c r="M47" s="50">
        <f>'C SlimLine Vertical'!M47+'C SlimLine Vertical'!M47*(-Sumary!$B$6)</f>
        <v>81.550491666666673</v>
      </c>
      <c r="N47" s="50">
        <f>'C SlimLine Vertical'!N47+'C SlimLine Vertical'!N47*(-Sumary!$B$6)</f>
        <v>88.110362575757577</v>
      </c>
      <c r="O47" s="51"/>
      <c r="P47" s="51"/>
    </row>
    <row r="48" spans="1:16" ht="18.75" x14ac:dyDescent="0.25">
      <c r="A48" s="48">
        <v>1.2</v>
      </c>
      <c r="B48" s="49">
        <v>47.244094488188978</v>
      </c>
      <c r="C48" s="50">
        <f>'C SlimLine Vertical'!C48+'C SlimLine Vertical'!C48*(-Sumary!$B$6)</f>
        <v>16.837827121212118</v>
      </c>
      <c r="D48" s="50">
        <f>'C SlimLine Vertical'!D48+'C SlimLine Vertical'!D48*(-Sumary!$B$6)</f>
        <v>25.383152575757574</v>
      </c>
      <c r="E48" s="50">
        <f>'C SlimLine Vertical'!E48+'C SlimLine Vertical'!E48*(-Sumary!$B$6)</f>
        <v>33.928478030303026</v>
      </c>
      <c r="F48" s="50">
        <f>'C SlimLine Vertical'!F48+'C SlimLine Vertical'!F48*(-Sumary!$B$6)</f>
        <v>42.473803484848482</v>
      </c>
      <c r="G48" s="50">
        <f>'C SlimLine Vertical'!G48+'C SlimLine Vertical'!G48*(-Sumary!$B$6)</f>
        <v>52.118538939393936</v>
      </c>
      <c r="H48" s="50">
        <f>'C SlimLine Vertical'!H48+'C SlimLine Vertical'!H48*(-Sumary!$B$6)</f>
        <v>60.663864393939384</v>
      </c>
      <c r="I48" s="50">
        <f>'C SlimLine Vertical'!I48+'C SlimLine Vertical'!I48*(-Sumary!$B$6)</f>
        <v>69.209189848484826</v>
      </c>
      <c r="J48" s="50">
        <f>'C SlimLine Vertical'!J48+'C SlimLine Vertical'!J48*(-Sumary!$B$6)</f>
        <v>77.754515303030303</v>
      </c>
      <c r="K48" s="50">
        <f>'C SlimLine Vertical'!K48+'C SlimLine Vertical'!K48*(-Sumary!$B$6)</f>
        <v>86.299840757575751</v>
      </c>
      <c r="L48" s="50">
        <f>'C SlimLine Vertical'!L48+'C SlimLine Vertical'!L48*(-Sumary!$B$6)</f>
        <v>94.845166212121214</v>
      </c>
      <c r="M48" s="50">
        <f>'C SlimLine Vertical'!M48+'C SlimLine Vertical'!M48*(-Sumary!$B$6)</f>
        <v>103.39049166666666</v>
      </c>
      <c r="N48" s="50">
        <f>'C SlimLine Vertical'!N48+'C SlimLine Vertical'!N48*(-Sumary!$B$6)</f>
        <v>111.93581712121211</v>
      </c>
      <c r="O48" s="51"/>
      <c r="P48" s="51"/>
    </row>
    <row r="49" spans="1:40" ht="18.75" x14ac:dyDescent="0.25">
      <c r="A49" s="48">
        <v>1.6</v>
      </c>
      <c r="B49" s="49">
        <v>62.99212598425197</v>
      </c>
      <c r="C49" s="50">
        <f>'C SlimLine Vertical'!C49+'C SlimLine Vertical'!C49*(-Sumary!$B$6)</f>
        <v>18.823281666666666</v>
      </c>
      <c r="D49" s="50">
        <f>'C SlimLine Vertical'!D49+'C SlimLine Vertical'!D49*(-Sumary!$B$6)</f>
        <v>29.354061666666666</v>
      </c>
      <c r="E49" s="50">
        <f>'C SlimLine Vertical'!E49+'C SlimLine Vertical'!E49*(-Sumary!$B$6)</f>
        <v>39.884841666666659</v>
      </c>
      <c r="F49" s="50">
        <f>'C SlimLine Vertical'!F49+'C SlimLine Vertical'!F49*(-Sumary!$B$6)</f>
        <v>50.415621666666659</v>
      </c>
      <c r="G49" s="50">
        <f>'C SlimLine Vertical'!G49+'C SlimLine Vertical'!G49*(-Sumary!$B$6)</f>
        <v>62.045811666666665</v>
      </c>
      <c r="H49" s="50">
        <f>'C SlimLine Vertical'!H49+'C SlimLine Vertical'!H49*(-Sumary!$B$6)</f>
        <v>72.576591666666658</v>
      </c>
      <c r="I49" s="50">
        <f>'C SlimLine Vertical'!I49+'C SlimLine Vertical'!I49*(-Sumary!$B$6)</f>
        <v>83.107371666666651</v>
      </c>
      <c r="J49" s="50">
        <f>'C SlimLine Vertical'!J49+'C SlimLine Vertical'!J49*(-Sumary!$B$6)</f>
        <v>93.638151666666658</v>
      </c>
      <c r="K49" s="50">
        <f>'C SlimLine Vertical'!K49+'C SlimLine Vertical'!K49*(-Sumary!$B$6)</f>
        <v>104.16893166666668</v>
      </c>
      <c r="L49" s="50">
        <f>'C SlimLine Vertical'!L49+'C SlimLine Vertical'!L49*(-Sumary!$B$6)</f>
        <v>114.69971166666667</v>
      </c>
      <c r="M49" s="50">
        <f>'C SlimLine Vertical'!M49+'C SlimLine Vertical'!M49*(-Sumary!$B$6)</f>
        <v>125.23049166666668</v>
      </c>
      <c r="N49" s="50">
        <f>'C SlimLine Vertical'!N49+'C SlimLine Vertical'!N49*(-Sumary!$B$6)</f>
        <v>135.76127166666666</v>
      </c>
      <c r="O49" s="51"/>
      <c r="P49" s="51"/>
    </row>
    <row r="50" spans="1:40" ht="18.75" x14ac:dyDescent="0.25">
      <c r="A50" s="48">
        <v>2</v>
      </c>
      <c r="B50" s="49">
        <v>78.740157480314963</v>
      </c>
      <c r="C50" s="50">
        <f>'C SlimLine Vertical'!C50+'C SlimLine Vertical'!C50*(-Sumary!$B$6)</f>
        <v>20.808736212121214</v>
      </c>
      <c r="D50" s="50">
        <f>'C SlimLine Vertical'!D50+'C SlimLine Vertical'!D50*(-Sumary!$B$6)</f>
        <v>33.324970757575755</v>
      </c>
      <c r="E50" s="50">
        <f>'C SlimLine Vertical'!E50+'C SlimLine Vertical'!E50*(-Sumary!$B$6)</f>
        <v>45.8412053030303</v>
      </c>
      <c r="F50" s="50">
        <f>'C SlimLine Vertical'!F50+'C SlimLine Vertical'!F50*(-Sumary!$B$6)</f>
        <v>58.357439848484844</v>
      </c>
      <c r="G50" s="50">
        <f>'C SlimLine Vertical'!G50+'C SlimLine Vertical'!G50*(-Sumary!$B$6)</f>
        <v>71.973084393939388</v>
      </c>
      <c r="H50" s="50">
        <f>'C SlimLine Vertical'!H50+'C SlimLine Vertical'!H50*(-Sumary!$B$6)</f>
        <v>84.489318939393939</v>
      </c>
      <c r="I50" s="50">
        <f>'C SlimLine Vertical'!I50+'C SlimLine Vertical'!I50*(-Sumary!$B$6)</f>
        <v>97.005553484848491</v>
      </c>
      <c r="J50" s="50">
        <f>'C SlimLine Vertical'!J50+'C SlimLine Vertical'!J50*(-Sumary!$B$6)</f>
        <v>109.52178803030303</v>
      </c>
      <c r="K50" s="50">
        <f>'C SlimLine Vertical'!K50+'C SlimLine Vertical'!K50*(-Sumary!$B$6)</f>
        <v>122.03802257575761</v>
      </c>
      <c r="L50" s="50">
        <f>'C SlimLine Vertical'!L50+'C SlimLine Vertical'!L50*(-Sumary!$B$6)</f>
        <v>134.55425712121209</v>
      </c>
      <c r="M50" s="50">
        <f>'C SlimLine Vertical'!M50+'C SlimLine Vertical'!M50*(-Sumary!$B$6)</f>
        <v>147.07049166666667</v>
      </c>
      <c r="N50" s="50">
        <f>'C SlimLine Vertical'!N50+'C SlimLine Vertical'!N50*(-Sumary!$B$6)</f>
        <v>159.58672621212122</v>
      </c>
      <c r="O50" s="51"/>
      <c r="P50" s="51"/>
    </row>
    <row r="51" spans="1:40" ht="18.75" x14ac:dyDescent="0.25">
      <c r="A51" s="48">
        <v>2.4</v>
      </c>
      <c r="B51" s="49">
        <v>94.488188976377955</v>
      </c>
      <c r="C51" s="50">
        <f>'C SlimLine Vertical'!C51+'C SlimLine Vertical'!C51*(-Sumary!$B$6)</f>
        <v>22.794190757575759</v>
      </c>
      <c r="D51" s="50">
        <f>'C SlimLine Vertical'!D51+'C SlimLine Vertical'!D51*(-Sumary!$B$6)</f>
        <v>37.295879848484837</v>
      </c>
      <c r="E51" s="50">
        <f>'C SlimLine Vertical'!E51+'C SlimLine Vertical'!E51*(-Sumary!$B$6)</f>
        <v>51.797568939393933</v>
      </c>
      <c r="F51" s="50">
        <f>'C SlimLine Vertical'!F51+'C SlimLine Vertical'!F51*(-Sumary!$B$6)</f>
        <v>66.299258030303022</v>
      </c>
      <c r="G51" s="50">
        <f>'C SlimLine Vertical'!G51+'C SlimLine Vertical'!G51*(-Sumary!$B$6)</f>
        <v>81.900357121212124</v>
      </c>
      <c r="H51" s="50">
        <f>'C SlimLine Vertical'!H51+'C SlimLine Vertical'!H51*(-Sumary!$B$6)</f>
        <v>96.40204621212122</v>
      </c>
      <c r="I51" s="50">
        <f>'C SlimLine Vertical'!I51+'C SlimLine Vertical'!I51*(-Sumary!$B$6)</f>
        <v>110.9037353030303</v>
      </c>
      <c r="J51" s="50">
        <f>'C SlimLine Vertical'!J51+'C SlimLine Vertical'!J51*(-Sumary!$B$6)</f>
        <v>125.40542439393938</v>
      </c>
      <c r="K51" s="50">
        <f>'C SlimLine Vertical'!K51+'C SlimLine Vertical'!K51*(-Sumary!$B$6)</f>
        <v>139.90711348484845</v>
      </c>
      <c r="L51" s="50">
        <f>'C SlimLine Vertical'!L51+'C SlimLine Vertical'!L51*(-Sumary!$B$6)</f>
        <v>154.40880257575756</v>
      </c>
      <c r="M51" s="50">
        <f>'C SlimLine Vertical'!M51+'C SlimLine Vertical'!M51*(-Sumary!$B$6)</f>
        <v>168.91049166666667</v>
      </c>
      <c r="N51" s="50">
        <f>'C SlimLine Vertical'!N51+'C SlimLine Vertical'!N51*(-Sumary!$B$6)</f>
        <v>183.41218075757578</v>
      </c>
      <c r="O51" s="51"/>
      <c r="P51" s="51"/>
    </row>
    <row r="52" spans="1:40" ht="18.75" x14ac:dyDescent="0.25">
      <c r="A52" s="48">
        <v>2.8</v>
      </c>
      <c r="B52" s="49">
        <v>110.23622047244095</v>
      </c>
      <c r="C52" s="50">
        <f>'C SlimLine Vertical'!C52+'C SlimLine Vertical'!C52*(-Sumary!$B$6)</f>
        <v>24.779645303030303</v>
      </c>
      <c r="D52" s="50">
        <f>'C SlimLine Vertical'!D52+'C SlimLine Vertical'!D52*(-Sumary!$B$6)</f>
        <v>41.26678893939394</v>
      </c>
      <c r="E52" s="50">
        <f>'C SlimLine Vertical'!E52+'C SlimLine Vertical'!E52*(-Sumary!$B$6)</f>
        <v>57.753932575757567</v>
      </c>
      <c r="F52" s="50">
        <f>'C SlimLine Vertical'!F52+'C SlimLine Vertical'!F52*(-Sumary!$B$6)</f>
        <v>74.241076212121229</v>
      </c>
      <c r="G52" s="50">
        <f>'C SlimLine Vertical'!G52+'C SlimLine Vertical'!G52*(-Sumary!$B$6)</f>
        <v>91.827629848484847</v>
      </c>
      <c r="H52" s="50">
        <f>'C SlimLine Vertical'!H52+'C SlimLine Vertical'!H52*(-Sumary!$B$6)</f>
        <v>108.31477348484849</v>
      </c>
      <c r="I52" s="50">
        <f>'C SlimLine Vertical'!I52+'C SlimLine Vertical'!I52*(-Sumary!$B$6)</f>
        <v>124.80191712121211</v>
      </c>
      <c r="J52" s="50">
        <f>'C SlimLine Vertical'!J52+'C SlimLine Vertical'!J52*(-Sumary!$B$6)</f>
        <v>141.28906075757575</v>
      </c>
      <c r="K52" s="50">
        <f>'C SlimLine Vertical'!K52+'C SlimLine Vertical'!K52*(-Sumary!$B$6)</f>
        <v>157.77620439393937</v>
      </c>
      <c r="L52" s="50">
        <f>'C SlimLine Vertical'!L52+'C SlimLine Vertical'!L52*(-Sumary!$B$6)</f>
        <v>174.26334803030298</v>
      </c>
      <c r="M52" s="50">
        <f>'C SlimLine Vertical'!M52+'C SlimLine Vertical'!M52*(-Sumary!$B$6)</f>
        <v>190.75049166666665</v>
      </c>
      <c r="N52" s="50">
        <f>'C SlimLine Vertical'!N52+'C SlimLine Vertical'!N52*(-Sumary!$B$6)</f>
        <v>207.23763530303026</v>
      </c>
      <c r="O52" s="51"/>
      <c r="P52" s="51"/>
    </row>
    <row r="53" spans="1:40" ht="18.75" x14ac:dyDescent="0.25">
      <c r="A53" s="48">
        <v>3.2</v>
      </c>
      <c r="B53" s="49">
        <v>125.98425196850394</v>
      </c>
      <c r="C53" s="50">
        <f>'C SlimLine Vertical'!C53+'C SlimLine Vertical'!C53*(-Sumary!$B$6)</f>
        <v>26.765099848484855</v>
      </c>
      <c r="D53" s="50">
        <f>'C SlimLine Vertical'!D53+'C SlimLine Vertical'!D53*(-Sumary!$B$6)</f>
        <v>45.237698030303029</v>
      </c>
      <c r="E53" s="50">
        <f>'C SlimLine Vertical'!E53+'C SlimLine Vertical'!E53*(-Sumary!$B$6)</f>
        <v>63.710296212121214</v>
      </c>
      <c r="F53" s="50">
        <f>'C SlimLine Vertical'!F53+'C SlimLine Vertical'!F53*(-Sumary!$B$6)</f>
        <v>82.182894393939407</v>
      </c>
      <c r="G53" s="50">
        <f>'C SlimLine Vertical'!G53+'C SlimLine Vertical'!G53*(-Sumary!$B$6)</f>
        <v>101.75490257575758</v>
      </c>
      <c r="H53" s="50">
        <f>'C SlimLine Vertical'!H53+'C SlimLine Vertical'!H53*(-Sumary!$B$6)</f>
        <v>120.22750075757575</v>
      </c>
      <c r="I53" s="50">
        <f>'C SlimLine Vertical'!I53+'C SlimLine Vertical'!I53*(-Sumary!$B$6)</f>
        <v>138.70009893939391</v>
      </c>
      <c r="J53" s="50">
        <f>'C SlimLine Vertical'!J53+'C SlimLine Vertical'!J53*(-Sumary!$B$6)</f>
        <v>157.17269712121211</v>
      </c>
      <c r="K53" s="50">
        <f>'C SlimLine Vertical'!K53+'C SlimLine Vertical'!K53*(-Sumary!$B$6)</f>
        <v>175.64529530303034</v>
      </c>
      <c r="L53" s="50">
        <f>'C SlimLine Vertical'!L53+'C SlimLine Vertical'!L53*(-Sumary!$B$6)</f>
        <v>194.11789348484845</v>
      </c>
      <c r="M53" s="50">
        <f>'C SlimLine Vertical'!M53+'C SlimLine Vertical'!M53*(-Sumary!$B$6)</f>
        <v>212.59049166666668</v>
      </c>
      <c r="N53" s="50">
        <f>'C SlimLine Vertical'!N53+'C SlimLine Vertical'!N53*(-Sumary!$B$6)</f>
        <v>231.06308984848485</v>
      </c>
      <c r="O53" s="51"/>
      <c r="P53" s="51"/>
    </row>
    <row r="54" spans="1:40" ht="18.75" x14ac:dyDescent="0.25">
      <c r="A54" s="48">
        <v>3.6</v>
      </c>
      <c r="B54" s="49">
        <v>141.73228346456693</v>
      </c>
      <c r="C54" s="50">
        <f>'C SlimLine Vertical'!C54+'C SlimLine Vertical'!C54*(-Sumary!$B$6)</f>
        <v>28.750554393939392</v>
      </c>
      <c r="D54" s="50">
        <f>'C SlimLine Vertical'!D54+'C SlimLine Vertical'!D54*(-Sumary!$B$6)</f>
        <v>49.208607121212118</v>
      </c>
      <c r="E54" s="50">
        <f>'C SlimLine Vertical'!E54+'C SlimLine Vertical'!E54*(-Sumary!$B$6)</f>
        <v>69.666659848484855</v>
      </c>
      <c r="F54" s="50">
        <f>'C SlimLine Vertical'!F54+'C SlimLine Vertical'!F54*(-Sumary!$B$6)</f>
        <v>90.124712575757584</v>
      </c>
      <c r="G54" s="50">
        <f>'C SlimLine Vertical'!G54+'C SlimLine Vertical'!G54*(-Sumary!$B$6)</f>
        <v>111.68217530303032</v>
      </c>
      <c r="H54" s="50">
        <f>'C SlimLine Vertical'!H54+'C SlimLine Vertical'!H54*(-Sumary!$B$6)</f>
        <v>132.14022803030301</v>
      </c>
      <c r="I54" s="50">
        <f>'C SlimLine Vertical'!I54+'C SlimLine Vertical'!I54*(-Sumary!$B$6)</f>
        <v>152.59828075757574</v>
      </c>
      <c r="J54" s="50">
        <f>'C SlimLine Vertical'!J54+'C SlimLine Vertical'!J54*(-Sumary!$B$6)</f>
        <v>173.05633348484844</v>
      </c>
      <c r="K54" s="50">
        <f>'C SlimLine Vertical'!K54+'C SlimLine Vertical'!K54*(-Sumary!$B$6)</f>
        <v>193.5143862121212</v>
      </c>
      <c r="L54" s="50">
        <f>'C SlimLine Vertical'!L54+'C SlimLine Vertical'!L54*(-Sumary!$B$6)</f>
        <v>213.97243893939392</v>
      </c>
      <c r="M54" s="50">
        <f>'C SlimLine Vertical'!M54+'C SlimLine Vertical'!M54*(-Sumary!$B$6)</f>
        <v>234.43049166666665</v>
      </c>
      <c r="N54" s="50">
        <f>'C SlimLine Vertical'!N54+'C SlimLine Vertical'!N54*(-Sumary!$B$6)</f>
        <v>254.88854439393941</v>
      </c>
      <c r="O54" s="51"/>
      <c r="P54" s="51"/>
    </row>
    <row r="55" spans="1:40" ht="18.75" x14ac:dyDescent="0.25">
      <c r="A55" s="48">
        <v>4</v>
      </c>
      <c r="B55" s="49">
        <v>157.48031496062993</v>
      </c>
      <c r="C55" s="50">
        <f>'C SlimLine Vertical'!C55+'C SlimLine Vertical'!C55*(-Sumary!$B$6)</f>
        <v>30.736008939393937</v>
      </c>
      <c r="D55" s="50">
        <f>'C SlimLine Vertical'!D55+'C SlimLine Vertical'!D55*(-Sumary!$B$6)</f>
        <v>53.179516212121207</v>
      </c>
      <c r="E55" s="50">
        <f>'C SlimLine Vertical'!E55+'C SlimLine Vertical'!E55*(-Sumary!$B$6)</f>
        <v>75.623023484848474</v>
      </c>
      <c r="F55" s="50">
        <f>'C SlimLine Vertical'!F55+'C SlimLine Vertical'!F55*(-Sumary!$B$6)</f>
        <v>98.066530757575734</v>
      </c>
      <c r="G55" s="50">
        <f>'C SlimLine Vertical'!G55+'C SlimLine Vertical'!G55*(-Sumary!$B$6)</f>
        <v>121.60944803030303</v>
      </c>
      <c r="H55" s="50">
        <f>'C SlimLine Vertical'!H55+'C SlimLine Vertical'!H55*(-Sumary!$B$6)</f>
        <v>144.05295530303025</v>
      </c>
      <c r="I55" s="50">
        <f>'C SlimLine Vertical'!I55+'C SlimLine Vertical'!I55*(-Sumary!$B$6)</f>
        <v>166.49646257575753</v>
      </c>
      <c r="J55" s="50">
        <f>'C SlimLine Vertical'!J55+'C SlimLine Vertical'!J55*(-Sumary!$B$6)</f>
        <v>188.93996984848479</v>
      </c>
      <c r="K55" s="50">
        <f>'C SlimLine Vertical'!K55+'C SlimLine Vertical'!K55*(-Sumary!$B$6)</f>
        <v>211.38347712121211</v>
      </c>
      <c r="L55" s="50">
        <f>'C SlimLine Vertical'!L55+'C SlimLine Vertical'!L55*(-Sumary!$B$6)</f>
        <v>233.82698439393934</v>
      </c>
      <c r="M55" s="50">
        <f>'C SlimLine Vertical'!M55+'C SlimLine Vertical'!M55*(-Sumary!$B$6)</f>
        <v>256.27049166666671</v>
      </c>
      <c r="N55" s="50">
        <f>'C SlimLine Vertical'!N55+'C SlimLine Vertical'!N55*(-Sumary!$B$6)</f>
        <v>278.71399893939389</v>
      </c>
      <c r="O55" s="51"/>
      <c r="P55" s="51"/>
    </row>
    <row r="56" spans="1:40" ht="18.75" x14ac:dyDescent="0.25">
      <c r="A56" s="60"/>
      <c r="B56" s="61"/>
      <c r="C56" s="62"/>
      <c r="D56" s="62"/>
      <c r="E56" s="62"/>
      <c r="F56" s="62"/>
      <c r="G56" s="62"/>
      <c r="H56" s="62"/>
      <c r="I56" s="62"/>
      <c r="J56" s="62"/>
      <c r="K56" s="62"/>
      <c r="L56" s="62"/>
      <c r="M56" s="62"/>
      <c r="N56" s="62"/>
      <c r="O56" s="51"/>
      <c r="P56" s="51"/>
    </row>
    <row r="57" spans="1:40" ht="18.75" x14ac:dyDescent="0.25">
      <c r="A57" s="60"/>
      <c r="B57" s="61"/>
      <c r="C57" s="62"/>
      <c r="D57" s="62"/>
      <c r="E57" s="62"/>
      <c r="F57" s="62"/>
      <c r="G57" s="62"/>
      <c r="H57" s="62"/>
      <c r="I57" s="62"/>
      <c r="J57" s="62"/>
      <c r="K57" s="62"/>
      <c r="L57" s="62"/>
      <c r="M57" s="62"/>
      <c r="N57" s="62"/>
      <c r="O57" s="51"/>
      <c r="P57" s="51"/>
    </row>
    <row r="58" spans="1:40" ht="18.75" x14ac:dyDescent="0.25">
      <c r="A58" s="60"/>
      <c r="B58" s="61"/>
      <c r="C58" s="62"/>
      <c r="D58" s="63"/>
      <c r="E58" s="62"/>
      <c r="F58" s="63"/>
      <c r="G58" s="62"/>
      <c r="H58" s="63"/>
      <c r="I58" s="62"/>
      <c r="J58" s="63"/>
      <c r="K58" s="62"/>
      <c r="L58" s="63"/>
      <c r="M58" s="62"/>
      <c r="N58" s="63"/>
      <c r="O58" s="51"/>
      <c r="P58" s="64"/>
    </row>
    <row r="59" spans="1:40" ht="18.75" x14ac:dyDescent="0.25">
      <c r="A59" s="54" t="s">
        <v>245</v>
      </c>
      <c r="B59" s="52"/>
      <c r="C59" s="52"/>
      <c r="D59" s="32"/>
      <c r="E59" s="55"/>
      <c r="F59" s="32"/>
      <c r="G59" s="31"/>
      <c r="H59" s="32"/>
      <c r="I59" s="52"/>
      <c r="J59" s="32"/>
      <c r="K59" s="52"/>
      <c r="L59" s="32"/>
      <c r="M59" s="52"/>
      <c r="N59" s="32"/>
      <c r="O59" s="53"/>
    </row>
    <row r="60" spans="1:40" ht="18.75" x14ac:dyDescent="0.25">
      <c r="A60" s="719" t="s">
        <v>240</v>
      </c>
      <c r="B60" s="720"/>
      <c r="C60" s="38">
        <v>0.4</v>
      </c>
      <c r="D60" s="39">
        <v>0.8</v>
      </c>
      <c r="E60" s="39">
        <v>1.2</v>
      </c>
      <c r="F60" s="39">
        <v>1.6</v>
      </c>
      <c r="G60" s="39">
        <v>2</v>
      </c>
      <c r="H60" s="39">
        <v>2.4</v>
      </c>
      <c r="I60" s="39">
        <v>2.8</v>
      </c>
      <c r="J60" s="39">
        <v>3.2</v>
      </c>
      <c r="K60" s="39">
        <v>3.6</v>
      </c>
      <c r="L60" s="39">
        <v>4</v>
      </c>
      <c r="M60" s="39">
        <v>4.4000000000000004</v>
      </c>
      <c r="N60" s="40">
        <v>4.8</v>
      </c>
      <c r="O60" s="41"/>
      <c r="P60" s="41"/>
      <c r="AN60" s="65"/>
    </row>
    <row r="61" spans="1:40" ht="37.5" x14ac:dyDescent="0.25">
      <c r="A61" s="56"/>
      <c r="B61" s="57" t="s">
        <v>241</v>
      </c>
      <c r="C61" s="58">
        <v>15.748031496062993</v>
      </c>
      <c r="D61" s="59">
        <v>31.496062992125985</v>
      </c>
      <c r="E61" s="59">
        <v>47.244094488188978</v>
      </c>
      <c r="F61" s="59">
        <v>62.99212598425197</v>
      </c>
      <c r="G61" s="59">
        <v>78.740157480314963</v>
      </c>
      <c r="H61" s="59">
        <v>94.488188976377955</v>
      </c>
      <c r="I61" s="59">
        <v>110.23622047244095</v>
      </c>
      <c r="J61" s="59">
        <v>125.98425196850394</v>
      </c>
      <c r="K61" s="59">
        <v>141.73228346456693</v>
      </c>
      <c r="L61" s="59">
        <v>157.48031496062993</v>
      </c>
      <c r="M61" s="59">
        <v>173.22834645669292</v>
      </c>
      <c r="N61" s="46">
        <v>188.97637795275591</v>
      </c>
      <c r="O61" s="47"/>
      <c r="P61" s="47"/>
    </row>
    <row r="62" spans="1:40" ht="18.75" x14ac:dyDescent="0.25">
      <c r="A62" s="48">
        <v>0.4</v>
      </c>
      <c r="B62" s="49">
        <v>15.748031496062993</v>
      </c>
      <c r="C62" s="50">
        <f>'C SlimLine Vertical'!C62+'C SlimLine Vertical'!C62*(-Sumary!$B$6)</f>
        <v>13.91991803030303</v>
      </c>
      <c r="D62" s="50">
        <f>'C SlimLine Vertical'!D62+'C SlimLine Vertical'!D62*(-Sumary!$B$6)</f>
        <v>19.547334393939394</v>
      </c>
      <c r="E62" s="50">
        <f>'C SlimLine Vertical'!E62+'C SlimLine Vertical'!E62*(-Sumary!$B$6)</f>
        <v>25.174750757575755</v>
      </c>
      <c r="F62" s="50">
        <f>'C SlimLine Vertical'!F62+'C SlimLine Vertical'!F62*(-Sumary!$B$6)</f>
        <v>30.802167121212118</v>
      </c>
      <c r="G62" s="50">
        <f>'C SlimLine Vertical'!G62+'C SlimLine Vertical'!G62*(-Sumary!$B$6)</f>
        <v>37.528993484848478</v>
      </c>
      <c r="H62" s="50">
        <f>'C SlimLine Vertical'!H62+'C SlimLine Vertical'!H62*(-Sumary!$B$6)</f>
        <v>43.156409848484849</v>
      </c>
      <c r="I62" s="50">
        <f>'C SlimLine Vertical'!I62+'C SlimLine Vertical'!I62*(-Sumary!$B$6)</f>
        <v>48.783826212121205</v>
      </c>
      <c r="J62" s="50">
        <f>'C SlimLine Vertical'!J62+'C SlimLine Vertical'!J62*(-Sumary!$B$6)</f>
        <v>54.411242575757562</v>
      </c>
      <c r="K62" s="50">
        <f>'C SlimLine Vertical'!K62+'C SlimLine Vertical'!K62*(-Sumary!$B$6)</f>
        <v>60.038658939393947</v>
      </c>
      <c r="L62" s="50">
        <f>'C SlimLine Vertical'!L62+'C SlimLine Vertical'!L62*(-Sumary!$B$6)</f>
        <v>65.666075303030311</v>
      </c>
      <c r="M62" s="50">
        <f>'C SlimLine Vertical'!M62+'C SlimLine Vertical'!M62*(-Sumary!$B$6)</f>
        <v>71.293491666666668</v>
      </c>
      <c r="N62" s="50">
        <f>'C SlimLine Vertical'!N62+'C SlimLine Vertical'!N62*(-Sumary!$B$6)</f>
        <v>76.920908030303039</v>
      </c>
      <c r="O62" s="51"/>
      <c r="P62" s="51"/>
    </row>
    <row r="63" spans="1:40" ht="18.75" x14ac:dyDescent="0.25">
      <c r="A63" s="48">
        <v>0.8</v>
      </c>
      <c r="B63" s="49">
        <v>31.496062992125985</v>
      </c>
      <c r="C63" s="50">
        <f>'C SlimLine Vertical'!C63+'C SlimLine Vertical'!C63*(-Sumary!$B$6)</f>
        <v>16.756281666666666</v>
      </c>
      <c r="D63" s="50">
        <f>'C SlimLine Vertical'!D63+'C SlimLine Vertical'!D63*(-Sumary!$B$6)</f>
        <v>25.22006166666667</v>
      </c>
      <c r="E63" s="50">
        <f>'C SlimLine Vertical'!E63+'C SlimLine Vertical'!E63*(-Sumary!$B$6)</f>
        <v>33.683841666666659</v>
      </c>
      <c r="F63" s="50">
        <f>'C SlimLine Vertical'!F63+'C SlimLine Vertical'!F63*(-Sumary!$B$6)</f>
        <v>42.147621666666659</v>
      </c>
      <c r="G63" s="50">
        <f>'C SlimLine Vertical'!G63+'C SlimLine Vertical'!G63*(-Sumary!$B$6)</f>
        <v>51.710811666666665</v>
      </c>
      <c r="H63" s="50">
        <f>'C SlimLine Vertical'!H63+'C SlimLine Vertical'!H63*(-Sumary!$B$6)</f>
        <v>60.17459166666665</v>
      </c>
      <c r="I63" s="50">
        <f>'C SlimLine Vertical'!I63+'C SlimLine Vertical'!I63*(-Sumary!$B$6)</f>
        <v>68.638371666666657</v>
      </c>
      <c r="J63" s="50">
        <f>'C SlimLine Vertical'!J63+'C SlimLine Vertical'!J63*(-Sumary!$B$6)</f>
        <v>77.102151666666671</v>
      </c>
      <c r="K63" s="50">
        <f>'C SlimLine Vertical'!K63+'C SlimLine Vertical'!K63*(-Sumary!$B$6)</f>
        <v>85.565931666666657</v>
      </c>
      <c r="L63" s="50">
        <f>'C SlimLine Vertical'!L63+'C SlimLine Vertical'!L63*(-Sumary!$B$6)</f>
        <v>94.029711666666671</v>
      </c>
      <c r="M63" s="50">
        <f>'C SlimLine Vertical'!M63+'C SlimLine Vertical'!M63*(-Sumary!$B$6)</f>
        <v>102.49349166666666</v>
      </c>
      <c r="N63" s="50">
        <f>'C SlimLine Vertical'!N63+'C SlimLine Vertical'!N63*(-Sumary!$B$6)</f>
        <v>110.95727166666666</v>
      </c>
      <c r="O63" s="51"/>
      <c r="P63" s="51"/>
    </row>
    <row r="64" spans="1:40" ht="18.75" x14ac:dyDescent="0.25">
      <c r="A64" s="48">
        <v>1.2</v>
      </c>
      <c r="B64" s="49">
        <v>47.244094488188978</v>
      </c>
      <c r="C64" s="50">
        <f>'C SlimLine Vertical'!C64+'C SlimLine Vertical'!C64*(-Sumary!$B$6)</f>
        <v>19.592645303030302</v>
      </c>
      <c r="D64" s="50">
        <f>'C SlimLine Vertical'!D64+'C SlimLine Vertical'!D64*(-Sumary!$B$6)</f>
        <v>30.892788939393935</v>
      </c>
      <c r="E64" s="50">
        <f>'C SlimLine Vertical'!E64+'C SlimLine Vertical'!E64*(-Sumary!$B$6)</f>
        <v>42.192932575757567</v>
      </c>
      <c r="F64" s="50">
        <f>'C SlimLine Vertical'!F64+'C SlimLine Vertical'!F64*(-Sumary!$B$6)</f>
        <v>53.493076212121203</v>
      </c>
      <c r="G64" s="50">
        <f>'C SlimLine Vertical'!G64+'C SlimLine Vertical'!G64*(-Sumary!$B$6)</f>
        <v>65.892629848484845</v>
      </c>
      <c r="H64" s="50">
        <f>'C SlimLine Vertical'!H64+'C SlimLine Vertical'!H64*(-Sumary!$B$6)</f>
        <v>77.192773484848473</v>
      </c>
      <c r="I64" s="50">
        <f>'C SlimLine Vertical'!I64+'C SlimLine Vertical'!I64*(-Sumary!$B$6)</f>
        <v>88.492917121212102</v>
      </c>
      <c r="J64" s="50">
        <f>'C SlimLine Vertical'!J64+'C SlimLine Vertical'!J64*(-Sumary!$B$6)</f>
        <v>99.793060757575745</v>
      </c>
      <c r="K64" s="50">
        <f>'C SlimLine Vertical'!K64+'C SlimLine Vertical'!K64*(-Sumary!$B$6)</f>
        <v>111.0932043939394</v>
      </c>
      <c r="L64" s="50">
        <f>'C SlimLine Vertical'!L64+'C SlimLine Vertical'!L64*(-Sumary!$B$6)</f>
        <v>122.39334803030302</v>
      </c>
      <c r="M64" s="50">
        <f>'C SlimLine Vertical'!M64+'C SlimLine Vertical'!M64*(-Sumary!$B$6)</f>
        <v>133.69349166666663</v>
      </c>
      <c r="N64" s="50">
        <f>'C SlimLine Vertical'!N64+'C SlimLine Vertical'!N64*(-Sumary!$B$6)</f>
        <v>144.99363530303029</v>
      </c>
      <c r="O64" s="51"/>
      <c r="P64" s="51"/>
    </row>
    <row r="65" spans="1:16" ht="18.75" x14ac:dyDescent="0.25">
      <c r="A65" s="48">
        <v>1.6</v>
      </c>
      <c r="B65" s="49">
        <v>62.99212598425197</v>
      </c>
      <c r="C65" s="50">
        <f>'C SlimLine Vertical'!C65+'C SlimLine Vertical'!C65*(-Sumary!$B$6)</f>
        <v>22.429008939393938</v>
      </c>
      <c r="D65" s="50">
        <f>'C SlimLine Vertical'!D65+'C SlimLine Vertical'!D65*(-Sumary!$B$6)</f>
        <v>36.565516212121203</v>
      </c>
      <c r="E65" s="50">
        <f>'C SlimLine Vertical'!E65+'C SlimLine Vertical'!E65*(-Sumary!$B$6)</f>
        <v>50.702023484848475</v>
      </c>
      <c r="F65" s="50">
        <f>'C SlimLine Vertical'!F65+'C SlimLine Vertical'!F65*(-Sumary!$B$6)</f>
        <v>64.838530757575754</v>
      </c>
      <c r="G65" s="50">
        <f>'C SlimLine Vertical'!G65+'C SlimLine Vertical'!G65*(-Sumary!$B$6)</f>
        <v>80.074448030303031</v>
      </c>
      <c r="H65" s="50">
        <f>'C SlimLine Vertical'!H65+'C SlimLine Vertical'!H65*(-Sumary!$B$6)</f>
        <v>94.210955303030303</v>
      </c>
      <c r="I65" s="50">
        <f>'C SlimLine Vertical'!I65+'C SlimLine Vertical'!I65*(-Sumary!$B$6)</f>
        <v>108.34746257575758</v>
      </c>
      <c r="J65" s="50">
        <f>'C SlimLine Vertical'!J65+'C SlimLine Vertical'!J65*(-Sumary!$B$6)</f>
        <v>122.48396984848485</v>
      </c>
      <c r="K65" s="50">
        <f>'C SlimLine Vertical'!K65+'C SlimLine Vertical'!K65*(-Sumary!$B$6)</f>
        <v>136.6204771212121</v>
      </c>
      <c r="L65" s="50">
        <f>'C SlimLine Vertical'!L65+'C SlimLine Vertical'!L65*(-Sumary!$B$6)</f>
        <v>150.75698439393938</v>
      </c>
      <c r="M65" s="50">
        <f>'C SlimLine Vertical'!M65+'C SlimLine Vertical'!M65*(-Sumary!$B$6)</f>
        <v>164.89349166666665</v>
      </c>
      <c r="N65" s="50">
        <f>'C SlimLine Vertical'!N65+'C SlimLine Vertical'!N65*(-Sumary!$B$6)</f>
        <v>179.02999893939389</v>
      </c>
      <c r="O65" s="51"/>
      <c r="P65" s="51"/>
    </row>
    <row r="66" spans="1:16" ht="18.75" x14ac:dyDescent="0.25">
      <c r="A66" s="48">
        <v>2</v>
      </c>
      <c r="B66" s="49">
        <v>78.740157480314963</v>
      </c>
      <c r="C66" s="50">
        <f>'C SlimLine Vertical'!C66+'C SlimLine Vertical'!C66*(-Sumary!$B$6)</f>
        <v>25.265372575757578</v>
      </c>
      <c r="D66" s="50">
        <f>'C SlimLine Vertical'!D66+'C SlimLine Vertical'!D66*(-Sumary!$B$6)</f>
        <v>42.238243484848489</v>
      </c>
      <c r="E66" s="50">
        <f>'C SlimLine Vertical'!E66+'C SlimLine Vertical'!E66*(-Sumary!$B$6)</f>
        <v>59.21111439393939</v>
      </c>
      <c r="F66" s="50">
        <f>'C SlimLine Vertical'!F66+'C SlimLine Vertical'!F66*(-Sumary!$B$6)</f>
        <v>76.183985303030298</v>
      </c>
      <c r="G66" s="50">
        <f>'C SlimLine Vertical'!G66+'C SlimLine Vertical'!G66*(-Sumary!$B$6)</f>
        <v>94.256266212121218</v>
      </c>
      <c r="H66" s="50">
        <f>'C SlimLine Vertical'!H66+'C SlimLine Vertical'!H66*(-Sumary!$B$6)</f>
        <v>111.22913712121213</v>
      </c>
      <c r="I66" s="50">
        <f>'C SlimLine Vertical'!I66+'C SlimLine Vertical'!I66*(-Sumary!$B$6)</f>
        <v>128.20200803030303</v>
      </c>
      <c r="J66" s="50">
        <f>'C SlimLine Vertical'!J66+'C SlimLine Vertical'!J66*(-Sumary!$B$6)</f>
        <v>145.17487893939395</v>
      </c>
      <c r="K66" s="50">
        <f>'C SlimLine Vertical'!K66+'C SlimLine Vertical'!K66*(-Sumary!$B$6)</f>
        <v>162.14774984848486</v>
      </c>
      <c r="L66" s="50">
        <f>'C SlimLine Vertical'!L66+'C SlimLine Vertical'!L66*(-Sumary!$B$6)</f>
        <v>179.12062075757572</v>
      </c>
      <c r="M66" s="50">
        <f>'C SlimLine Vertical'!M66+'C SlimLine Vertical'!M66*(-Sumary!$B$6)</f>
        <v>196.09349166666667</v>
      </c>
      <c r="N66" s="50">
        <f>'C SlimLine Vertical'!N66+'C SlimLine Vertical'!N66*(-Sumary!$B$6)</f>
        <v>213.06636257575755</v>
      </c>
      <c r="O66" s="51"/>
      <c r="P66" s="51"/>
    </row>
    <row r="67" spans="1:16" ht="18.75" x14ac:dyDescent="0.25">
      <c r="A67" s="48">
        <v>2.4</v>
      </c>
      <c r="B67" s="49">
        <v>94.488188976377955</v>
      </c>
      <c r="C67" s="50">
        <f>'C SlimLine Vertical'!C67+'C SlimLine Vertical'!C67*(-Sumary!$B$6)</f>
        <v>28.101736212121214</v>
      </c>
      <c r="D67" s="50">
        <f>'C SlimLine Vertical'!D67+'C SlimLine Vertical'!D67*(-Sumary!$B$6)</f>
        <v>47.910970757575754</v>
      </c>
      <c r="E67" s="50">
        <f>'C SlimLine Vertical'!E67+'C SlimLine Vertical'!E67*(-Sumary!$B$6)</f>
        <v>67.720205303030312</v>
      </c>
      <c r="F67" s="50">
        <f>'C SlimLine Vertical'!F67+'C SlimLine Vertical'!F67*(-Sumary!$B$6)</f>
        <v>87.529439848484856</v>
      </c>
      <c r="G67" s="50">
        <f>'C SlimLine Vertical'!G67+'C SlimLine Vertical'!G67*(-Sumary!$B$6)</f>
        <v>108.43808439393939</v>
      </c>
      <c r="H67" s="50">
        <f>'C SlimLine Vertical'!H67+'C SlimLine Vertical'!H67*(-Sumary!$B$6)</f>
        <v>128.24731893939392</v>
      </c>
      <c r="I67" s="50">
        <f>'C SlimLine Vertical'!I67+'C SlimLine Vertical'!I67*(-Sumary!$B$6)</f>
        <v>148.05655348484848</v>
      </c>
      <c r="J67" s="50">
        <f>'C SlimLine Vertical'!J67+'C SlimLine Vertical'!J67*(-Sumary!$B$6)</f>
        <v>167.86578803030298</v>
      </c>
      <c r="K67" s="50">
        <f>'C SlimLine Vertical'!K67+'C SlimLine Vertical'!K67*(-Sumary!$B$6)</f>
        <v>187.67502257575757</v>
      </c>
      <c r="L67" s="50">
        <f>'C SlimLine Vertical'!L67+'C SlimLine Vertical'!L67*(-Sumary!$B$6)</f>
        <v>207.4842571212121</v>
      </c>
      <c r="M67" s="50">
        <f>'C SlimLine Vertical'!M67+'C SlimLine Vertical'!M67*(-Sumary!$B$6)</f>
        <v>227.29349166666665</v>
      </c>
      <c r="N67" s="50">
        <f>'C SlimLine Vertical'!N67+'C SlimLine Vertical'!N67*(-Sumary!$B$6)</f>
        <v>247.10272621212121</v>
      </c>
      <c r="O67" s="51"/>
      <c r="P67" s="51"/>
    </row>
    <row r="68" spans="1:16" ht="18.75" x14ac:dyDescent="0.25">
      <c r="A68" s="48">
        <v>2.8</v>
      </c>
      <c r="B68" s="49">
        <v>110.23622047244095</v>
      </c>
      <c r="C68" s="50">
        <f>'C SlimLine Vertical'!C68+'C SlimLine Vertical'!C68*(-Sumary!$B$6)</f>
        <v>30.93809984848485</v>
      </c>
      <c r="D68" s="50">
        <f>'C SlimLine Vertical'!D68+'C SlimLine Vertical'!D68*(-Sumary!$B$6)</f>
        <v>53.583698030303026</v>
      </c>
      <c r="E68" s="50">
        <f>'C SlimLine Vertical'!E68+'C SlimLine Vertical'!E68*(-Sumary!$B$6)</f>
        <v>76.229296212121213</v>
      </c>
      <c r="F68" s="50">
        <f>'C SlimLine Vertical'!F68+'C SlimLine Vertical'!F68*(-Sumary!$B$6)</f>
        <v>98.874894393939385</v>
      </c>
      <c r="G68" s="50">
        <f>'C SlimLine Vertical'!G68+'C SlimLine Vertical'!G68*(-Sumary!$B$6)</f>
        <v>122.61990257575756</v>
      </c>
      <c r="H68" s="50">
        <f>'C SlimLine Vertical'!H68+'C SlimLine Vertical'!H68*(-Sumary!$B$6)</f>
        <v>145.26550075757572</v>
      </c>
      <c r="I68" s="50">
        <f>'C SlimLine Vertical'!I68+'C SlimLine Vertical'!I68*(-Sumary!$B$6)</f>
        <v>167.91109893939392</v>
      </c>
      <c r="J68" s="50">
        <f>'C SlimLine Vertical'!J68+'C SlimLine Vertical'!J68*(-Sumary!$B$6)</f>
        <v>190.5566971212121</v>
      </c>
      <c r="K68" s="50">
        <f>'C SlimLine Vertical'!K68+'C SlimLine Vertical'!K68*(-Sumary!$B$6)</f>
        <v>213.20229530303027</v>
      </c>
      <c r="L68" s="50">
        <f>'C SlimLine Vertical'!L68+'C SlimLine Vertical'!L68*(-Sumary!$B$6)</f>
        <v>235.84789348484844</v>
      </c>
      <c r="M68" s="50">
        <f>'C SlimLine Vertical'!M68+'C SlimLine Vertical'!M68*(-Sumary!$B$6)</f>
        <v>258.49349166666667</v>
      </c>
      <c r="N68" s="50">
        <f>'C SlimLine Vertical'!N68+'C SlimLine Vertical'!N68*(-Sumary!$B$6)</f>
        <v>281.13908984848484</v>
      </c>
      <c r="O68" s="51"/>
      <c r="P68" s="51"/>
    </row>
    <row r="69" spans="1:16" ht="18.75" x14ac:dyDescent="0.25">
      <c r="A69" s="48">
        <v>3.2</v>
      </c>
      <c r="B69" s="49">
        <v>125.98425196850394</v>
      </c>
      <c r="C69" s="50">
        <f>'C SlimLine Vertical'!C69+'C SlimLine Vertical'!C69*(-Sumary!$B$6)</f>
        <v>33.774463484848482</v>
      </c>
      <c r="D69" s="50">
        <f>'C SlimLine Vertical'!D69+'C SlimLine Vertical'!D69*(-Sumary!$B$6)</f>
        <v>59.256425303030305</v>
      </c>
      <c r="E69" s="50">
        <f>'C SlimLine Vertical'!E69+'C SlimLine Vertical'!E69*(-Sumary!$B$6)</f>
        <v>84.738387121212114</v>
      </c>
      <c r="F69" s="50">
        <f>'C SlimLine Vertical'!F69+'C SlimLine Vertical'!F69*(-Sumary!$B$6)</f>
        <v>110.22034893939396</v>
      </c>
      <c r="G69" s="50">
        <f>'C SlimLine Vertical'!G69+'C SlimLine Vertical'!G69*(-Sumary!$B$6)</f>
        <v>136.80172075757574</v>
      </c>
      <c r="H69" s="50">
        <f>'C SlimLine Vertical'!H69+'C SlimLine Vertical'!H69*(-Sumary!$B$6)</f>
        <v>162.28368257575755</v>
      </c>
      <c r="I69" s="50">
        <f>'C SlimLine Vertical'!I69+'C SlimLine Vertical'!I69*(-Sumary!$B$6)</f>
        <v>187.76564439393937</v>
      </c>
      <c r="J69" s="50">
        <f>'C SlimLine Vertical'!J69+'C SlimLine Vertical'!J69*(-Sumary!$B$6)</f>
        <v>213.24760621212121</v>
      </c>
      <c r="K69" s="50">
        <f>'C SlimLine Vertical'!K69+'C SlimLine Vertical'!K69*(-Sumary!$B$6)</f>
        <v>238.72956803030303</v>
      </c>
      <c r="L69" s="50">
        <f>'C SlimLine Vertical'!L69+'C SlimLine Vertical'!L69*(-Sumary!$B$6)</f>
        <v>264.21152984848487</v>
      </c>
      <c r="M69" s="50">
        <f>'C SlimLine Vertical'!M69+'C SlimLine Vertical'!M69*(-Sumary!$B$6)</f>
        <v>289.69349166666666</v>
      </c>
      <c r="N69" s="50">
        <f>'C SlimLine Vertical'!N69+'C SlimLine Vertical'!N69*(-Sumary!$B$6)</f>
        <v>315.1754534848485</v>
      </c>
      <c r="O69" s="51"/>
      <c r="P69" s="51"/>
    </row>
    <row r="70" spans="1:16" ht="18.75" x14ac:dyDescent="0.25">
      <c r="A70" s="48">
        <v>3.6</v>
      </c>
      <c r="B70" s="49">
        <v>141.73228346456693</v>
      </c>
      <c r="C70" s="50">
        <f>'C SlimLine Vertical'!C70+'C SlimLine Vertical'!C70*(-Sumary!$B$6)</f>
        <v>36.610827121212118</v>
      </c>
      <c r="D70" s="50">
        <f>'C SlimLine Vertical'!D70+'C SlimLine Vertical'!D70*(-Sumary!$B$6)</f>
        <v>64.92915257575757</v>
      </c>
      <c r="E70" s="50">
        <f>'C SlimLine Vertical'!E70+'C SlimLine Vertical'!E70*(-Sumary!$B$6)</f>
        <v>93.247478030303043</v>
      </c>
      <c r="F70" s="50">
        <f>'C SlimLine Vertical'!F70+'C SlimLine Vertical'!F70*(-Sumary!$B$6)</f>
        <v>121.56580348484849</v>
      </c>
      <c r="G70" s="50">
        <f>'C SlimLine Vertical'!G70+'C SlimLine Vertical'!G70*(-Sumary!$B$6)</f>
        <v>150.98353893939392</v>
      </c>
      <c r="H70" s="50">
        <f>'C SlimLine Vertical'!H70+'C SlimLine Vertical'!H70*(-Sumary!$B$6)</f>
        <v>179.30186439393938</v>
      </c>
      <c r="I70" s="50">
        <f>'C SlimLine Vertical'!I70+'C SlimLine Vertical'!I70*(-Sumary!$B$6)</f>
        <v>207.62018984848478</v>
      </c>
      <c r="J70" s="50">
        <f>'C SlimLine Vertical'!J70+'C SlimLine Vertical'!J70*(-Sumary!$B$6)</f>
        <v>235.93851530303027</v>
      </c>
      <c r="K70" s="50">
        <f>'C SlimLine Vertical'!K70+'C SlimLine Vertical'!K70*(-Sumary!$B$6)</f>
        <v>264.25684075757579</v>
      </c>
      <c r="L70" s="50">
        <f>'C SlimLine Vertical'!L70+'C SlimLine Vertical'!L70*(-Sumary!$B$6)</f>
        <v>292.57516621212125</v>
      </c>
      <c r="M70" s="50">
        <f>'C SlimLine Vertical'!M70+'C SlimLine Vertical'!M70*(-Sumary!$B$6)</f>
        <v>320.89349166666665</v>
      </c>
      <c r="N70" s="50">
        <f>'C SlimLine Vertical'!N70+'C SlimLine Vertical'!N70*(-Sumary!$B$6)</f>
        <v>349.21181712121216</v>
      </c>
      <c r="O70" s="51"/>
      <c r="P70" s="51"/>
    </row>
    <row r="71" spans="1:16" ht="18.75" x14ac:dyDescent="0.25">
      <c r="A71" s="48">
        <v>4</v>
      </c>
      <c r="B71" s="49">
        <v>157.48031496062993</v>
      </c>
      <c r="C71" s="50">
        <f>'C SlimLine Vertical'!C71+'C SlimLine Vertical'!C71*(-Sumary!$B$6)</f>
        <v>39.447190757575747</v>
      </c>
      <c r="D71" s="50">
        <f>'C SlimLine Vertical'!D71+'C SlimLine Vertical'!D71*(-Sumary!$B$6)</f>
        <v>70.601879848484842</v>
      </c>
      <c r="E71" s="50">
        <f>'C SlimLine Vertical'!E71+'C SlimLine Vertical'!E71*(-Sumary!$B$6)</f>
        <v>101.75656893939392</v>
      </c>
      <c r="F71" s="50">
        <f>'C SlimLine Vertical'!F71+'C SlimLine Vertical'!F71*(-Sumary!$B$6)</f>
        <v>132.91125803030297</v>
      </c>
      <c r="G71" s="50">
        <f>'C SlimLine Vertical'!G71+'C SlimLine Vertical'!G71*(-Sumary!$B$6)</f>
        <v>165.16535712121211</v>
      </c>
      <c r="H71" s="50">
        <f>'C SlimLine Vertical'!H71+'C SlimLine Vertical'!H71*(-Sumary!$B$6)</f>
        <v>196.32004621212116</v>
      </c>
      <c r="I71" s="50">
        <f>'C SlimLine Vertical'!I71+'C SlimLine Vertical'!I71*(-Sumary!$B$6)</f>
        <v>227.47473530303023</v>
      </c>
      <c r="J71" s="50">
        <f>'C SlimLine Vertical'!J71+'C SlimLine Vertical'!J71*(-Sumary!$B$6)</f>
        <v>258.62942439393936</v>
      </c>
      <c r="K71" s="50">
        <f>'C SlimLine Vertical'!K71+'C SlimLine Vertical'!K71*(-Sumary!$B$6)</f>
        <v>289.78411348484855</v>
      </c>
      <c r="L71" s="50">
        <f>'C SlimLine Vertical'!L71+'C SlimLine Vertical'!L71*(-Sumary!$B$6)</f>
        <v>320.93880257575756</v>
      </c>
      <c r="M71" s="50">
        <f>'C SlimLine Vertical'!M71+'C SlimLine Vertical'!M71*(-Sumary!$B$6)</f>
        <v>352.09349166666669</v>
      </c>
      <c r="N71" s="50">
        <f>'C SlimLine Vertical'!N71+'C SlimLine Vertical'!N71*(-Sumary!$B$6)</f>
        <v>383.24818075757571</v>
      </c>
      <c r="O71" s="51"/>
      <c r="P71" s="51"/>
    </row>
    <row r="72" spans="1:16" ht="18.75" x14ac:dyDescent="0.25">
      <c r="A72" s="31"/>
      <c r="B72" s="31"/>
      <c r="C72" s="31"/>
      <c r="D72" s="32"/>
      <c r="E72" s="31"/>
      <c r="F72" s="32"/>
      <c r="G72" s="31"/>
      <c r="H72" s="32"/>
      <c r="I72" s="31"/>
      <c r="J72" s="32"/>
      <c r="K72" s="31"/>
      <c r="L72" s="32"/>
      <c r="M72" s="31"/>
      <c r="N72" s="32"/>
    </row>
    <row r="73" spans="1:16" ht="18.75" x14ac:dyDescent="0.25">
      <c r="A73" s="30" t="s">
        <v>246</v>
      </c>
      <c r="B73" s="31"/>
      <c r="C73" s="31"/>
      <c r="D73" s="32"/>
      <c r="E73" s="31"/>
      <c r="F73" s="32"/>
      <c r="G73" s="31"/>
      <c r="H73" s="32"/>
      <c r="I73" s="31"/>
      <c r="J73" s="32"/>
      <c r="K73" s="31"/>
      <c r="L73" s="32"/>
      <c r="M73" s="31"/>
      <c r="N73" s="32"/>
    </row>
    <row r="74" spans="1:16" ht="18.75" x14ac:dyDescent="0.25">
      <c r="A74" s="719" t="s">
        <v>240</v>
      </c>
      <c r="B74" s="720"/>
      <c r="C74" s="38">
        <v>0.4</v>
      </c>
      <c r="D74" s="39">
        <v>0.8</v>
      </c>
      <c r="E74" s="39">
        <v>1.2</v>
      </c>
      <c r="F74" s="39">
        <v>1.6</v>
      </c>
      <c r="G74" s="39">
        <v>2</v>
      </c>
      <c r="H74" s="39">
        <v>2.4</v>
      </c>
      <c r="I74" s="39">
        <v>2.8</v>
      </c>
      <c r="J74" s="39">
        <v>3.2</v>
      </c>
      <c r="K74" s="39">
        <v>3.6</v>
      </c>
      <c r="L74" s="39">
        <v>4</v>
      </c>
      <c r="M74" s="39">
        <v>4.4000000000000004</v>
      </c>
      <c r="N74" s="40">
        <v>4.8</v>
      </c>
      <c r="O74" s="41"/>
      <c r="P74" s="41"/>
    </row>
    <row r="75" spans="1:16" ht="37.5" x14ac:dyDescent="0.25">
      <c r="A75" s="56"/>
      <c r="B75" s="57" t="s">
        <v>241</v>
      </c>
      <c r="C75" s="58">
        <v>15.748031496062993</v>
      </c>
      <c r="D75" s="59">
        <v>31.496062992125985</v>
      </c>
      <c r="E75" s="59">
        <v>47.244094488188978</v>
      </c>
      <c r="F75" s="59">
        <v>62.99212598425197</v>
      </c>
      <c r="G75" s="59">
        <v>78.740157480314963</v>
      </c>
      <c r="H75" s="59">
        <v>94.488188976377955</v>
      </c>
      <c r="I75" s="59">
        <v>110.23622047244095</v>
      </c>
      <c r="J75" s="59">
        <v>125.98425196850394</v>
      </c>
      <c r="K75" s="59">
        <v>141.73228346456693</v>
      </c>
      <c r="L75" s="59">
        <v>157.48031496062993</v>
      </c>
      <c r="M75" s="59">
        <v>173.22834645669292</v>
      </c>
      <c r="N75" s="46">
        <v>188.97637795275591</v>
      </c>
      <c r="O75" s="47"/>
      <c r="P75" s="47"/>
    </row>
    <row r="76" spans="1:16" ht="18.75" x14ac:dyDescent="0.25">
      <c r="A76" s="48">
        <v>0.4</v>
      </c>
      <c r="B76" s="49">
        <v>15.748031496062993</v>
      </c>
      <c r="C76" s="50">
        <f>'C SlimLine Vertical'!C76+'C SlimLine Vertical'!C76*(-Sumary!$B$6)</f>
        <v>14.672060887445888</v>
      </c>
      <c r="D76" s="50">
        <f>'C SlimLine Vertical'!D76+'C SlimLine Vertical'!D76*(-Sumary!$B$6)</f>
        <v>21.051620108225105</v>
      </c>
      <c r="E76" s="50">
        <f>'C SlimLine Vertical'!E76+'C SlimLine Vertical'!E76*(-Sumary!$B$6)</f>
        <v>27.431179329004326</v>
      </c>
      <c r="F76" s="50">
        <f>'C SlimLine Vertical'!F76+'C SlimLine Vertical'!F76*(-Sumary!$B$6)</f>
        <v>33.810738549783544</v>
      </c>
      <c r="G76" s="50">
        <f>'C SlimLine Vertical'!G76+'C SlimLine Vertical'!G76*(-Sumary!$B$6)</f>
        <v>41.289707770562764</v>
      </c>
      <c r="H76" s="50">
        <f>'C SlimLine Vertical'!H76+'C SlimLine Vertical'!H76*(-Sumary!$B$6)</f>
        <v>47.669266991341985</v>
      </c>
      <c r="I76" s="50">
        <f>'C SlimLine Vertical'!I76+'C SlimLine Vertical'!I76*(-Sumary!$B$6)</f>
        <v>54.048826212121199</v>
      </c>
      <c r="J76" s="50">
        <f>'C SlimLine Vertical'!J76+'C SlimLine Vertical'!J76*(-Sumary!$B$6)</f>
        <v>60.42838543290042</v>
      </c>
      <c r="K76" s="50">
        <f>'C SlimLine Vertical'!K76+'C SlimLine Vertical'!K76*(-Sumary!$B$6)</f>
        <v>66.807944653679655</v>
      </c>
      <c r="L76" s="50">
        <f>'C SlimLine Vertical'!L76+'C SlimLine Vertical'!L76*(-Sumary!$B$6)</f>
        <v>73.187503874458869</v>
      </c>
      <c r="M76" s="50">
        <f>'C SlimLine Vertical'!M76+'C SlimLine Vertical'!M76*(-Sumary!$B$6)</f>
        <v>79.567063095238098</v>
      </c>
      <c r="N76" s="50">
        <f>'C SlimLine Vertical'!N76+'C SlimLine Vertical'!N76*(-Sumary!$B$6)</f>
        <v>85.946622316017326</v>
      </c>
      <c r="O76" s="51"/>
      <c r="P76" s="51"/>
    </row>
    <row r="77" spans="1:16" ht="18.75" x14ac:dyDescent="0.25">
      <c r="A77" s="48">
        <v>0.8</v>
      </c>
      <c r="B77" s="49">
        <v>31.496062992125985</v>
      </c>
      <c r="C77" s="50">
        <f>'C SlimLine Vertical'!C77+'C SlimLine Vertical'!C77*(-Sumary!$B$6)</f>
        <v>18.116216731601732</v>
      </c>
      <c r="D77" s="50">
        <f>'C SlimLine Vertical'!D77+'C SlimLine Vertical'!D77*(-Sumary!$B$6)</f>
        <v>27.939931796536801</v>
      </c>
      <c r="E77" s="50">
        <f>'C SlimLine Vertical'!E77+'C SlimLine Vertical'!E77*(-Sumary!$B$6)</f>
        <v>37.763646861471862</v>
      </c>
      <c r="F77" s="50">
        <f>'C SlimLine Vertical'!F77+'C SlimLine Vertical'!F77*(-Sumary!$B$6)</f>
        <v>47.587361926406921</v>
      </c>
      <c r="G77" s="50">
        <f>'C SlimLine Vertical'!G77+'C SlimLine Vertical'!G77*(-Sumary!$B$6)</f>
        <v>58.510486991341985</v>
      </c>
      <c r="H77" s="50">
        <f>'C SlimLine Vertical'!H77+'C SlimLine Vertical'!H77*(-Sumary!$B$6)</f>
        <v>68.33420205627705</v>
      </c>
      <c r="I77" s="50">
        <f>'C SlimLine Vertical'!I77+'C SlimLine Vertical'!I77*(-Sumary!$B$6)</f>
        <v>78.157917121212122</v>
      </c>
      <c r="J77" s="50">
        <f>'C SlimLine Vertical'!J77+'C SlimLine Vertical'!J77*(-Sumary!$B$6)</f>
        <v>87.981632186147195</v>
      </c>
      <c r="K77" s="50">
        <f>'C SlimLine Vertical'!K77+'C SlimLine Vertical'!K77*(-Sumary!$B$6)</f>
        <v>97.805347251082267</v>
      </c>
      <c r="L77" s="50">
        <f>'C SlimLine Vertical'!L77+'C SlimLine Vertical'!L77*(-Sumary!$B$6)</f>
        <v>107.62906231601731</v>
      </c>
      <c r="M77" s="50">
        <f>'C SlimLine Vertical'!M77+'C SlimLine Vertical'!M77*(-Sumary!$B$6)</f>
        <v>117.45277738095238</v>
      </c>
      <c r="N77" s="50">
        <f>'C SlimLine Vertical'!N77+'C SlimLine Vertical'!N77*(-Sumary!$B$6)</f>
        <v>127.27649244588743</v>
      </c>
      <c r="O77" s="51"/>
      <c r="P77" s="51"/>
    </row>
    <row r="78" spans="1:16" ht="18.75" x14ac:dyDescent="0.25">
      <c r="A78" s="48">
        <v>1.2</v>
      </c>
      <c r="B78" s="49">
        <v>47.244094488188978</v>
      </c>
      <c r="C78" s="50">
        <f>'C SlimLine Vertical'!C78+'C SlimLine Vertical'!C78*(-Sumary!$B$6)</f>
        <v>21.560372575757576</v>
      </c>
      <c r="D78" s="50">
        <f>'C SlimLine Vertical'!D78+'C SlimLine Vertical'!D78*(-Sumary!$B$6)</f>
        <v>34.828243484848478</v>
      </c>
      <c r="E78" s="50">
        <f>'C SlimLine Vertical'!E78+'C SlimLine Vertical'!E78*(-Sumary!$B$6)</f>
        <v>48.096114393939381</v>
      </c>
      <c r="F78" s="50">
        <f>'C SlimLine Vertical'!F78+'C SlimLine Vertical'!F78*(-Sumary!$B$6)</f>
        <v>61.363985303030297</v>
      </c>
      <c r="G78" s="50">
        <f>'C SlimLine Vertical'!G78+'C SlimLine Vertical'!G78*(-Sumary!$B$6)</f>
        <v>75.731266212121199</v>
      </c>
      <c r="H78" s="50">
        <f>'C SlimLine Vertical'!H78+'C SlimLine Vertical'!H78*(-Sumary!$B$6)</f>
        <v>88.999137121212115</v>
      </c>
      <c r="I78" s="50">
        <f>'C SlimLine Vertical'!I78+'C SlimLine Vertical'!I78*(-Sumary!$B$6)</f>
        <v>102.26700803030302</v>
      </c>
      <c r="J78" s="50">
        <f>'C SlimLine Vertical'!J78+'C SlimLine Vertical'!J78*(-Sumary!$B$6)</f>
        <v>115.53487893939395</v>
      </c>
      <c r="K78" s="50">
        <f>'C SlimLine Vertical'!K78+'C SlimLine Vertical'!K78*(-Sumary!$B$6)</f>
        <v>128.80274984848484</v>
      </c>
      <c r="L78" s="50">
        <f>'C SlimLine Vertical'!L78+'C SlimLine Vertical'!L78*(-Sumary!$B$6)</f>
        <v>142.07062075757571</v>
      </c>
      <c r="M78" s="50">
        <f>'C SlimLine Vertical'!M78+'C SlimLine Vertical'!M78*(-Sumary!$B$6)</f>
        <v>155.33849166666664</v>
      </c>
      <c r="N78" s="50">
        <f>'C SlimLine Vertical'!N78+'C SlimLine Vertical'!N78*(-Sumary!$B$6)</f>
        <v>168.60636257575752</v>
      </c>
      <c r="O78" s="51"/>
      <c r="P78" s="51"/>
    </row>
    <row r="79" spans="1:16" ht="18.75" x14ac:dyDescent="0.25">
      <c r="A79" s="48">
        <v>1.6</v>
      </c>
      <c r="B79" s="49">
        <v>62.99212598425197</v>
      </c>
      <c r="C79" s="50">
        <f>'C SlimLine Vertical'!C79+'C SlimLine Vertical'!C79*(-Sumary!$B$6)</f>
        <v>25.004528419913424</v>
      </c>
      <c r="D79" s="50">
        <f>'C SlimLine Vertical'!D79+'C SlimLine Vertical'!D79*(-Sumary!$B$6)</f>
        <v>41.716555173160167</v>
      </c>
      <c r="E79" s="50">
        <f>'C SlimLine Vertical'!E79+'C SlimLine Vertical'!E79*(-Sumary!$B$6)</f>
        <v>58.42858192640692</v>
      </c>
      <c r="F79" s="50">
        <f>'C SlimLine Vertical'!F79+'C SlimLine Vertical'!F79*(-Sumary!$B$6)</f>
        <v>75.140608679653681</v>
      </c>
      <c r="G79" s="50">
        <f>'C SlimLine Vertical'!G79+'C SlimLine Vertical'!G79*(-Sumary!$B$6)</f>
        <v>92.952045432900434</v>
      </c>
      <c r="H79" s="50">
        <f>'C SlimLine Vertical'!H79+'C SlimLine Vertical'!H79*(-Sumary!$B$6)</f>
        <v>109.66407218614718</v>
      </c>
      <c r="I79" s="50">
        <f>'C SlimLine Vertical'!I79+'C SlimLine Vertical'!I79*(-Sumary!$B$6)</f>
        <v>126.37609893939391</v>
      </c>
      <c r="J79" s="50">
        <f>'C SlimLine Vertical'!J79+'C SlimLine Vertical'!J79*(-Sumary!$B$6)</f>
        <v>143.08812569264066</v>
      </c>
      <c r="K79" s="50">
        <f>'C SlimLine Vertical'!K79+'C SlimLine Vertical'!K79*(-Sumary!$B$6)</f>
        <v>159.80015244588745</v>
      </c>
      <c r="L79" s="50">
        <f>'C SlimLine Vertical'!L79+'C SlimLine Vertical'!L79*(-Sumary!$B$6)</f>
        <v>176.51217919913418</v>
      </c>
      <c r="M79" s="50">
        <f>'C SlimLine Vertical'!M79+'C SlimLine Vertical'!M79*(-Sumary!$B$6)</f>
        <v>193.22420595238097</v>
      </c>
      <c r="N79" s="50">
        <f>'C SlimLine Vertical'!N79+'C SlimLine Vertical'!N79*(-Sumary!$B$6)</f>
        <v>209.9362327056277</v>
      </c>
      <c r="O79" s="51"/>
      <c r="P79" s="51"/>
    </row>
    <row r="80" spans="1:16" ht="18.75" x14ac:dyDescent="0.25">
      <c r="A80" s="48">
        <v>2</v>
      </c>
      <c r="B80" s="49">
        <v>78.740157480314963</v>
      </c>
      <c r="C80" s="50">
        <f>'C SlimLine Vertical'!C80+'C SlimLine Vertical'!C80*(-Sumary!$B$6)</f>
        <v>28.448684264069268</v>
      </c>
      <c r="D80" s="50">
        <f>'C SlimLine Vertical'!D80+'C SlimLine Vertical'!D80*(-Sumary!$B$6)</f>
        <v>48.604866861471855</v>
      </c>
      <c r="E80" s="50">
        <f>'C SlimLine Vertical'!E80+'C SlimLine Vertical'!E80*(-Sumary!$B$6)</f>
        <v>68.761049458874453</v>
      </c>
      <c r="F80" s="50">
        <f>'C SlimLine Vertical'!F80+'C SlimLine Vertical'!F80*(-Sumary!$B$6)</f>
        <v>88.917232056277058</v>
      </c>
      <c r="G80" s="50">
        <f>'C SlimLine Vertical'!G80+'C SlimLine Vertical'!G80*(-Sumary!$B$6)</f>
        <v>110.17282465367967</v>
      </c>
      <c r="H80" s="50">
        <f>'C SlimLine Vertical'!H80+'C SlimLine Vertical'!H80*(-Sumary!$B$6)</f>
        <v>130.32900725108223</v>
      </c>
      <c r="I80" s="50">
        <f>'C SlimLine Vertical'!I80+'C SlimLine Vertical'!I80*(-Sumary!$B$6)</f>
        <v>150.48518984848485</v>
      </c>
      <c r="J80" s="50">
        <f>'C SlimLine Vertical'!J80+'C SlimLine Vertical'!J80*(-Sumary!$B$6)</f>
        <v>170.64137244588741</v>
      </c>
      <c r="K80" s="50">
        <f>'C SlimLine Vertical'!K80+'C SlimLine Vertical'!K80*(-Sumary!$B$6)</f>
        <v>190.79755504329006</v>
      </c>
      <c r="L80" s="50">
        <f>'C SlimLine Vertical'!L80+'C SlimLine Vertical'!L80*(-Sumary!$B$6)</f>
        <v>210.95373764069262</v>
      </c>
      <c r="M80" s="50">
        <f>'C SlimLine Vertical'!M80+'C SlimLine Vertical'!M80*(-Sumary!$B$6)</f>
        <v>231.10992023809524</v>
      </c>
      <c r="N80" s="50">
        <f>'C SlimLine Vertical'!N80+'C SlimLine Vertical'!N80*(-Sumary!$B$6)</f>
        <v>251.2661028354978</v>
      </c>
      <c r="O80" s="51"/>
      <c r="P80" s="51"/>
    </row>
    <row r="81" spans="1:16" ht="18.75" x14ac:dyDescent="0.25">
      <c r="A81" s="48">
        <v>2.4</v>
      </c>
      <c r="B81" s="49">
        <v>94.488188976377955</v>
      </c>
      <c r="C81" s="50">
        <f>'C SlimLine Vertical'!C81+'C SlimLine Vertical'!C81*(-Sumary!$B$6)</f>
        <v>31.892840108225109</v>
      </c>
      <c r="D81" s="50">
        <f>'C SlimLine Vertical'!D81+'C SlimLine Vertical'!D81*(-Sumary!$B$6)</f>
        <v>55.493178549783543</v>
      </c>
      <c r="E81" s="50">
        <f>'C SlimLine Vertical'!E81+'C SlimLine Vertical'!E81*(-Sumary!$B$6)</f>
        <v>79.093516991342</v>
      </c>
      <c r="F81" s="50">
        <f>'C SlimLine Vertical'!F81+'C SlimLine Vertical'!F81*(-Sumary!$B$6)</f>
        <v>102.69385543290043</v>
      </c>
      <c r="G81" s="50">
        <f>'C SlimLine Vertical'!G81+'C SlimLine Vertical'!G81*(-Sumary!$B$6)</f>
        <v>127.39360387445888</v>
      </c>
      <c r="H81" s="50">
        <f>'C SlimLine Vertical'!H81+'C SlimLine Vertical'!H81*(-Sumary!$B$6)</f>
        <v>150.9939423160173</v>
      </c>
      <c r="I81" s="50">
        <f>'C SlimLine Vertical'!I81+'C SlimLine Vertical'!I81*(-Sumary!$B$6)</f>
        <v>174.59428075757572</v>
      </c>
      <c r="J81" s="50">
        <f>'C SlimLine Vertical'!J81+'C SlimLine Vertical'!J81*(-Sumary!$B$6)</f>
        <v>198.19461919913417</v>
      </c>
      <c r="K81" s="50">
        <f>'C SlimLine Vertical'!K81+'C SlimLine Vertical'!K81*(-Sumary!$B$6)</f>
        <v>221.79495764069267</v>
      </c>
      <c r="L81" s="50">
        <f>'C SlimLine Vertical'!L81+'C SlimLine Vertical'!L81*(-Sumary!$B$6)</f>
        <v>245.39529608225104</v>
      </c>
      <c r="M81" s="50">
        <f>'C SlimLine Vertical'!M81+'C SlimLine Vertical'!M81*(-Sumary!$B$6)</f>
        <v>268.99563452380954</v>
      </c>
      <c r="N81" s="50">
        <f>'C SlimLine Vertical'!N81+'C SlimLine Vertical'!N81*(-Sumary!$B$6)</f>
        <v>292.59597296536799</v>
      </c>
      <c r="O81" s="51"/>
      <c r="P81" s="51"/>
    </row>
    <row r="82" spans="1:16" ht="18.75" x14ac:dyDescent="0.25">
      <c r="A82" s="48">
        <v>2.8</v>
      </c>
      <c r="B82" s="49">
        <v>110.23622047244095</v>
      </c>
      <c r="C82" s="50">
        <f>'C SlimLine Vertical'!C82+'C SlimLine Vertical'!C82*(-Sumary!$B$6)</f>
        <v>35.336995952380953</v>
      </c>
      <c r="D82" s="50">
        <f>'C SlimLine Vertical'!D82+'C SlimLine Vertical'!D82*(-Sumary!$B$6)</f>
        <v>62.381490238095232</v>
      </c>
      <c r="E82" s="50">
        <f>'C SlimLine Vertical'!E82+'C SlimLine Vertical'!E82*(-Sumary!$B$6)</f>
        <v>89.425984523809518</v>
      </c>
      <c r="F82" s="50">
        <f>'C SlimLine Vertical'!F82+'C SlimLine Vertical'!F82*(-Sumary!$B$6)</f>
        <v>116.4704788095238</v>
      </c>
      <c r="G82" s="50">
        <f>'C SlimLine Vertical'!G82+'C SlimLine Vertical'!G82*(-Sumary!$B$6)</f>
        <v>144.61438309523808</v>
      </c>
      <c r="H82" s="50">
        <f>'C SlimLine Vertical'!H82+'C SlimLine Vertical'!H82*(-Sumary!$B$6)</f>
        <v>171.65887738095236</v>
      </c>
      <c r="I82" s="50">
        <f>'C SlimLine Vertical'!I82+'C SlimLine Vertical'!I82*(-Sumary!$B$6)</f>
        <v>198.70337166666664</v>
      </c>
      <c r="J82" s="50">
        <f>'C SlimLine Vertical'!J82+'C SlimLine Vertical'!J82*(-Sumary!$B$6)</f>
        <v>225.74786595238092</v>
      </c>
      <c r="K82" s="50">
        <f>'C SlimLine Vertical'!K82+'C SlimLine Vertical'!K82*(-Sumary!$B$6)</f>
        <v>252.79236023809523</v>
      </c>
      <c r="L82" s="50">
        <f>'C SlimLine Vertical'!L82+'C SlimLine Vertical'!L82*(-Sumary!$B$6)</f>
        <v>279.83685452380956</v>
      </c>
      <c r="M82" s="50">
        <f>'C SlimLine Vertical'!M82+'C SlimLine Vertical'!M82*(-Sumary!$B$6)</f>
        <v>306.8813488095239</v>
      </c>
      <c r="N82" s="50">
        <f>'C SlimLine Vertical'!N82+'C SlimLine Vertical'!N82*(-Sumary!$B$6)</f>
        <v>333.92584309523812</v>
      </c>
      <c r="O82" s="51"/>
      <c r="P82" s="51"/>
    </row>
    <row r="83" spans="1:16" ht="18.75" x14ac:dyDescent="0.25">
      <c r="A83" s="48">
        <v>3.2</v>
      </c>
      <c r="B83" s="49">
        <v>125.98425196850394</v>
      </c>
      <c r="C83" s="50">
        <f>'C SlimLine Vertical'!C83+'C SlimLine Vertical'!C83*(-Sumary!$B$6)</f>
        <v>38.781151796536797</v>
      </c>
      <c r="D83" s="50">
        <f>'C SlimLine Vertical'!D83+'C SlimLine Vertical'!D83*(-Sumary!$B$6)</f>
        <v>69.269801926406942</v>
      </c>
      <c r="E83" s="50">
        <f>'C SlimLine Vertical'!E83+'C SlimLine Vertical'!E83*(-Sumary!$B$6)</f>
        <v>99.758452056277051</v>
      </c>
      <c r="F83" s="50">
        <f>'C SlimLine Vertical'!F83+'C SlimLine Vertical'!F83*(-Sumary!$B$6)</f>
        <v>130.2471021861472</v>
      </c>
      <c r="G83" s="50">
        <f>'C SlimLine Vertical'!G83+'C SlimLine Vertical'!G83*(-Sumary!$B$6)</f>
        <v>161.83516231601735</v>
      </c>
      <c r="H83" s="50">
        <f>'C SlimLine Vertical'!H83+'C SlimLine Vertical'!H83*(-Sumary!$B$6)</f>
        <v>192.32381244588743</v>
      </c>
      <c r="I83" s="50">
        <f>'C SlimLine Vertical'!I83+'C SlimLine Vertical'!I83*(-Sumary!$B$6)</f>
        <v>222.81246257575756</v>
      </c>
      <c r="J83" s="50">
        <f>'C SlimLine Vertical'!J83+'C SlimLine Vertical'!J83*(-Sumary!$B$6)</f>
        <v>253.30111270562773</v>
      </c>
      <c r="K83" s="50">
        <f>'C SlimLine Vertical'!K83+'C SlimLine Vertical'!K83*(-Sumary!$B$6)</f>
        <v>283.78976283549787</v>
      </c>
      <c r="L83" s="50">
        <f>'C SlimLine Vertical'!L83+'C SlimLine Vertical'!L83*(-Sumary!$B$6)</f>
        <v>314.27841296536798</v>
      </c>
      <c r="M83" s="50">
        <f>'C SlimLine Vertical'!M83+'C SlimLine Vertical'!M83*(-Sumary!$B$6)</f>
        <v>344.76706309523809</v>
      </c>
      <c r="N83" s="50">
        <f>'C SlimLine Vertical'!N83+'C SlimLine Vertical'!N83*(-Sumary!$B$6)</f>
        <v>375.25571322510831</v>
      </c>
      <c r="O83" s="51"/>
      <c r="P83" s="51"/>
    </row>
    <row r="84" spans="1:16" ht="18.75" x14ac:dyDescent="0.25">
      <c r="A84" s="48">
        <v>3.6</v>
      </c>
      <c r="B84" s="49">
        <v>141.73228346456693</v>
      </c>
      <c r="C84" s="50">
        <f>'C SlimLine Vertical'!C84+'C SlimLine Vertical'!C84*(-Sumary!$B$6)</f>
        <v>42.225307640692641</v>
      </c>
      <c r="D84" s="50">
        <f>'C SlimLine Vertical'!D84+'C SlimLine Vertical'!D84*(-Sumary!$B$6)</f>
        <v>76.15811361471863</v>
      </c>
      <c r="E84" s="50">
        <f>'C SlimLine Vertical'!E84+'C SlimLine Vertical'!E84*(-Sumary!$B$6)</f>
        <v>110.0909195887446</v>
      </c>
      <c r="F84" s="50">
        <f>'C SlimLine Vertical'!F84+'C SlimLine Vertical'!F84*(-Sumary!$B$6)</f>
        <v>144.02372556277052</v>
      </c>
      <c r="G84" s="50">
        <f>'C SlimLine Vertical'!G84+'C SlimLine Vertical'!G84*(-Sumary!$B$6)</f>
        <v>179.05594153679655</v>
      </c>
      <c r="H84" s="50">
        <f>'C SlimLine Vertical'!H84+'C SlimLine Vertical'!H84*(-Sumary!$B$6)</f>
        <v>212.98874751082249</v>
      </c>
      <c r="I84" s="50">
        <f>'C SlimLine Vertical'!I84+'C SlimLine Vertical'!I84*(-Sumary!$B$6)</f>
        <v>246.92155348484843</v>
      </c>
      <c r="J84" s="50">
        <f>'C SlimLine Vertical'!J84+'C SlimLine Vertical'!J84*(-Sumary!$B$6)</f>
        <v>280.85435945887446</v>
      </c>
      <c r="K84" s="50">
        <f>'C SlimLine Vertical'!K84+'C SlimLine Vertical'!K84*(-Sumary!$B$6)</f>
        <v>314.78716543290045</v>
      </c>
      <c r="L84" s="50">
        <f>'C SlimLine Vertical'!L84+'C SlimLine Vertical'!L84*(-Sumary!$B$6)</f>
        <v>348.71997140692639</v>
      </c>
      <c r="M84" s="50">
        <f>'C SlimLine Vertical'!M84+'C SlimLine Vertical'!M84*(-Sumary!$B$6)</f>
        <v>382.65277738095239</v>
      </c>
      <c r="N84" s="50">
        <f>'C SlimLine Vertical'!N84+'C SlimLine Vertical'!N84*(-Sumary!$B$6)</f>
        <v>416.58558335497838</v>
      </c>
      <c r="O84" s="51"/>
      <c r="P84" s="51"/>
    </row>
    <row r="85" spans="1:16" ht="18.75" x14ac:dyDescent="0.25">
      <c r="A85" s="48">
        <v>4</v>
      </c>
      <c r="B85" s="49">
        <v>157.48031496062993</v>
      </c>
      <c r="C85" s="50">
        <f>'C SlimLine Vertical'!C85+'C SlimLine Vertical'!C85*(-Sumary!$B$6)</f>
        <v>45.669463484848471</v>
      </c>
      <c r="D85" s="50">
        <f>'C SlimLine Vertical'!D85+'C SlimLine Vertical'!D85*(-Sumary!$B$6)</f>
        <v>83.04642530303029</v>
      </c>
      <c r="E85" s="50">
        <f>'C SlimLine Vertical'!E85+'C SlimLine Vertical'!E85*(-Sumary!$B$6)</f>
        <v>120.42338712121212</v>
      </c>
      <c r="F85" s="50">
        <f>'C SlimLine Vertical'!F85+'C SlimLine Vertical'!F85*(-Sumary!$B$6)</f>
        <v>157.8003489393939</v>
      </c>
      <c r="G85" s="50">
        <f>'C SlimLine Vertical'!G85+'C SlimLine Vertical'!G85*(-Sumary!$B$6)</f>
        <v>196.27672075757576</v>
      </c>
      <c r="H85" s="50">
        <f>'C SlimLine Vertical'!H85+'C SlimLine Vertical'!H85*(-Sumary!$B$6)</f>
        <v>233.65368257575753</v>
      </c>
      <c r="I85" s="50">
        <f>'C SlimLine Vertical'!I85+'C SlimLine Vertical'!I85*(-Sumary!$B$6)</f>
        <v>271.03064439393933</v>
      </c>
      <c r="J85" s="50">
        <f>'C SlimLine Vertical'!J85+'C SlimLine Vertical'!J85*(-Sumary!$B$6)</f>
        <v>308.40760621212115</v>
      </c>
      <c r="K85" s="50">
        <f>'C SlimLine Vertical'!K85+'C SlimLine Vertical'!K85*(-Sumary!$B$6)</f>
        <v>345.78456803030309</v>
      </c>
      <c r="L85" s="50">
        <f>'C SlimLine Vertical'!L85+'C SlimLine Vertical'!L85*(-Sumary!$B$6)</f>
        <v>383.1615298484848</v>
      </c>
      <c r="M85" s="50">
        <f>'C SlimLine Vertical'!M85+'C SlimLine Vertical'!M85*(-Sumary!$B$6)</f>
        <v>420.53849166666674</v>
      </c>
      <c r="N85" s="50">
        <f>'C SlimLine Vertical'!N85+'C SlimLine Vertical'!N85*(-Sumary!$B$6)</f>
        <v>457.91545348484846</v>
      </c>
      <c r="O85" s="51"/>
      <c r="P85" s="51"/>
    </row>
    <row r="86" spans="1:16" ht="18.75" x14ac:dyDescent="0.25">
      <c r="A86" s="52"/>
      <c r="B86" s="52"/>
      <c r="C86" s="52"/>
      <c r="D86" s="32"/>
      <c r="E86" s="52"/>
      <c r="F86" s="32"/>
      <c r="G86" s="52"/>
      <c r="H86" s="32"/>
      <c r="I86" s="52"/>
      <c r="J86" s="32"/>
      <c r="K86" s="52"/>
      <c r="L86" s="32"/>
      <c r="M86" s="52"/>
      <c r="N86" s="32"/>
      <c r="O86" s="53"/>
    </row>
    <row r="87" spans="1:16" ht="18.75" x14ac:dyDescent="0.25">
      <c r="A87" s="54" t="s">
        <v>247</v>
      </c>
      <c r="B87" s="52"/>
      <c r="C87" s="52"/>
      <c r="D87" s="32"/>
      <c r="E87" s="55"/>
      <c r="F87" s="32"/>
      <c r="G87" s="31"/>
      <c r="H87" s="32"/>
      <c r="I87" s="52"/>
      <c r="J87" s="32"/>
      <c r="K87" s="52"/>
      <c r="L87" s="32"/>
      <c r="M87" s="52"/>
      <c r="N87" s="32"/>
      <c r="O87" s="53"/>
    </row>
    <row r="88" spans="1:16" ht="18.75" x14ac:dyDescent="0.25">
      <c r="A88" s="719" t="s">
        <v>240</v>
      </c>
      <c r="B88" s="720"/>
      <c r="C88" s="38">
        <v>0.4</v>
      </c>
      <c r="D88" s="39">
        <v>0.8</v>
      </c>
      <c r="E88" s="39">
        <v>1.2</v>
      </c>
      <c r="F88" s="39">
        <v>1.6</v>
      </c>
      <c r="G88" s="39">
        <v>2</v>
      </c>
      <c r="H88" s="39">
        <v>2.4</v>
      </c>
      <c r="I88" s="39">
        <v>2.8</v>
      </c>
      <c r="J88" s="39">
        <v>3.2</v>
      </c>
      <c r="K88" s="39">
        <v>3.6</v>
      </c>
      <c r="L88" s="39">
        <v>4</v>
      </c>
      <c r="M88" s="39">
        <v>4.4000000000000004</v>
      </c>
      <c r="N88" s="40">
        <v>4.8</v>
      </c>
      <c r="O88" s="41"/>
      <c r="P88" s="41"/>
    </row>
    <row r="89" spans="1:16" ht="37.5" x14ac:dyDescent="0.25">
      <c r="A89" s="56"/>
      <c r="B89" s="57" t="s">
        <v>241</v>
      </c>
      <c r="C89" s="58">
        <v>15.748031496062993</v>
      </c>
      <c r="D89" s="59">
        <v>31.496062992125985</v>
      </c>
      <c r="E89" s="59">
        <v>47.244094488188978</v>
      </c>
      <c r="F89" s="59">
        <v>62.99212598425197</v>
      </c>
      <c r="G89" s="59">
        <v>78.740157480314963</v>
      </c>
      <c r="H89" s="59">
        <v>94.488188976377955</v>
      </c>
      <c r="I89" s="59">
        <v>110.23622047244095</v>
      </c>
      <c r="J89" s="59">
        <v>125.98425196850394</v>
      </c>
      <c r="K89" s="59">
        <v>141.73228346456693</v>
      </c>
      <c r="L89" s="59">
        <v>157.48031496062993</v>
      </c>
      <c r="M89" s="59">
        <v>173.22834645669292</v>
      </c>
      <c r="N89" s="46">
        <v>188.97637795275591</v>
      </c>
      <c r="O89" s="47"/>
      <c r="P89" s="47"/>
    </row>
    <row r="90" spans="1:16" ht="18.75" x14ac:dyDescent="0.25">
      <c r="A90" s="48">
        <v>0.4</v>
      </c>
      <c r="B90" s="49">
        <v>15.748031496062993</v>
      </c>
      <c r="C90" s="50">
        <f>'C SlimLine Vertical'!C90+'C SlimLine Vertical'!C90*(-Sumary!$B$6)</f>
        <v>18.13191803030303</v>
      </c>
      <c r="D90" s="50">
        <f>'C SlimLine Vertical'!D90+'C SlimLine Vertical'!D90*(-Sumary!$B$6)</f>
        <v>27.97133439393939</v>
      </c>
      <c r="E90" s="50">
        <f>'C SlimLine Vertical'!E90+'C SlimLine Vertical'!E90*(-Sumary!$B$6)</f>
        <v>37.810750757575754</v>
      </c>
      <c r="F90" s="50">
        <f>'C SlimLine Vertical'!F90+'C SlimLine Vertical'!F90*(-Sumary!$B$6)</f>
        <v>47.650167121212114</v>
      </c>
      <c r="G90" s="50">
        <f>'C SlimLine Vertical'!G90+'C SlimLine Vertical'!G90*(-Sumary!$B$6)</f>
        <v>58.58899348484848</v>
      </c>
      <c r="H90" s="50">
        <f>'C SlimLine Vertical'!H90+'C SlimLine Vertical'!H90*(-Sumary!$B$6)</f>
        <v>68.428409848484847</v>
      </c>
      <c r="I90" s="50">
        <f>'C SlimLine Vertical'!I90+'C SlimLine Vertical'!I90*(-Sumary!$B$6)</f>
        <v>78.267826212121193</v>
      </c>
      <c r="J90" s="50">
        <f>'C SlimLine Vertical'!J90+'C SlimLine Vertical'!J90*(-Sumary!$B$6)</f>
        <v>88.107242575757567</v>
      </c>
      <c r="K90" s="50">
        <f>'C SlimLine Vertical'!K90+'C SlimLine Vertical'!K90*(-Sumary!$B$6)</f>
        <v>97.946658939393956</v>
      </c>
      <c r="L90" s="50">
        <f>'C SlimLine Vertical'!L90+'C SlimLine Vertical'!L90*(-Sumary!$B$6)</f>
        <v>107.7860753030303</v>
      </c>
      <c r="M90" s="50">
        <f>'C SlimLine Vertical'!M90+'C SlimLine Vertical'!M90*(-Sumary!$B$6)</f>
        <v>117.62549166666668</v>
      </c>
      <c r="N90" s="50">
        <f>'C SlimLine Vertical'!N90+'C SlimLine Vertical'!N90*(-Sumary!$B$6)</f>
        <v>127.46490803030304</v>
      </c>
      <c r="O90" s="51"/>
      <c r="P90" s="51"/>
    </row>
    <row r="91" spans="1:16" ht="18.75" x14ac:dyDescent="0.25">
      <c r="A91" s="48">
        <v>0.8</v>
      </c>
      <c r="B91" s="49">
        <v>31.496062992125985</v>
      </c>
      <c r="C91" s="50">
        <f>'C SlimLine Vertical'!C91+'C SlimLine Vertical'!C91*(-Sumary!$B$6)</f>
        <v>24.371918030303032</v>
      </c>
      <c r="D91" s="50">
        <f>'C SlimLine Vertical'!D91+'C SlimLine Vertical'!D91*(-Sumary!$B$6)</f>
        <v>40.451334393939398</v>
      </c>
      <c r="E91" s="50">
        <f>'C SlimLine Vertical'!E91+'C SlimLine Vertical'!E91*(-Sumary!$B$6)</f>
        <v>56.530750757575753</v>
      </c>
      <c r="F91" s="50">
        <f>'C SlimLine Vertical'!F91+'C SlimLine Vertical'!F91*(-Sumary!$B$6)</f>
        <v>72.610167121212129</v>
      </c>
      <c r="G91" s="50">
        <f>'C SlimLine Vertical'!G91+'C SlimLine Vertical'!G91*(-Sumary!$B$6)</f>
        <v>89.78899348484849</v>
      </c>
      <c r="H91" s="50">
        <f>'C SlimLine Vertical'!H91+'C SlimLine Vertical'!H91*(-Sumary!$B$6)</f>
        <v>105.86840984848486</v>
      </c>
      <c r="I91" s="50">
        <f>'C SlimLine Vertical'!I91+'C SlimLine Vertical'!I91*(-Sumary!$B$6)</f>
        <v>121.9478262121212</v>
      </c>
      <c r="J91" s="50">
        <f>'C SlimLine Vertical'!J91+'C SlimLine Vertical'!J91*(-Sumary!$B$6)</f>
        <v>138.02724257575758</v>
      </c>
      <c r="K91" s="50">
        <f>'C SlimLine Vertical'!K91+'C SlimLine Vertical'!K91*(-Sumary!$B$6)</f>
        <v>154.10665893939395</v>
      </c>
      <c r="L91" s="50">
        <f>'C SlimLine Vertical'!L91+'C SlimLine Vertical'!L91*(-Sumary!$B$6)</f>
        <v>170.18607530303029</v>
      </c>
      <c r="M91" s="50">
        <f>'C SlimLine Vertical'!M91+'C SlimLine Vertical'!M91*(-Sumary!$B$6)</f>
        <v>186.26549166666666</v>
      </c>
      <c r="N91" s="50">
        <f>'C SlimLine Vertical'!N91+'C SlimLine Vertical'!N91*(-Sumary!$B$6)</f>
        <v>202.344908030303</v>
      </c>
      <c r="O91" s="51"/>
      <c r="P91" s="51"/>
    </row>
    <row r="92" spans="1:16" ht="18.75" x14ac:dyDescent="0.25">
      <c r="A92" s="48">
        <v>1.2</v>
      </c>
      <c r="B92" s="49">
        <v>47.244094488188978</v>
      </c>
      <c r="C92" s="50">
        <f>'C SlimLine Vertical'!C92+'C SlimLine Vertical'!C92*(-Sumary!$B$6)</f>
        <v>30.61191803030303</v>
      </c>
      <c r="D92" s="50">
        <f>'C SlimLine Vertical'!D92+'C SlimLine Vertical'!D92*(-Sumary!$B$6)</f>
        <v>52.931334393939387</v>
      </c>
      <c r="E92" s="50">
        <f>'C SlimLine Vertical'!E92+'C SlimLine Vertical'!E92*(-Sumary!$B$6)</f>
        <v>75.250750757575773</v>
      </c>
      <c r="F92" s="50">
        <f>'C SlimLine Vertical'!F92+'C SlimLine Vertical'!F92*(-Sumary!$B$6)</f>
        <v>97.570167121212108</v>
      </c>
      <c r="G92" s="50">
        <f>'C SlimLine Vertical'!G92+'C SlimLine Vertical'!G92*(-Sumary!$B$6)</f>
        <v>120.98899348484848</v>
      </c>
      <c r="H92" s="50">
        <f>'C SlimLine Vertical'!H92+'C SlimLine Vertical'!H92*(-Sumary!$B$6)</f>
        <v>143.30840984848481</v>
      </c>
      <c r="I92" s="50">
        <f>'C SlimLine Vertical'!I92+'C SlimLine Vertical'!I92*(-Sumary!$B$6)</f>
        <v>165.62782621212119</v>
      </c>
      <c r="J92" s="50">
        <f>'C SlimLine Vertical'!J92+'C SlimLine Vertical'!J92*(-Sumary!$B$6)</f>
        <v>187.94724257575754</v>
      </c>
      <c r="K92" s="50">
        <f>'C SlimLine Vertical'!K92+'C SlimLine Vertical'!K92*(-Sumary!$B$6)</f>
        <v>210.26665893939395</v>
      </c>
      <c r="L92" s="50">
        <f>'C SlimLine Vertical'!L92+'C SlimLine Vertical'!L92*(-Sumary!$B$6)</f>
        <v>232.58607530303027</v>
      </c>
      <c r="M92" s="50">
        <f>'C SlimLine Vertical'!M92+'C SlimLine Vertical'!M92*(-Sumary!$B$6)</f>
        <v>254.90549166666668</v>
      </c>
      <c r="N92" s="50">
        <f>'C SlimLine Vertical'!N92+'C SlimLine Vertical'!N92*(-Sumary!$B$6)</f>
        <v>277.22490803030308</v>
      </c>
      <c r="O92" s="51"/>
      <c r="P92" s="51"/>
    </row>
    <row r="93" spans="1:16" ht="18.75" x14ac:dyDescent="0.25">
      <c r="A93" s="48">
        <v>1.6</v>
      </c>
      <c r="B93" s="49">
        <v>62.99212598425197</v>
      </c>
      <c r="C93" s="50">
        <f>'C SlimLine Vertical'!C93+'C SlimLine Vertical'!C93*(-Sumary!$B$6)</f>
        <v>36.851918030303025</v>
      </c>
      <c r="D93" s="50">
        <f>'C SlimLine Vertical'!D93+'C SlimLine Vertical'!D93*(-Sumary!$B$6)</f>
        <v>65.411334393939399</v>
      </c>
      <c r="E93" s="50">
        <f>'C SlimLine Vertical'!E93+'C SlimLine Vertical'!E93*(-Sumary!$B$6)</f>
        <v>93.970750757575743</v>
      </c>
      <c r="F93" s="50">
        <f>'C SlimLine Vertical'!F93+'C SlimLine Vertical'!F93*(-Sumary!$B$6)</f>
        <v>122.53016712121213</v>
      </c>
      <c r="G93" s="50">
        <f>'C SlimLine Vertical'!G93+'C SlimLine Vertical'!G93*(-Sumary!$B$6)</f>
        <v>152.18899348484851</v>
      </c>
      <c r="H93" s="50">
        <f>'C SlimLine Vertical'!H93+'C SlimLine Vertical'!H93*(-Sumary!$B$6)</f>
        <v>180.74840984848484</v>
      </c>
      <c r="I93" s="50">
        <f>'C SlimLine Vertical'!I93+'C SlimLine Vertical'!I93*(-Sumary!$B$6)</f>
        <v>209.3078262121212</v>
      </c>
      <c r="J93" s="50">
        <f>'C SlimLine Vertical'!J93+'C SlimLine Vertical'!J93*(-Sumary!$B$6)</f>
        <v>237.86724257575756</v>
      </c>
      <c r="K93" s="50">
        <f>'C SlimLine Vertical'!K93+'C SlimLine Vertical'!K93*(-Sumary!$B$6)</f>
        <v>266.42665893939397</v>
      </c>
      <c r="L93" s="50">
        <f>'C SlimLine Vertical'!L93+'C SlimLine Vertical'!L93*(-Sumary!$B$6)</f>
        <v>294.9860753030303</v>
      </c>
      <c r="M93" s="50">
        <f>'C SlimLine Vertical'!M93+'C SlimLine Vertical'!M93*(-Sumary!$B$6)</f>
        <v>323.54549166666669</v>
      </c>
      <c r="N93" s="50">
        <f>'C SlimLine Vertical'!N93+'C SlimLine Vertical'!N93*(-Sumary!$B$6)</f>
        <v>352.10490803030308</v>
      </c>
      <c r="O93" s="51"/>
      <c r="P93" s="51"/>
    </row>
    <row r="94" spans="1:16" ht="18.75" x14ac:dyDescent="0.25">
      <c r="A94" s="48">
        <v>2</v>
      </c>
      <c r="B94" s="49">
        <v>78.740157480314963</v>
      </c>
      <c r="C94" s="50">
        <f>'C SlimLine Vertical'!C94+'C SlimLine Vertical'!C94*(-Sumary!$B$6)</f>
        <v>43.091918030303027</v>
      </c>
      <c r="D94" s="50">
        <f>'C SlimLine Vertical'!D94+'C SlimLine Vertical'!D94*(-Sumary!$B$6)</f>
        <v>77.891334393939403</v>
      </c>
      <c r="E94" s="50">
        <f>'C SlimLine Vertical'!E94+'C SlimLine Vertical'!E94*(-Sumary!$B$6)</f>
        <v>112.69075075757577</v>
      </c>
      <c r="F94" s="50">
        <f>'C SlimLine Vertical'!F94+'C SlimLine Vertical'!F94*(-Sumary!$B$6)</f>
        <v>147.49016712121212</v>
      </c>
      <c r="G94" s="50">
        <f>'C SlimLine Vertical'!G94+'C SlimLine Vertical'!G94*(-Sumary!$B$6)</f>
        <v>183.3889934848485</v>
      </c>
      <c r="H94" s="50">
        <f>'C SlimLine Vertical'!H94+'C SlimLine Vertical'!H94*(-Sumary!$B$6)</f>
        <v>218.18840984848484</v>
      </c>
      <c r="I94" s="50">
        <f>'C SlimLine Vertical'!I94+'C SlimLine Vertical'!I94*(-Sumary!$B$6)</f>
        <v>252.98782621212123</v>
      </c>
      <c r="J94" s="50">
        <f>'C SlimLine Vertical'!J94+'C SlimLine Vertical'!J94*(-Sumary!$B$6)</f>
        <v>287.7872425757576</v>
      </c>
      <c r="K94" s="50">
        <f>'C SlimLine Vertical'!K94+'C SlimLine Vertical'!K94*(-Sumary!$B$6)</f>
        <v>322.586658939394</v>
      </c>
      <c r="L94" s="50">
        <f>'C SlimLine Vertical'!L94+'C SlimLine Vertical'!L94*(-Sumary!$B$6)</f>
        <v>357.38607530303034</v>
      </c>
      <c r="M94" s="50">
        <f>'C SlimLine Vertical'!M94+'C SlimLine Vertical'!M94*(-Sumary!$B$6)</f>
        <v>392.18549166666679</v>
      </c>
      <c r="N94" s="50">
        <f>'C SlimLine Vertical'!N94+'C SlimLine Vertical'!N94*(-Sumary!$B$6)</f>
        <v>426.98490803030307</v>
      </c>
      <c r="O94" s="51"/>
      <c r="P94" s="51"/>
    </row>
    <row r="95" spans="1:16" ht="18.75" x14ac:dyDescent="0.25">
      <c r="A95" s="48">
        <v>2.4</v>
      </c>
      <c r="B95" s="49">
        <v>94.488188976377955</v>
      </c>
      <c r="C95" s="50">
        <f>'C SlimLine Vertical'!C95+'C SlimLine Vertical'!C95*(-Sumary!$B$6)</f>
        <v>49.331918030303029</v>
      </c>
      <c r="D95" s="50">
        <f>'C SlimLine Vertical'!D95+'C SlimLine Vertical'!D95*(-Sumary!$B$6)</f>
        <v>90.371334393939392</v>
      </c>
      <c r="E95" s="50">
        <f>'C SlimLine Vertical'!E95+'C SlimLine Vertical'!E95*(-Sumary!$B$6)</f>
        <v>131.41075075757576</v>
      </c>
      <c r="F95" s="50">
        <f>'C SlimLine Vertical'!F95+'C SlimLine Vertical'!F95*(-Sumary!$B$6)</f>
        <v>172.4501671212121</v>
      </c>
      <c r="G95" s="50">
        <f>'C SlimLine Vertical'!G95+'C SlimLine Vertical'!G95*(-Sumary!$B$6)</f>
        <v>214.58899348484849</v>
      </c>
      <c r="H95" s="50">
        <f>'C SlimLine Vertical'!H95+'C SlimLine Vertical'!H95*(-Sumary!$B$6)</f>
        <v>255.62840984848486</v>
      </c>
      <c r="I95" s="50">
        <f>'C SlimLine Vertical'!I95+'C SlimLine Vertical'!I95*(-Sumary!$B$6)</f>
        <v>296.66782621212116</v>
      </c>
      <c r="J95" s="50">
        <f>'C SlimLine Vertical'!J95+'C SlimLine Vertical'!J95*(-Sumary!$B$6)</f>
        <v>337.70724257575762</v>
      </c>
      <c r="K95" s="50">
        <f>'C SlimLine Vertical'!K95+'C SlimLine Vertical'!K95*(-Sumary!$B$6)</f>
        <v>378.74665893939402</v>
      </c>
      <c r="L95" s="50">
        <f>'C SlimLine Vertical'!L95+'C SlimLine Vertical'!L95*(-Sumary!$B$6)</f>
        <v>419.78607530303026</v>
      </c>
      <c r="M95" s="50">
        <f>'C SlimLine Vertical'!M95+'C SlimLine Vertical'!M95*(-Sumary!$B$6)</f>
        <v>460.82549166666678</v>
      </c>
      <c r="N95" s="50">
        <f>'C SlimLine Vertical'!N95+'C SlimLine Vertical'!N95*(-Sumary!$B$6)</f>
        <v>501.86490803030307</v>
      </c>
      <c r="O95" s="51"/>
      <c r="P95" s="51"/>
    </row>
    <row r="96" spans="1:16" ht="18.75" x14ac:dyDescent="0.25">
      <c r="A96" s="48">
        <v>2.8</v>
      </c>
      <c r="B96" s="49">
        <v>110.23622047244095</v>
      </c>
      <c r="C96" s="50">
        <f>'C SlimLine Vertical'!C96+'C SlimLine Vertical'!C96*(-Sumary!$B$6)</f>
        <v>55.571918030303031</v>
      </c>
      <c r="D96" s="50">
        <f>'C SlimLine Vertical'!D96+'C SlimLine Vertical'!D96*(-Sumary!$B$6)</f>
        <v>102.85133439393941</v>
      </c>
      <c r="E96" s="50">
        <f>'C SlimLine Vertical'!E96+'C SlimLine Vertical'!E96*(-Sumary!$B$6)</f>
        <v>150.13075075757575</v>
      </c>
      <c r="F96" s="50">
        <f>'C SlimLine Vertical'!F96+'C SlimLine Vertical'!F96*(-Sumary!$B$6)</f>
        <v>197.41016712121208</v>
      </c>
      <c r="G96" s="50">
        <f>'C SlimLine Vertical'!G96+'C SlimLine Vertical'!G96*(-Sumary!$B$6)</f>
        <v>245.7889934848485</v>
      </c>
      <c r="H96" s="50">
        <f>'C SlimLine Vertical'!H96+'C SlimLine Vertical'!H96*(-Sumary!$B$6)</f>
        <v>293.06840984848486</v>
      </c>
      <c r="I96" s="50">
        <f>'C SlimLine Vertical'!I96+'C SlimLine Vertical'!I96*(-Sumary!$B$6)</f>
        <v>340.34782621212122</v>
      </c>
      <c r="J96" s="50">
        <f>'C SlimLine Vertical'!J96+'C SlimLine Vertical'!J96*(-Sumary!$B$6)</f>
        <v>387.62724257575763</v>
      </c>
      <c r="K96" s="50">
        <f>'C SlimLine Vertical'!K96+'C SlimLine Vertical'!K96*(-Sumary!$B$6)</f>
        <v>434.90665893939394</v>
      </c>
      <c r="L96" s="50">
        <f>'C SlimLine Vertical'!L96+'C SlimLine Vertical'!L96*(-Sumary!$B$6)</f>
        <v>482.18607530303035</v>
      </c>
      <c r="M96" s="50">
        <f>'C SlimLine Vertical'!M96+'C SlimLine Vertical'!M96*(-Sumary!$B$6)</f>
        <v>529.46549166666671</v>
      </c>
      <c r="N96" s="50">
        <f>'C SlimLine Vertical'!N96+'C SlimLine Vertical'!N96*(-Sumary!$B$6)</f>
        <v>576.74490803030301</v>
      </c>
      <c r="O96" s="51"/>
      <c r="P96" s="51"/>
    </row>
    <row r="97" spans="1:16" ht="18.75" x14ac:dyDescent="0.25">
      <c r="A97" s="48">
        <v>3.2</v>
      </c>
      <c r="B97" s="49">
        <v>125.98425196850394</v>
      </c>
      <c r="C97" s="50">
        <f>'C SlimLine Vertical'!C97+'C SlimLine Vertical'!C97*(-Sumary!$B$6)</f>
        <v>61.81191803030304</v>
      </c>
      <c r="D97" s="50">
        <f>'C SlimLine Vertical'!D97+'C SlimLine Vertical'!D97*(-Sumary!$B$6)</f>
        <v>115.33133439393941</v>
      </c>
      <c r="E97" s="50">
        <f>'C SlimLine Vertical'!E97+'C SlimLine Vertical'!E97*(-Sumary!$B$6)</f>
        <v>168.85075075757578</v>
      </c>
      <c r="F97" s="50">
        <f>'C SlimLine Vertical'!F97+'C SlimLine Vertical'!F97*(-Sumary!$B$6)</f>
        <v>222.37016712121215</v>
      </c>
      <c r="G97" s="50">
        <f>'C SlimLine Vertical'!G97+'C SlimLine Vertical'!G97*(-Sumary!$B$6)</f>
        <v>276.98899348484855</v>
      </c>
      <c r="H97" s="50">
        <f>'C SlimLine Vertical'!H97+'C SlimLine Vertical'!H97*(-Sumary!$B$6)</f>
        <v>330.50840984848486</v>
      </c>
      <c r="I97" s="50">
        <f>'C SlimLine Vertical'!I97+'C SlimLine Vertical'!I97*(-Sumary!$B$6)</f>
        <v>384.02782621212123</v>
      </c>
      <c r="J97" s="50">
        <f>'C SlimLine Vertical'!J97+'C SlimLine Vertical'!J97*(-Sumary!$B$6)</f>
        <v>437.54724257575771</v>
      </c>
      <c r="K97" s="50">
        <f>'C SlimLine Vertical'!K97+'C SlimLine Vertical'!K97*(-Sumary!$B$6)</f>
        <v>491.06665893939402</v>
      </c>
      <c r="L97" s="50">
        <f>'C SlimLine Vertical'!L97+'C SlimLine Vertical'!L97*(-Sumary!$B$6)</f>
        <v>544.58607530303027</v>
      </c>
      <c r="M97" s="50">
        <f>'C SlimLine Vertical'!M97+'C SlimLine Vertical'!M97*(-Sumary!$B$6)</f>
        <v>598.10549166666658</v>
      </c>
      <c r="N97" s="50">
        <f>'C SlimLine Vertical'!N97+'C SlimLine Vertical'!N97*(-Sumary!$B$6)</f>
        <v>651.624908030303</v>
      </c>
      <c r="O97" s="51"/>
      <c r="P97" s="51"/>
    </row>
    <row r="98" spans="1:16" ht="18.75" x14ac:dyDescent="0.25">
      <c r="A98" s="48">
        <v>3.6</v>
      </c>
      <c r="B98" s="49">
        <v>141.73228346456693</v>
      </c>
      <c r="C98" s="50">
        <f>'C SlimLine Vertical'!C98+'C SlimLine Vertical'!C98*(-Sumary!$B$6)</f>
        <v>68.051918030303028</v>
      </c>
      <c r="D98" s="50">
        <f>'C SlimLine Vertical'!D98+'C SlimLine Vertical'!D98*(-Sumary!$B$6)</f>
        <v>127.81133439393939</v>
      </c>
      <c r="E98" s="50">
        <f>'C SlimLine Vertical'!E98+'C SlimLine Vertical'!E98*(-Sumary!$B$6)</f>
        <v>187.57075075757578</v>
      </c>
      <c r="F98" s="50">
        <f>'C SlimLine Vertical'!F98+'C SlimLine Vertical'!F98*(-Sumary!$B$6)</f>
        <v>247.3301671212121</v>
      </c>
      <c r="G98" s="50">
        <f>'C SlimLine Vertical'!G98+'C SlimLine Vertical'!G98*(-Sumary!$B$6)</f>
        <v>308.18899348484854</v>
      </c>
      <c r="H98" s="50">
        <f>'C SlimLine Vertical'!H98+'C SlimLine Vertical'!H98*(-Sumary!$B$6)</f>
        <v>367.94840984848491</v>
      </c>
      <c r="I98" s="50">
        <f>'C SlimLine Vertical'!I98+'C SlimLine Vertical'!I98*(-Sumary!$B$6)</f>
        <v>427.70782621212118</v>
      </c>
      <c r="J98" s="50">
        <f>'C SlimLine Vertical'!J98+'C SlimLine Vertical'!J98*(-Sumary!$B$6)</f>
        <v>487.46724257575767</v>
      </c>
      <c r="K98" s="50">
        <f>'C SlimLine Vertical'!K98+'C SlimLine Vertical'!K98*(-Sumary!$B$6)</f>
        <v>547.22665893939393</v>
      </c>
      <c r="L98" s="50">
        <f>'C SlimLine Vertical'!L98+'C SlimLine Vertical'!L98*(-Sumary!$B$6)</f>
        <v>606.98607530303036</v>
      </c>
      <c r="M98" s="50">
        <f>'C SlimLine Vertical'!M98+'C SlimLine Vertical'!M98*(-Sumary!$B$6)</f>
        <v>666.74549166666668</v>
      </c>
      <c r="N98" s="50">
        <f>'C SlimLine Vertical'!N98+'C SlimLine Vertical'!N98*(-Sumary!$B$6)</f>
        <v>726.504908030303</v>
      </c>
      <c r="O98" s="51"/>
      <c r="P98" s="51"/>
    </row>
    <row r="99" spans="1:16" ht="18.75" x14ac:dyDescent="0.25">
      <c r="A99" s="48">
        <v>4</v>
      </c>
      <c r="B99" s="49">
        <v>157.48031496062993</v>
      </c>
      <c r="C99" s="50">
        <f>'C SlimLine Vertical'!C99+'C SlimLine Vertical'!C99*(-Sumary!$B$6)</f>
        <v>74.291918030303023</v>
      </c>
      <c r="D99" s="50">
        <f>'C SlimLine Vertical'!D99+'C SlimLine Vertical'!D99*(-Sumary!$B$6)</f>
        <v>140.29133439393937</v>
      </c>
      <c r="E99" s="50">
        <f>'C SlimLine Vertical'!E99+'C SlimLine Vertical'!E99*(-Sumary!$B$6)</f>
        <v>206.29075075757575</v>
      </c>
      <c r="F99" s="50">
        <f>'C SlimLine Vertical'!F99+'C SlimLine Vertical'!F99*(-Sumary!$B$6)</f>
        <v>272.29016712121211</v>
      </c>
      <c r="G99" s="50">
        <f>'C SlimLine Vertical'!G99+'C SlimLine Vertical'!G99*(-Sumary!$B$6)</f>
        <v>339.38899348484853</v>
      </c>
      <c r="H99" s="50">
        <f>'C SlimLine Vertical'!H99+'C SlimLine Vertical'!H99*(-Sumary!$B$6)</f>
        <v>405.38840984848486</v>
      </c>
      <c r="I99" s="50">
        <f>'C SlimLine Vertical'!I99+'C SlimLine Vertical'!I99*(-Sumary!$B$6)</f>
        <v>471.38782621212113</v>
      </c>
      <c r="J99" s="50">
        <f>'C SlimLine Vertical'!J99+'C SlimLine Vertical'!J99*(-Sumary!$B$6)</f>
        <v>537.38724257575757</v>
      </c>
      <c r="K99" s="50">
        <f>'C SlimLine Vertical'!K99+'C SlimLine Vertical'!K99*(-Sumary!$B$6)</f>
        <v>603.3866589393939</v>
      </c>
      <c r="L99" s="50">
        <f>'C SlimLine Vertical'!L99+'C SlimLine Vertical'!L99*(-Sumary!$B$6)</f>
        <v>669.38607530303022</v>
      </c>
      <c r="M99" s="50">
        <f>'C SlimLine Vertical'!M99+'C SlimLine Vertical'!M99*(-Sumary!$B$6)</f>
        <v>735.38549166666655</v>
      </c>
      <c r="N99" s="50">
        <f>'C SlimLine Vertical'!N99+'C SlimLine Vertical'!N99*(-Sumary!$B$6)</f>
        <v>801.38490803030288</v>
      </c>
      <c r="O99" s="51"/>
      <c r="P99" s="51"/>
    </row>
    <row r="100" spans="1:16" ht="18.75" x14ac:dyDescent="0.25">
      <c r="A100" s="31"/>
      <c r="B100" s="31"/>
      <c r="C100" s="31"/>
      <c r="D100" s="32"/>
      <c r="E100" s="31"/>
      <c r="F100" s="32"/>
      <c r="G100" s="31"/>
      <c r="H100" s="32"/>
      <c r="I100" s="31"/>
      <c r="J100" s="32"/>
      <c r="K100" s="31"/>
      <c r="L100" s="32"/>
      <c r="M100" s="31"/>
      <c r="N100" s="32"/>
    </row>
    <row r="101" spans="1:16" ht="18.75" x14ac:dyDescent="0.25">
      <c r="A101" s="54" t="s">
        <v>248</v>
      </c>
      <c r="B101" s="52"/>
      <c r="C101" s="52"/>
      <c r="D101" s="32"/>
      <c r="E101" s="52"/>
      <c r="F101" s="32"/>
      <c r="G101" s="31"/>
      <c r="H101" s="32"/>
      <c r="I101" s="52"/>
      <c r="J101" s="32"/>
      <c r="K101" s="52"/>
      <c r="L101" s="32"/>
      <c r="M101" s="52"/>
      <c r="N101" s="32"/>
      <c r="O101" s="53"/>
    </row>
    <row r="102" spans="1:16" ht="18.75" x14ac:dyDescent="0.25">
      <c r="A102" s="719" t="s">
        <v>240</v>
      </c>
      <c r="B102" s="720"/>
      <c r="C102" s="38">
        <v>0.4</v>
      </c>
      <c r="D102" s="39">
        <v>0.8</v>
      </c>
      <c r="E102" s="39">
        <v>1.2</v>
      </c>
      <c r="F102" s="39">
        <v>1.6</v>
      </c>
      <c r="G102" s="39">
        <v>2</v>
      </c>
      <c r="H102" s="39">
        <v>2.4</v>
      </c>
      <c r="I102" s="39">
        <v>2.8</v>
      </c>
      <c r="J102" s="39">
        <v>3.2</v>
      </c>
      <c r="K102" s="39">
        <v>3.6</v>
      </c>
      <c r="L102" s="39">
        <v>4</v>
      </c>
      <c r="M102" s="39">
        <v>4.4000000000000004</v>
      </c>
      <c r="N102" s="40">
        <v>4.8</v>
      </c>
      <c r="O102" s="41"/>
      <c r="P102" s="41"/>
    </row>
    <row r="103" spans="1:16" ht="37.5" x14ac:dyDescent="0.25">
      <c r="A103" s="56"/>
      <c r="B103" s="57" t="s">
        <v>241</v>
      </c>
      <c r="C103" s="58">
        <v>15.748031496062993</v>
      </c>
      <c r="D103" s="59">
        <v>31.496062992125985</v>
      </c>
      <c r="E103" s="59">
        <v>47.244094488188978</v>
      </c>
      <c r="F103" s="59">
        <v>62.99212598425197</v>
      </c>
      <c r="G103" s="59">
        <v>78.740157480314963</v>
      </c>
      <c r="H103" s="59">
        <v>94.488188976377955</v>
      </c>
      <c r="I103" s="59">
        <v>110.23622047244095</v>
      </c>
      <c r="J103" s="59">
        <v>125.98425196850394</v>
      </c>
      <c r="K103" s="59">
        <v>141.73228346456693</v>
      </c>
      <c r="L103" s="59">
        <v>157.48031496062993</v>
      </c>
      <c r="M103" s="59">
        <v>173.22834645669292</v>
      </c>
      <c r="N103" s="46">
        <v>188.97637795275591</v>
      </c>
      <c r="O103" s="47"/>
      <c r="P103" s="47"/>
    </row>
    <row r="104" spans="1:16" ht="18.75" x14ac:dyDescent="0.25">
      <c r="A104" s="52"/>
      <c r="B104" s="52"/>
      <c r="C104" s="50">
        <f>'C SlimLine Vertical'!C104+'C SlimLine Vertical'!C104*(-Sumary!$B$7)</f>
        <v>6.5460858225108227</v>
      </c>
      <c r="D104" s="50">
        <f>'C SlimLine Vertical'!D104+'C SlimLine Vertical'!D104*(-Sumary!$B$7)</f>
        <v>7.9246699783549799</v>
      </c>
      <c r="E104" s="50">
        <f>'C SlimLine Vertical'!E104+'C SlimLine Vertical'!E104*(-Sumary!$B$7)</f>
        <v>9.3032541341991344</v>
      </c>
      <c r="F104" s="50">
        <f>'C SlimLine Vertical'!F104+'C SlimLine Vertical'!F104*(-Sumary!$B$7)</f>
        <v>10.68183829004329</v>
      </c>
      <c r="G104" s="50">
        <f>'C SlimLine Vertical'!G104+'C SlimLine Vertical'!G104*(-Sumary!$B$7)</f>
        <v>13.159832445887444</v>
      </c>
      <c r="H104" s="50">
        <f>'C SlimLine Vertical'!H104+'C SlimLine Vertical'!H104*(-Sumary!$B$7)</f>
        <v>14.538416601731599</v>
      </c>
      <c r="I104" s="50">
        <f>'C SlimLine Vertical'!I104+'C SlimLine Vertical'!I104*(-Sumary!$B$7)</f>
        <v>15.917000757575755</v>
      </c>
      <c r="J104" s="50">
        <f>'C SlimLine Vertical'!J104+'C SlimLine Vertical'!J104*(-Sumary!$B$7)</f>
        <v>17.295584913419912</v>
      </c>
      <c r="K104" s="50">
        <f>'C SlimLine Vertical'!K104+'C SlimLine Vertical'!K104*(-Sumary!$B$7)</f>
        <v>18.674169069264071</v>
      </c>
      <c r="L104" s="50">
        <f>'C SlimLine Vertical'!L104+'C SlimLine Vertical'!L104*(-Sumary!$B$7)</f>
        <v>20.052753225108226</v>
      </c>
      <c r="M104" s="50">
        <f>'C SlimLine Vertical'!M104+'C SlimLine Vertical'!M104*(-Sumary!$B$7)</f>
        <v>21.431337380952382</v>
      </c>
      <c r="N104" s="50">
        <f>'C SlimLine Vertical'!N104+'C SlimLine Vertical'!N104*(-Sumary!$B$7)</f>
        <v>22.809921536796537</v>
      </c>
      <c r="O104" s="51"/>
      <c r="P104" s="51"/>
    </row>
    <row r="105" spans="1:16" x14ac:dyDescent="0.25">
      <c r="D105" s="66"/>
      <c r="F105" s="66"/>
      <c r="H105" s="66"/>
      <c r="J105" s="66"/>
      <c r="L105" s="66"/>
      <c r="N105" s="66"/>
    </row>
    <row r="106" spans="1:16" ht="18.75" x14ac:dyDescent="0.25">
      <c r="A106" s="67" t="s">
        <v>249</v>
      </c>
      <c r="D106" s="66"/>
      <c r="F106" s="66"/>
      <c r="H106" s="66"/>
      <c r="J106" s="66"/>
      <c r="L106" s="66"/>
      <c r="N106" s="66"/>
    </row>
    <row r="107" spans="1:16" ht="18.75" x14ac:dyDescent="0.25">
      <c r="A107" s="67" t="s">
        <v>250</v>
      </c>
      <c r="B107" s="31"/>
      <c r="C107" s="31"/>
      <c r="D107" s="31"/>
      <c r="E107" s="31"/>
      <c r="F107" s="31"/>
      <c r="G107" s="31"/>
      <c r="H107" s="31"/>
      <c r="I107" s="31"/>
      <c r="J107" s="31"/>
      <c r="K107" s="31"/>
      <c r="L107" s="32"/>
      <c r="M107" s="31"/>
      <c r="N107" s="32"/>
    </row>
    <row r="108" spans="1:16" ht="18.75" x14ac:dyDescent="0.25">
      <c r="A108" s="31"/>
      <c r="B108" s="31"/>
      <c r="C108" s="31"/>
      <c r="D108" s="31"/>
      <c r="E108" s="31"/>
      <c r="F108" s="31"/>
      <c r="G108" s="31"/>
      <c r="H108" s="31"/>
      <c r="I108" s="31"/>
      <c r="J108" s="31"/>
      <c r="K108" s="31"/>
      <c r="L108" s="32"/>
      <c r="M108" s="31"/>
      <c r="N108" s="32"/>
    </row>
    <row r="109" spans="1:16" ht="18.75" x14ac:dyDescent="0.25">
      <c r="A109" s="68" t="s">
        <v>251</v>
      </c>
      <c r="B109" s="31"/>
      <c r="C109" s="31"/>
      <c r="D109" s="31"/>
      <c r="E109" s="31"/>
      <c r="F109" s="31"/>
      <c r="G109" s="31"/>
      <c r="H109" s="31"/>
      <c r="I109" s="31"/>
      <c r="J109" s="31"/>
      <c r="K109" s="31"/>
      <c r="L109" s="32"/>
      <c r="M109" s="31"/>
      <c r="N109" s="32"/>
    </row>
    <row r="110" spans="1:16" ht="18.75" x14ac:dyDescent="0.25">
      <c r="A110" s="31"/>
      <c r="B110" s="31"/>
      <c r="C110" s="31"/>
      <c r="D110" s="31"/>
      <c r="E110" s="31"/>
      <c r="F110" s="31"/>
      <c r="G110" s="31"/>
      <c r="H110" s="31"/>
      <c r="I110" s="31"/>
      <c r="J110" s="31"/>
      <c r="K110" s="31"/>
      <c r="L110" s="32"/>
      <c r="M110" s="31"/>
      <c r="N110" s="32"/>
    </row>
    <row r="111" spans="1:16" ht="18.75" x14ac:dyDescent="0.25">
      <c r="A111" s="31"/>
      <c r="B111" s="31"/>
      <c r="C111" s="31"/>
      <c r="D111" s="31"/>
      <c r="E111" s="31"/>
      <c r="F111" s="31"/>
      <c r="G111" s="31"/>
      <c r="H111" s="31"/>
      <c r="I111" s="31"/>
      <c r="J111" s="31"/>
      <c r="K111" s="31"/>
      <c r="L111" s="32"/>
      <c r="M111" s="31"/>
      <c r="N111" s="32"/>
    </row>
    <row r="112" spans="1:16" ht="18.75" x14ac:dyDescent="0.25">
      <c r="B112" s="31"/>
      <c r="C112" s="31"/>
      <c r="D112" s="31"/>
      <c r="E112" s="31"/>
      <c r="F112" s="31"/>
      <c r="G112" s="31"/>
      <c r="H112" s="31"/>
      <c r="I112" s="31"/>
      <c r="J112" s="31"/>
      <c r="K112" s="31"/>
      <c r="L112" s="32"/>
      <c r="M112" s="31"/>
      <c r="N112" s="32"/>
    </row>
    <row r="113" spans="1:14" ht="18.75" x14ac:dyDescent="0.25">
      <c r="A113" s="31"/>
      <c r="B113" s="31"/>
      <c r="C113" s="31"/>
      <c r="D113" s="31"/>
      <c r="E113" s="31"/>
      <c r="F113" s="31"/>
      <c r="G113" s="31"/>
      <c r="H113" s="31"/>
      <c r="I113" s="31"/>
      <c r="J113" s="31"/>
      <c r="K113" s="31"/>
      <c r="L113" s="32"/>
      <c r="M113" s="31"/>
      <c r="N113" s="32"/>
    </row>
    <row r="114" spans="1:14" ht="18.75" x14ac:dyDescent="0.25">
      <c r="A114" s="31"/>
      <c r="B114" s="69" t="s">
        <v>252</v>
      </c>
      <c r="C114" s="31"/>
      <c r="D114" s="31"/>
      <c r="E114" s="31"/>
      <c r="F114" s="31"/>
      <c r="G114" s="31"/>
      <c r="H114" s="31"/>
      <c r="I114" s="70" t="s">
        <v>253</v>
      </c>
      <c r="J114" s="71">
        <v>0.3</v>
      </c>
      <c r="K114" s="31"/>
      <c r="L114" s="32"/>
      <c r="M114" s="31"/>
      <c r="N114" s="32"/>
    </row>
    <row r="115" spans="1:14" ht="18.75" x14ac:dyDescent="0.25">
      <c r="A115" s="31"/>
      <c r="B115" s="31"/>
      <c r="C115" s="31"/>
      <c r="D115" s="31"/>
      <c r="E115" s="31"/>
      <c r="F115" s="31"/>
      <c r="G115" s="31"/>
      <c r="H115" s="31"/>
      <c r="I115" s="31"/>
      <c r="J115" s="31"/>
      <c r="K115" s="31"/>
      <c r="L115" s="32"/>
      <c r="M115" s="31"/>
      <c r="N115" s="32"/>
    </row>
    <row r="116" spans="1:14" ht="18.75" x14ac:dyDescent="0.25">
      <c r="A116" s="31"/>
      <c r="B116" s="31"/>
      <c r="C116" s="31"/>
      <c r="D116" s="31"/>
      <c r="E116" s="31"/>
      <c r="F116" s="31"/>
      <c r="G116" s="31"/>
      <c r="H116" s="31"/>
      <c r="I116" s="31"/>
      <c r="J116" s="31"/>
      <c r="K116" s="31"/>
      <c r="L116" s="32"/>
      <c r="M116" s="31"/>
      <c r="N116" s="32"/>
    </row>
    <row r="117" spans="1:14" ht="18.75" x14ac:dyDescent="0.25">
      <c r="A117" s="69"/>
      <c r="C117" s="31"/>
      <c r="D117" s="31"/>
      <c r="E117" s="31"/>
      <c r="F117" s="68"/>
      <c r="H117" s="66"/>
      <c r="J117" s="66"/>
      <c r="K117" s="31"/>
      <c r="L117" s="32"/>
      <c r="M117" s="31"/>
      <c r="N117" s="32"/>
    </row>
    <row r="118" spans="1:14" ht="18.75" x14ac:dyDescent="0.25">
      <c r="A118" s="31"/>
      <c r="B118" s="31"/>
      <c r="C118" s="31"/>
      <c r="D118" s="32"/>
      <c r="E118" s="31"/>
      <c r="F118" s="32"/>
      <c r="G118" s="31"/>
      <c r="H118" s="32"/>
      <c r="I118" s="31"/>
      <c r="J118" s="32"/>
      <c r="K118" s="31"/>
      <c r="L118" s="32"/>
      <c r="M118" s="31"/>
      <c r="N118" s="32"/>
    </row>
    <row r="119" spans="1:14" ht="18.75" x14ac:dyDescent="0.25">
      <c r="A119" s="31"/>
      <c r="B119" s="31"/>
      <c r="C119" s="31"/>
      <c r="D119" s="32"/>
      <c r="E119" s="31"/>
      <c r="F119" s="32"/>
      <c r="G119" s="31"/>
      <c r="H119" s="32"/>
      <c r="I119" s="31"/>
      <c r="J119" s="32"/>
      <c r="K119" s="31"/>
      <c r="L119" s="32"/>
      <c r="M119" s="31"/>
      <c r="N119" s="32"/>
    </row>
    <row r="120" spans="1:14" x14ac:dyDescent="0.25">
      <c r="D120" s="66"/>
      <c r="F120" s="66"/>
      <c r="H120" s="66"/>
      <c r="J120" s="66"/>
      <c r="L120" s="66"/>
      <c r="N120" s="66"/>
    </row>
    <row r="121" spans="1:14" x14ac:dyDescent="0.25">
      <c r="D121" s="66"/>
      <c r="F121" s="66"/>
      <c r="H121" s="66"/>
      <c r="J121" s="66"/>
      <c r="L121" s="66"/>
      <c r="N121" s="66"/>
    </row>
    <row r="122" spans="1:14" x14ac:dyDescent="0.25">
      <c r="D122" s="66"/>
      <c r="F122" s="66"/>
      <c r="H122" s="66"/>
      <c r="J122" s="66"/>
      <c r="L122" s="66"/>
      <c r="N122" s="66"/>
    </row>
    <row r="123" spans="1:14" x14ac:dyDescent="0.25">
      <c r="D123" s="66"/>
      <c r="F123" s="66"/>
      <c r="H123" s="66"/>
      <c r="J123" s="66"/>
      <c r="L123" s="66"/>
      <c r="N123" s="66"/>
    </row>
    <row r="124" spans="1:14" x14ac:dyDescent="0.25">
      <c r="D124" s="66"/>
      <c r="F124" s="66"/>
      <c r="H124" s="66"/>
      <c r="J124" s="66"/>
      <c r="L124" s="66"/>
      <c r="N124" s="66"/>
    </row>
    <row r="125" spans="1:14" x14ac:dyDescent="0.25">
      <c r="D125" s="66"/>
      <c r="F125" s="66"/>
      <c r="H125" s="66"/>
      <c r="J125" s="66"/>
      <c r="L125" s="66"/>
      <c r="N125" s="66"/>
    </row>
    <row r="126" spans="1:14" x14ac:dyDescent="0.25">
      <c r="D126" s="66"/>
      <c r="F126" s="66"/>
      <c r="H126" s="66"/>
      <c r="J126" s="66"/>
      <c r="L126" s="66"/>
      <c r="N126" s="66"/>
    </row>
    <row r="127" spans="1:14" x14ac:dyDescent="0.25">
      <c r="D127" s="66"/>
      <c r="F127" s="66"/>
      <c r="H127" s="66"/>
      <c r="J127" s="66"/>
      <c r="L127" s="66"/>
      <c r="N127" s="66"/>
    </row>
    <row r="128" spans="1:14" x14ac:dyDescent="0.25">
      <c r="D128" s="66"/>
      <c r="F128" s="66"/>
      <c r="H128" s="66"/>
      <c r="J128" s="66"/>
      <c r="L128" s="66"/>
      <c r="N128" s="66"/>
    </row>
    <row r="129" spans="4:14" x14ac:dyDescent="0.25">
      <c r="D129" s="66"/>
      <c r="F129" s="66"/>
      <c r="H129" s="66"/>
      <c r="J129" s="66"/>
      <c r="L129" s="66"/>
      <c r="N129" s="66"/>
    </row>
    <row r="130" spans="4:14" x14ac:dyDescent="0.25">
      <c r="D130" s="66"/>
      <c r="F130" s="66"/>
      <c r="H130" s="66"/>
      <c r="J130" s="66"/>
      <c r="L130" s="66"/>
      <c r="N130" s="66"/>
    </row>
    <row r="131" spans="4:14" x14ac:dyDescent="0.25">
      <c r="D131" s="66"/>
      <c r="F131" s="66"/>
      <c r="H131" s="66"/>
      <c r="J131" s="66"/>
      <c r="L131" s="66"/>
      <c r="N131" s="66"/>
    </row>
    <row r="132" spans="4:14" x14ac:dyDescent="0.25">
      <c r="D132" s="66"/>
      <c r="F132" s="66"/>
      <c r="H132" s="66"/>
      <c r="J132" s="66"/>
      <c r="L132" s="66"/>
      <c r="N132" s="66"/>
    </row>
    <row r="133" spans="4:14" x14ac:dyDescent="0.25">
      <c r="D133" s="66"/>
      <c r="F133" s="66"/>
      <c r="H133" s="66"/>
      <c r="J133" s="66"/>
      <c r="L133" s="66"/>
      <c r="N133" s="66"/>
    </row>
    <row r="134" spans="4:14" x14ac:dyDescent="0.25">
      <c r="D134" s="66"/>
      <c r="F134" s="66"/>
      <c r="H134" s="66"/>
      <c r="J134" s="66"/>
      <c r="L134" s="66"/>
      <c r="N134" s="66"/>
    </row>
    <row r="135" spans="4:14" x14ac:dyDescent="0.25">
      <c r="D135" s="66"/>
      <c r="F135" s="66"/>
      <c r="H135" s="66"/>
      <c r="J135" s="66"/>
      <c r="L135" s="66"/>
      <c r="N135" s="66"/>
    </row>
    <row r="136" spans="4:14" x14ac:dyDescent="0.25">
      <c r="D136" s="66"/>
      <c r="F136" s="66"/>
      <c r="H136" s="66"/>
      <c r="J136" s="66"/>
      <c r="L136" s="66"/>
      <c r="N136" s="66"/>
    </row>
    <row r="137" spans="4:14" x14ac:dyDescent="0.25">
      <c r="D137" s="66"/>
      <c r="F137" s="66"/>
      <c r="H137" s="66"/>
      <c r="J137" s="66"/>
      <c r="L137" s="66"/>
      <c r="N137" s="66"/>
    </row>
    <row r="138" spans="4:14" x14ac:dyDescent="0.25">
      <c r="D138" s="66"/>
      <c r="F138" s="66"/>
      <c r="H138" s="66"/>
      <c r="J138" s="66"/>
      <c r="L138" s="66"/>
      <c r="N138" s="66"/>
    </row>
    <row r="139" spans="4:14" x14ac:dyDescent="0.25">
      <c r="D139" s="66"/>
      <c r="F139" s="66"/>
      <c r="H139" s="66"/>
      <c r="J139" s="66"/>
      <c r="L139" s="66"/>
      <c r="N139" s="66"/>
    </row>
    <row r="140" spans="4:14" x14ac:dyDescent="0.25">
      <c r="D140" s="66"/>
      <c r="F140" s="66"/>
      <c r="H140" s="66"/>
      <c r="J140" s="66"/>
      <c r="L140" s="66"/>
      <c r="N140" s="66"/>
    </row>
    <row r="141" spans="4:14" x14ac:dyDescent="0.25">
      <c r="D141" s="66"/>
      <c r="F141" s="66"/>
      <c r="H141" s="66"/>
      <c r="J141" s="66"/>
      <c r="L141" s="66"/>
      <c r="N141" s="66"/>
    </row>
    <row r="142" spans="4:14" x14ac:dyDescent="0.25">
      <c r="D142" s="66"/>
      <c r="F142" s="66"/>
      <c r="H142" s="66"/>
      <c r="J142" s="66"/>
      <c r="L142" s="66"/>
      <c r="N142" s="66"/>
    </row>
    <row r="143" spans="4:14" x14ac:dyDescent="0.25">
      <c r="D143" s="66"/>
      <c r="F143" s="66"/>
      <c r="H143" s="66"/>
      <c r="J143" s="66"/>
      <c r="L143" s="66"/>
      <c r="N143" s="66"/>
    </row>
    <row r="144" spans="4:14" x14ac:dyDescent="0.25">
      <c r="D144" s="66"/>
      <c r="F144" s="66"/>
      <c r="H144" s="66"/>
      <c r="J144" s="66"/>
      <c r="L144" s="66"/>
      <c r="N144" s="66"/>
    </row>
    <row r="145" spans="4:14" x14ac:dyDescent="0.25">
      <c r="D145" s="66"/>
      <c r="F145" s="66"/>
      <c r="H145" s="66"/>
      <c r="J145" s="66"/>
      <c r="L145" s="66"/>
      <c r="N145" s="66"/>
    </row>
    <row r="146" spans="4:14" x14ac:dyDescent="0.25">
      <c r="D146" s="66"/>
      <c r="F146" s="66"/>
      <c r="H146" s="66"/>
      <c r="J146" s="66"/>
      <c r="L146" s="66"/>
      <c r="N146" s="66"/>
    </row>
    <row r="147" spans="4:14" x14ac:dyDescent="0.25">
      <c r="D147" s="66"/>
      <c r="F147" s="66"/>
      <c r="H147" s="66"/>
      <c r="J147" s="66"/>
      <c r="L147" s="66"/>
      <c r="N147" s="66"/>
    </row>
    <row r="148" spans="4:14" x14ac:dyDescent="0.25">
      <c r="D148" s="66"/>
      <c r="F148" s="66"/>
      <c r="H148" s="66"/>
      <c r="J148" s="66"/>
      <c r="L148" s="66"/>
      <c r="N148" s="66"/>
    </row>
    <row r="149" spans="4:14" x14ac:dyDescent="0.25">
      <c r="D149" s="66"/>
      <c r="F149" s="66"/>
      <c r="H149" s="66"/>
      <c r="J149" s="66"/>
      <c r="L149" s="66"/>
      <c r="N149" s="66"/>
    </row>
    <row r="150" spans="4:14" x14ac:dyDescent="0.25">
      <c r="D150" s="66"/>
      <c r="F150" s="66"/>
      <c r="H150" s="66"/>
      <c r="J150" s="66"/>
      <c r="L150" s="66"/>
      <c r="N150" s="66"/>
    </row>
    <row r="151" spans="4:14" x14ac:dyDescent="0.25">
      <c r="D151" s="66"/>
      <c r="F151" s="66"/>
      <c r="H151" s="66"/>
      <c r="J151" s="66"/>
      <c r="L151" s="66"/>
      <c r="N151" s="66"/>
    </row>
    <row r="152" spans="4:14" x14ac:dyDescent="0.25">
      <c r="D152" s="66"/>
      <c r="F152" s="66"/>
      <c r="H152" s="66"/>
      <c r="J152" s="66"/>
      <c r="L152" s="66"/>
      <c r="N152" s="66"/>
    </row>
    <row r="153" spans="4:14" x14ac:dyDescent="0.25">
      <c r="D153" s="66"/>
      <c r="F153" s="66"/>
      <c r="H153" s="66"/>
      <c r="J153" s="66"/>
      <c r="L153" s="66"/>
      <c r="N153" s="66"/>
    </row>
    <row r="154" spans="4:14" x14ac:dyDescent="0.25">
      <c r="D154" s="66"/>
      <c r="F154" s="66"/>
      <c r="H154" s="66"/>
      <c r="J154" s="66"/>
      <c r="L154" s="66"/>
      <c r="N154" s="66"/>
    </row>
    <row r="155" spans="4:14" x14ac:dyDescent="0.25">
      <c r="D155" s="66"/>
      <c r="F155" s="66"/>
      <c r="H155" s="66"/>
      <c r="J155" s="66"/>
      <c r="L155" s="66"/>
      <c r="N155" s="66"/>
    </row>
    <row r="156" spans="4:14" x14ac:dyDescent="0.25">
      <c r="D156" s="66"/>
      <c r="F156" s="66"/>
      <c r="H156" s="66"/>
      <c r="J156" s="66"/>
      <c r="L156" s="66"/>
      <c r="N156" s="66"/>
    </row>
    <row r="157" spans="4:14" x14ac:dyDescent="0.25">
      <c r="D157" s="66"/>
      <c r="F157" s="66"/>
      <c r="H157" s="66"/>
      <c r="J157" s="66"/>
      <c r="L157" s="66"/>
      <c r="N157" s="66"/>
    </row>
    <row r="158" spans="4:14" x14ac:dyDescent="0.25">
      <c r="D158" s="66"/>
      <c r="F158" s="66"/>
      <c r="H158" s="66"/>
      <c r="J158" s="66"/>
      <c r="L158" s="66"/>
      <c r="N158" s="66"/>
    </row>
    <row r="159" spans="4:14" x14ac:dyDescent="0.25">
      <c r="D159" s="66"/>
      <c r="F159" s="66"/>
      <c r="H159" s="66"/>
      <c r="J159" s="66"/>
      <c r="L159" s="66"/>
      <c r="N159" s="66"/>
    </row>
    <row r="160" spans="4:14" x14ac:dyDescent="0.25">
      <c r="D160" s="66"/>
      <c r="F160" s="66"/>
      <c r="H160" s="66"/>
      <c r="J160" s="66"/>
      <c r="L160" s="66"/>
      <c r="N160" s="66"/>
    </row>
    <row r="161" spans="4:14" x14ac:dyDescent="0.25">
      <c r="D161" s="66"/>
      <c r="F161" s="66"/>
      <c r="H161" s="66"/>
      <c r="J161" s="66"/>
      <c r="L161" s="66"/>
      <c r="N161" s="66"/>
    </row>
    <row r="162" spans="4:14" x14ac:dyDescent="0.25">
      <c r="D162" s="66"/>
      <c r="F162" s="66"/>
      <c r="H162" s="66"/>
      <c r="J162" s="66"/>
      <c r="L162" s="66"/>
      <c r="N162" s="66"/>
    </row>
    <row r="163" spans="4:14" x14ac:dyDescent="0.25">
      <c r="D163" s="66"/>
      <c r="F163" s="66"/>
      <c r="H163" s="66"/>
      <c r="J163" s="66"/>
      <c r="L163" s="66"/>
      <c r="N163" s="66"/>
    </row>
    <row r="164" spans="4:14" x14ac:dyDescent="0.25">
      <c r="D164" s="66"/>
      <c r="F164" s="66"/>
      <c r="H164" s="66"/>
      <c r="J164" s="66"/>
      <c r="L164" s="66"/>
      <c r="N164" s="66"/>
    </row>
    <row r="165" spans="4:14" x14ac:dyDescent="0.25">
      <c r="D165" s="66"/>
      <c r="F165" s="66"/>
      <c r="H165" s="66"/>
      <c r="J165" s="66"/>
      <c r="L165" s="66"/>
      <c r="N165" s="66"/>
    </row>
    <row r="166" spans="4:14" x14ac:dyDescent="0.25">
      <c r="D166" s="66"/>
      <c r="F166" s="66"/>
      <c r="H166" s="66"/>
      <c r="J166" s="66"/>
      <c r="L166" s="66"/>
      <c r="N166" s="66"/>
    </row>
    <row r="167" spans="4:14" x14ac:dyDescent="0.25">
      <c r="D167" s="66"/>
      <c r="F167" s="66"/>
      <c r="H167" s="66"/>
      <c r="J167" s="66"/>
      <c r="L167" s="66"/>
      <c r="N167" s="66"/>
    </row>
    <row r="168" spans="4:14" x14ac:dyDescent="0.25">
      <c r="D168" s="66"/>
      <c r="F168" s="66"/>
      <c r="H168" s="66"/>
      <c r="J168" s="66"/>
      <c r="L168" s="66"/>
      <c r="N168" s="66"/>
    </row>
    <row r="169" spans="4:14" x14ac:dyDescent="0.25">
      <c r="D169" s="66"/>
      <c r="F169" s="66"/>
      <c r="H169" s="66"/>
      <c r="J169" s="66"/>
      <c r="L169" s="66"/>
      <c r="N169" s="66"/>
    </row>
    <row r="170" spans="4:14" x14ac:dyDescent="0.25">
      <c r="D170" s="66"/>
      <c r="F170" s="66"/>
      <c r="H170" s="66"/>
      <c r="J170" s="66"/>
      <c r="L170" s="66"/>
      <c r="N170" s="66"/>
    </row>
    <row r="171" spans="4:14" x14ac:dyDescent="0.25">
      <c r="D171" s="66"/>
      <c r="F171" s="66"/>
      <c r="H171" s="66"/>
      <c r="J171" s="66"/>
      <c r="L171" s="66"/>
      <c r="N171" s="66"/>
    </row>
    <row r="172" spans="4:14" x14ac:dyDescent="0.25">
      <c r="D172" s="66"/>
      <c r="F172" s="66"/>
      <c r="H172" s="66"/>
      <c r="J172" s="66"/>
      <c r="L172" s="66"/>
      <c r="N172" s="66"/>
    </row>
    <row r="173" spans="4:14" x14ac:dyDescent="0.25">
      <c r="D173" s="66"/>
      <c r="F173" s="66"/>
      <c r="H173" s="66"/>
      <c r="J173" s="66"/>
      <c r="L173" s="66"/>
      <c r="N173" s="66"/>
    </row>
    <row r="174" spans="4:14" x14ac:dyDescent="0.25">
      <c r="D174" s="66"/>
      <c r="F174" s="66"/>
      <c r="H174" s="66"/>
      <c r="J174" s="66"/>
      <c r="L174" s="66"/>
      <c r="N174" s="66"/>
    </row>
    <row r="175" spans="4:14" x14ac:dyDescent="0.25">
      <c r="D175" s="66"/>
      <c r="F175" s="66"/>
      <c r="H175" s="66"/>
      <c r="J175" s="66"/>
      <c r="L175" s="66"/>
      <c r="N175" s="66"/>
    </row>
    <row r="176" spans="4:14" x14ac:dyDescent="0.25">
      <c r="D176" s="66"/>
      <c r="F176" s="66"/>
      <c r="H176" s="66"/>
      <c r="J176" s="66"/>
      <c r="L176" s="66"/>
      <c r="N176" s="66"/>
    </row>
    <row r="177" spans="4:14" x14ac:dyDescent="0.25">
      <c r="D177" s="66"/>
      <c r="F177" s="66"/>
      <c r="H177" s="66"/>
      <c r="J177" s="66"/>
      <c r="L177" s="66"/>
      <c r="N177" s="66"/>
    </row>
    <row r="178" spans="4:14" x14ac:dyDescent="0.25">
      <c r="D178" s="66"/>
      <c r="F178" s="66"/>
      <c r="H178" s="66"/>
      <c r="J178" s="66"/>
      <c r="L178" s="66"/>
      <c r="N178" s="66"/>
    </row>
    <row r="179" spans="4:14" x14ac:dyDescent="0.25">
      <c r="D179" s="66"/>
      <c r="F179" s="66"/>
      <c r="H179" s="66"/>
      <c r="J179" s="66"/>
      <c r="L179" s="66"/>
      <c r="N179" s="66"/>
    </row>
    <row r="180" spans="4:14" x14ac:dyDescent="0.25">
      <c r="D180" s="66"/>
      <c r="F180" s="66"/>
      <c r="H180" s="66"/>
      <c r="J180" s="66"/>
      <c r="L180" s="66"/>
      <c r="N180" s="66"/>
    </row>
    <row r="181" spans="4:14" x14ac:dyDescent="0.25">
      <c r="D181" s="66"/>
      <c r="F181" s="66"/>
      <c r="H181" s="66"/>
      <c r="J181" s="66"/>
      <c r="L181" s="66"/>
      <c r="N181" s="66"/>
    </row>
    <row r="182" spans="4:14" x14ac:dyDescent="0.25">
      <c r="D182" s="66"/>
      <c r="F182" s="66"/>
      <c r="H182" s="66"/>
      <c r="J182" s="66"/>
      <c r="L182" s="66"/>
      <c r="N182" s="66"/>
    </row>
    <row r="183" spans="4:14" x14ac:dyDescent="0.25">
      <c r="D183" s="66"/>
      <c r="F183" s="66"/>
      <c r="H183" s="66"/>
      <c r="J183" s="66"/>
      <c r="L183" s="66"/>
      <c r="N183" s="66"/>
    </row>
    <row r="184" spans="4:14" x14ac:dyDescent="0.25">
      <c r="D184" s="66"/>
      <c r="F184" s="66"/>
      <c r="H184" s="66"/>
      <c r="J184" s="66"/>
      <c r="L184" s="66"/>
      <c r="N184" s="66"/>
    </row>
    <row r="185" spans="4:14" x14ac:dyDescent="0.25">
      <c r="D185" s="66"/>
      <c r="F185" s="66"/>
      <c r="H185" s="66"/>
      <c r="J185" s="66"/>
      <c r="L185" s="66"/>
      <c r="N185" s="66"/>
    </row>
    <row r="186" spans="4:14" x14ac:dyDescent="0.25">
      <c r="D186" s="66"/>
      <c r="F186" s="66"/>
      <c r="H186" s="66"/>
      <c r="J186" s="66"/>
      <c r="L186" s="66"/>
      <c r="N186" s="66"/>
    </row>
    <row r="187" spans="4:14" x14ac:dyDescent="0.25">
      <c r="D187" s="66"/>
      <c r="F187" s="66"/>
      <c r="H187" s="66"/>
      <c r="J187" s="66"/>
      <c r="L187" s="66"/>
      <c r="N187" s="66"/>
    </row>
    <row r="188" spans="4:14" x14ac:dyDescent="0.25">
      <c r="D188" s="66"/>
      <c r="F188" s="66"/>
      <c r="H188" s="66"/>
      <c r="J188" s="66"/>
      <c r="L188" s="66"/>
      <c r="N188" s="66"/>
    </row>
    <row r="189" spans="4:14" x14ac:dyDescent="0.25">
      <c r="D189" s="66"/>
      <c r="F189" s="66"/>
      <c r="H189" s="66"/>
      <c r="J189" s="66"/>
      <c r="L189" s="66"/>
      <c r="N189" s="66"/>
    </row>
    <row r="190" spans="4:14" x14ac:dyDescent="0.25">
      <c r="D190" s="66"/>
      <c r="F190" s="66"/>
      <c r="H190" s="66"/>
      <c r="J190" s="66"/>
      <c r="L190" s="66"/>
      <c r="N190" s="66"/>
    </row>
    <row r="191" spans="4:14" x14ac:dyDescent="0.25">
      <c r="D191" s="66"/>
      <c r="F191" s="66"/>
      <c r="H191" s="66"/>
      <c r="J191" s="66"/>
      <c r="L191" s="66"/>
      <c r="N191" s="66"/>
    </row>
    <row r="192" spans="4:14" x14ac:dyDescent="0.25">
      <c r="D192" s="66"/>
      <c r="F192" s="66"/>
      <c r="H192" s="66"/>
      <c r="J192" s="66"/>
      <c r="L192" s="66"/>
      <c r="N192" s="66"/>
    </row>
    <row r="193" spans="4:14" x14ac:dyDescent="0.25">
      <c r="D193" s="66"/>
      <c r="F193" s="66"/>
      <c r="H193" s="66"/>
      <c r="J193" s="66"/>
      <c r="L193" s="66"/>
      <c r="N193" s="66"/>
    </row>
    <row r="194" spans="4:14" x14ac:dyDescent="0.25">
      <c r="D194" s="66"/>
      <c r="F194" s="66"/>
      <c r="H194" s="66"/>
      <c r="J194" s="66"/>
      <c r="L194" s="66"/>
      <c r="N194" s="66"/>
    </row>
    <row r="195" spans="4:14" x14ac:dyDescent="0.25">
      <c r="D195" s="66"/>
      <c r="F195" s="66"/>
      <c r="H195" s="66"/>
      <c r="J195" s="66"/>
      <c r="L195" s="66"/>
      <c r="N195" s="66"/>
    </row>
    <row r="196" spans="4:14" x14ac:dyDescent="0.25">
      <c r="D196" s="66"/>
      <c r="F196" s="66"/>
      <c r="H196" s="66"/>
      <c r="J196" s="66"/>
      <c r="L196" s="66"/>
      <c r="N196" s="66"/>
    </row>
    <row r="197" spans="4:14" x14ac:dyDescent="0.25">
      <c r="D197" s="66"/>
      <c r="F197" s="66"/>
      <c r="H197" s="66"/>
      <c r="J197" s="66"/>
      <c r="L197" s="66"/>
      <c r="N197" s="66"/>
    </row>
    <row r="198" spans="4:14" x14ac:dyDescent="0.25">
      <c r="D198" s="66"/>
      <c r="F198" s="66"/>
      <c r="H198" s="66"/>
      <c r="J198" s="66"/>
      <c r="L198" s="66"/>
      <c r="N198" s="66"/>
    </row>
    <row r="199" spans="4:14" x14ac:dyDescent="0.25">
      <c r="D199" s="66"/>
      <c r="F199" s="66"/>
      <c r="H199" s="66"/>
      <c r="J199" s="66"/>
      <c r="L199" s="66"/>
      <c r="N199" s="66"/>
    </row>
    <row r="200" spans="4:14" x14ac:dyDescent="0.25">
      <c r="D200" s="66"/>
      <c r="F200" s="66"/>
      <c r="H200" s="66"/>
      <c r="J200" s="66"/>
      <c r="L200" s="66"/>
      <c r="N200" s="66"/>
    </row>
    <row r="201" spans="4:14" x14ac:dyDescent="0.25">
      <c r="D201" s="66"/>
      <c r="F201" s="66"/>
      <c r="H201" s="66"/>
      <c r="J201" s="66"/>
      <c r="L201" s="66"/>
      <c r="N201" s="66"/>
    </row>
    <row r="202" spans="4:14" x14ac:dyDescent="0.25">
      <c r="D202" s="66"/>
      <c r="F202" s="66"/>
      <c r="H202" s="66"/>
      <c r="J202" s="66"/>
      <c r="L202" s="66"/>
      <c r="N202" s="66"/>
    </row>
    <row r="203" spans="4:14" x14ac:dyDescent="0.25">
      <c r="D203" s="66"/>
      <c r="F203" s="66"/>
      <c r="H203" s="66"/>
      <c r="J203" s="66"/>
      <c r="L203" s="66"/>
      <c r="N203" s="66"/>
    </row>
    <row r="204" spans="4:14" x14ac:dyDescent="0.25">
      <c r="D204" s="66"/>
      <c r="F204" s="66"/>
      <c r="H204" s="66"/>
      <c r="J204" s="66"/>
      <c r="L204" s="66"/>
      <c r="N204" s="66"/>
    </row>
    <row r="205" spans="4:14" x14ac:dyDescent="0.25">
      <c r="D205" s="66"/>
      <c r="F205" s="66"/>
      <c r="H205" s="66"/>
      <c r="J205" s="66"/>
      <c r="L205" s="66"/>
      <c r="N205" s="66"/>
    </row>
    <row r="206" spans="4:14" x14ac:dyDescent="0.25">
      <c r="D206" s="66"/>
      <c r="F206" s="66"/>
      <c r="H206" s="66"/>
      <c r="J206" s="66"/>
      <c r="L206" s="66"/>
      <c r="N206" s="66"/>
    </row>
    <row r="207" spans="4:14" x14ac:dyDescent="0.25">
      <c r="D207" s="66"/>
      <c r="F207" s="66"/>
      <c r="H207" s="66"/>
      <c r="J207" s="66"/>
      <c r="L207" s="66"/>
      <c r="N207" s="66"/>
    </row>
    <row r="208" spans="4:14" x14ac:dyDescent="0.25">
      <c r="D208" s="66"/>
      <c r="F208" s="66"/>
      <c r="H208" s="66"/>
      <c r="J208" s="66"/>
      <c r="L208" s="66"/>
      <c r="N208" s="66"/>
    </row>
    <row r="209" spans="4:14" x14ac:dyDescent="0.25">
      <c r="D209" s="66"/>
      <c r="F209" s="66"/>
      <c r="H209" s="66"/>
      <c r="J209" s="66"/>
      <c r="L209" s="66"/>
      <c r="N209" s="66"/>
    </row>
    <row r="210" spans="4:14" x14ac:dyDescent="0.25">
      <c r="D210" s="66"/>
      <c r="F210" s="66"/>
      <c r="H210" s="66"/>
      <c r="J210" s="66"/>
      <c r="L210" s="66"/>
      <c r="N210" s="66"/>
    </row>
    <row r="211" spans="4:14" x14ac:dyDescent="0.25">
      <c r="D211" s="66"/>
      <c r="F211" s="66"/>
      <c r="H211" s="66"/>
      <c r="J211" s="66"/>
      <c r="L211" s="66"/>
      <c r="N211" s="66"/>
    </row>
    <row r="212" spans="4:14" x14ac:dyDescent="0.25">
      <c r="D212" s="66"/>
      <c r="F212" s="66"/>
      <c r="H212" s="66"/>
      <c r="J212" s="66"/>
      <c r="L212" s="66"/>
      <c r="N212" s="66"/>
    </row>
    <row r="213" spans="4:14" x14ac:dyDescent="0.25">
      <c r="D213" s="66"/>
      <c r="F213" s="66"/>
      <c r="H213" s="66"/>
      <c r="J213" s="66"/>
      <c r="L213" s="66"/>
      <c r="N213" s="66"/>
    </row>
    <row r="214" spans="4:14" x14ac:dyDescent="0.25">
      <c r="D214" s="66"/>
      <c r="F214" s="66"/>
      <c r="H214" s="66"/>
      <c r="J214" s="66"/>
      <c r="L214" s="66"/>
      <c r="N214" s="66"/>
    </row>
    <row r="215" spans="4:14" x14ac:dyDescent="0.25">
      <c r="D215" s="66"/>
      <c r="F215" s="66"/>
      <c r="H215" s="66"/>
      <c r="J215" s="66"/>
      <c r="L215" s="66"/>
      <c r="N215" s="66"/>
    </row>
    <row r="216" spans="4:14" x14ac:dyDescent="0.25">
      <c r="D216" s="66"/>
      <c r="F216" s="66"/>
      <c r="H216" s="66"/>
      <c r="J216" s="66"/>
      <c r="L216" s="66"/>
      <c r="N216" s="66"/>
    </row>
    <row r="217" spans="4:14" x14ac:dyDescent="0.25">
      <c r="D217" s="66"/>
      <c r="F217" s="66"/>
      <c r="H217" s="66"/>
      <c r="J217" s="66"/>
      <c r="L217" s="66"/>
      <c r="N217" s="66"/>
    </row>
    <row r="218" spans="4:14" x14ac:dyDescent="0.25">
      <c r="D218" s="66"/>
      <c r="F218" s="66"/>
      <c r="H218" s="66"/>
      <c r="J218" s="66"/>
      <c r="L218" s="66"/>
      <c r="N218" s="66"/>
    </row>
    <row r="219" spans="4:14" x14ac:dyDescent="0.25">
      <c r="D219" s="66"/>
      <c r="F219" s="66"/>
      <c r="H219" s="66"/>
      <c r="J219" s="66"/>
      <c r="L219" s="66"/>
      <c r="N219" s="66"/>
    </row>
    <row r="220" spans="4:14" x14ac:dyDescent="0.25">
      <c r="D220" s="66"/>
      <c r="F220" s="66"/>
      <c r="H220" s="66"/>
      <c r="J220" s="66"/>
      <c r="L220" s="66"/>
      <c r="N220" s="66"/>
    </row>
    <row r="221" spans="4:14" x14ac:dyDescent="0.25">
      <c r="D221" s="66"/>
      <c r="F221" s="66"/>
      <c r="H221" s="66"/>
      <c r="J221" s="66"/>
      <c r="L221" s="66"/>
      <c r="N221" s="66"/>
    </row>
    <row r="222" spans="4:14" x14ac:dyDescent="0.25">
      <c r="D222" s="66"/>
      <c r="F222" s="66"/>
      <c r="H222" s="66"/>
      <c r="J222" s="66"/>
      <c r="L222" s="66"/>
      <c r="N222" s="66"/>
    </row>
    <row r="223" spans="4:14" x14ac:dyDescent="0.25">
      <c r="D223" s="66"/>
      <c r="F223" s="66"/>
      <c r="H223" s="66"/>
      <c r="J223" s="66"/>
      <c r="L223" s="66"/>
      <c r="N223" s="66"/>
    </row>
    <row r="224" spans="4:14" x14ac:dyDescent="0.25">
      <c r="D224" s="66"/>
      <c r="F224" s="66"/>
      <c r="H224" s="66"/>
      <c r="J224" s="66"/>
      <c r="L224" s="66"/>
      <c r="N224" s="66"/>
    </row>
    <row r="225" spans="4:14" x14ac:dyDescent="0.25">
      <c r="D225" s="66"/>
      <c r="F225" s="66"/>
      <c r="H225" s="66"/>
      <c r="J225" s="66"/>
      <c r="L225" s="66"/>
      <c r="N225" s="66"/>
    </row>
    <row r="226" spans="4:14" x14ac:dyDescent="0.25">
      <c r="D226" s="66"/>
      <c r="F226" s="66"/>
      <c r="H226" s="66"/>
      <c r="J226" s="66"/>
      <c r="L226" s="66"/>
      <c r="N226" s="66"/>
    </row>
    <row r="227" spans="4:14" x14ac:dyDescent="0.25">
      <c r="D227" s="66"/>
      <c r="F227" s="66"/>
      <c r="H227" s="66"/>
      <c r="J227" s="66"/>
      <c r="L227" s="66"/>
      <c r="N227" s="66"/>
    </row>
    <row r="228" spans="4:14" x14ac:dyDescent="0.25">
      <c r="D228" s="66"/>
      <c r="F228" s="66"/>
      <c r="H228" s="66"/>
      <c r="J228" s="66"/>
      <c r="L228" s="66"/>
      <c r="N228" s="66"/>
    </row>
    <row r="229" spans="4:14" x14ac:dyDescent="0.25">
      <c r="D229" s="66"/>
      <c r="F229" s="66"/>
      <c r="H229" s="66"/>
      <c r="J229" s="66"/>
      <c r="L229" s="66"/>
      <c r="N229" s="66"/>
    </row>
    <row r="230" spans="4:14" x14ac:dyDescent="0.25">
      <c r="D230" s="66"/>
      <c r="F230" s="66"/>
      <c r="H230" s="66"/>
      <c r="J230" s="66"/>
      <c r="L230" s="66"/>
      <c r="N230" s="66"/>
    </row>
    <row r="231" spans="4:14" x14ac:dyDescent="0.25">
      <c r="D231" s="66"/>
      <c r="F231" s="66"/>
      <c r="H231" s="66"/>
      <c r="J231" s="66"/>
      <c r="L231" s="66"/>
      <c r="N231" s="66"/>
    </row>
    <row r="232" spans="4:14" x14ac:dyDescent="0.25">
      <c r="D232" s="66"/>
      <c r="F232" s="66"/>
      <c r="H232" s="66"/>
      <c r="J232" s="66"/>
      <c r="L232" s="66"/>
      <c r="N232" s="66"/>
    </row>
    <row r="233" spans="4:14" x14ac:dyDescent="0.25">
      <c r="D233" s="66"/>
      <c r="F233" s="66"/>
      <c r="H233" s="66"/>
      <c r="J233" s="66"/>
      <c r="L233" s="66"/>
      <c r="N233" s="66"/>
    </row>
    <row r="234" spans="4:14" x14ac:dyDescent="0.25">
      <c r="D234" s="66"/>
      <c r="F234" s="66"/>
      <c r="H234" s="66"/>
      <c r="J234" s="66"/>
      <c r="L234" s="66"/>
      <c r="N234" s="66"/>
    </row>
    <row r="235" spans="4:14" x14ac:dyDescent="0.25">
      <c r="D235" s="66"/>
      <c r="F235" s="66"/>
      <c r="H235" s="66"/>
      <c r="J235" s="66"/>
      <c r="L235" s="66"/>
      <c r="N235" s="66"/>
    </row>
    <row r="236" spans="4:14" x14ac:dyDescent="0.25">
      <c r="D236" s="66"/>
      <c r="F236" s="66"/>
      <c r="H236" s="66"/>
      <c r="J236" s="66"/>
      <c r="L236" s="66"/>
      <c r="N236" s="66"/>
    </row>
    <row r="237" spans="4:14" x14ac:dyDescent="0.25">
      <c r="D237" s="66"/>
      <c r="F237" s="66"/>
      <c r="H237" s="66"/>
      <c r="J237" s="66"/>
      <c r="L237" s="66"/>
      <c r="N237" s="66"/>
    </row>
    <row r="238" spans="4:14" x14ac:dyDescent="0.25">
      <c r="D238" s="66"/>
      <c r="F238" s="66"/>
      <c r="H238" s="66"/>
      <c r="J238" s="66"/>
      <c r="L238" s="66"/>
      <c r="N238" s="66"/>
    </row>
    <row r="239" spans="4:14" x14ac:dyDescent="0.25">
      <c r="D239" s="66"/>
      <c r="F239" s="66"/>
      <c r="H239" s="66"/>
      <c r="J239" s="66"/>
      <c r="L239" s="66"/>
      <c r="N239" s="66"/>
    </row>
    <row r="240" spans="4:14" x14ac:dyDescent="0.25">
      <c r="D240" s="66"/>
      <c r="F240" s="66"/>
      <c r="H240" s="66"/>
      <c r="J240" s="66"/>
      <c r="L240" s="66"/>
      <c r="N240" s="66"/>
    </row>
    <row r="241" spans="4:14" x14ac:dyDescent="0.25">
      <c r="D241" s="66"/>
      <c r="F241" s="66"/>
      <c r="H241" s="66"/>
      <c r="J241" s="66"/>
      <c r="L241" s="66"/>
      <c r="N241" s="66"/>
    </row>
    <row r="242" spans="4:14" x14ac:dyDescent="0.25">
      <c r="D242" s="66"/>
      <c r="F242" s="66"/>
      <c r="H242" s="66"/>
      <c r="J242" s="66"/>
      <c r="L242" s="66"/>
      <c r="N242" s="66"/>
    </row>
    <row r="243" spans="4:14" x14ac:dyDescent="0.25">
      <c r="D243" s="66"/>
      <c r="F243" s="66"/>
      <c r="H243" s="66"/>
      <c r="J243" s="66"/>
      <c r="L243" s="66"/>
      <c r="N243" s="66"/>
    </row>
    <row r="244" spans="4:14" x14ac:dyDescent="0.25">
      <c r="D244" s="66"/>
      <c r="F244" s="66"/>
      <c r="H244" s="66"/>
      <c r="J244" s="66"/>
      <c r="L244" s="66"/>
      <c r="N244" s="66"/>
    </row>
    <row r="245" spans="4:14" x14ac:dyDescent="0.25">
      <c r="D245" s="66"/>
      <c r="F245" s="66"/>
      <c r="H245" s="66"/>
      <c r="J245" s="66"/>
      <c r="L245" s="66"/>
      <c r="N245" s="66"/>
    </row>
    <row r="246" spans="4:14" x14ac:dyDescent="0.25">
      <c r="D246" s="66"/>
      <c r="F246" s="66"/>
      <c r="H246" s="66"/>
      <c r="J246" s="66"/>
      <c r="L246" s="66"/>
      <c r="N246" s="66"/>
    </row>
    <row r="247" spans="4:14" x14ac:dyDescent="0.25">
      <c r="D247" s="66"/>
      <c r="F247" s="66"/>
      <c r="H247" s="66"/>
      <c r="J247" s="66"/>
      <c r="L247" s="66"/>
      <c r="N247" s="66"/>
    </row>
    <row r="248" spans="4:14" x14ac:dyDescent="0.25">
      <c r="D248" s="66"/>
      <c r="F248" s="66"/>
      <c r="H248" s="66"/>
      <c r="J248" s="66"/>
      <c r="L248" s="66"/>
      <c r="N248" s="66"/>
    </row>
    <row r="249" spans="4:14" x14ac:dyDescent="0.25">
      <c r="D249" s="66"/>
      <c r="F249" s="66"/>
      <c r="H249" s="66"/>
      <c r="J249" s="66"/>
      <c r="L249" s="66"/>
      <c r="N249" s="66"/>
    </row>
    <row r="250" spans="4:14" x14ac:dyDescent="0.25">
      <c r="D250" s="66"/>
      <c r="F250" s="66"/>
      <c r="H250" s="66"/>
      <c r="J250" s="66"/>
      <c r="L250" s="66"/>
      <c r="N250" s="66"/>
    </row>
    <row r="251" spans="4:14" x14ac:dyDescent="0.25">
      <c r="D251" s="66"/>
      <c r="F251" s="66"/>
      <c r="H251" s="66"/>
      <c r="J251" s="66"/>
      <c r="L251" s="66"/>
      <c r="N251" s="66"/>
    </row>
    <row r="252" spans="4:14" x14ac:dyDescent="0.25">
      <c r="D252" s="66"/>
      <c r="F252" s="66"/>
      <c r="H252" s="66"/>
      <c r="J252" s="66"/>
      <c r="L252" s="66"/>
      <c r="N252" s="66"/>
    </row>
    <row r="253" spans="4:14" x14ac:dyDescent="0.25">
      <c r="D253" s="66"/>
      <c r="F253" s="66"/>
      <c r="H253" s="66"/>
      <c r="J253" s="66"/>
      <c r="L253" s="66"/>
      <c r="N253" s="66"/>
    </row>
    <row r="254" spans="4:14" x14ac:dyDescent="0.25">
      <c r="D254" s="66"/>
      <c r="F254" s="66"/>
      <c r="H254" s="66"/>
      <c r="J254" s="66"/>
      <c r="L254" s="66"/>
      <c r="N254" s="66"/>
    </row>
    <row r="255" spans="4:14" x14ac:dyDescent="0.25">
      <c r="D255" s="66"/>
      <c r="F255" s="66"/>
      <c r="H255" s="66"/>
      <c r="J255" s="66"/>
      <c r="L255" s="66"/>
      <c r="N255" s="66"/>
    </row>
    <row r="256" spans="4:14" x14ac:dyDescent="0.25">
      <c r="D256" s="66"/>
      <c r="F256" s="66"/>
      <c r="H256" s="66"/>
      <c r="J256" s="66"/>
      <c r="L256" s="66"/>
      <c r="N256" s="66"/>
    </row>
    <row r="257" spans="4:14" x14ac:dyDescent="0.25">
      <c r="D257" s="66"/>
      <c r="F257" s="66"/>
      <c r="H257" s="66"/>
      <c r="J257" s="66"/>
      <c r="L257" s="66"/>
      <c r="N257" s="66"/>
    </row>
    <row r="258" spans="4:14" x14ac:dyDescent="0.25">
      <c r="D258" s="66"/>
      <c r="F258" s="66"/>
      <c r="H258" s="66"/>
      <c r="J258" s="66"/>
      <c r="L258" s="66"/>
      <c r="N258" s="66"/>
    </row>
    <row r="259" spans="4:14" x14ac:dyDescent="0.25">
      <c r="D259" s="66"/>
      <c r="F259" s="66"/>
      <c r="H259" s="66"/>
      <c r="J259" s="66"/>
      <c r="L259" s="66"/>
      <c r="N259" s="66"/>
    </row>
    <row r="260" spans="4:14" x14ac:dyDescent="0.25">
      <c r="D260" s="66"/>
      <c r="F260" s="66"/>
      <c r="H260" s="66"/>
      <c r="J260" s="66"/>
      <c r="L260" s="66"/>
      <c r="N260" s="66"/>
    </row>
    <row r="261" spans="4:14" x14ac:dyDescent="0.25">
      <c r="D261" s="66"/>
      <c r="F261" s="66"/>
      <c r="H261" s="66"/>
      <c r="J261" s="66"/>
      <c r="L261" s="66"/>
      <c r="N261" s="66"/>
    </row>
    <row r="262" spans="4:14" x14ac:dyDescent="0.25">
      <c r="D262" s="66"/>
      <c r="F262" s="66"/>
      <c r="H262" s="66"/>
      <c r="J262" s="66"/>
      <c r="L262" s="66"/>
      <c r="N262" s="66"/>
    </row>
    <row r="263" spans="4:14" x14ac:dyDescent="0.25">
      <c r="D263" s="66"/>
      <c r="F263" s="66"/>
      <c r="H263" s="66"/>
      <c r="J263" s="66"/>
      <c r="L263" s="66"/>
      <c r="N263" s="66"/>
    </row>
    <row r="264" spans="4:14" x14ac:dyDescent="0.25">
      <c r="D264" s="66"/>
      <c r="F264" s="66"/>
      <c r="H264" s="66"/>
      <c r="J264" s="66"/>
      <c r="L264" s="66"/>
      <c r="N264" s="66"/>
    </row>
    <row r="265" spans="4:14" x14ac:dyDescent="0.25">
      <c r="D265" s="66"/>
      <c r="F265" s="66"/>
      <c r="H265" s="66"/>
      <c r="J265" s="66"/>
      <c r="L265" s="66"/>
      <c r="N265" s="66"/>
    </row>
    <row r="266" spans="4:14" x14ac:dyDescent="0.25">
      <c r="D266" s="66"/>
      <c r="F266" s="66"/>
      <c r="H266" s="66"/>
      <c r="J266" s="66"/>
      <c r="L266" s="66"/>
      <c r="N266" s="66"/>
    </row>
    <row r="267" spans="4:14" x14ac:dyDescent="0.25">
      <c r="D267" s="66"/>
      <c r="F267" s="66"/>
      <c r="H267" s="66"/>
      <c r="J267" s="66"/>
      <c r="L267" s="66"/>
      <c r="N267" s="66"/>
    </row>
    <row r="268" spans="4:14" x14ac:dyDescent="0.25">
      <c r="D268" s="66"/>
      <c r="F268" s="66"/>
      <c r="H268" s="66"/>
      <c r="J268" s="66"/>
      <c r="L268" s="66"/>
      <c r="N268" s="66"/>
    </row>
    <row r="269" spans="4:14" x14ac:dyDescent="0.25">
      <c r="D269" s="66"/>
      <c r="F269" s="66"/>
      <c r="H269" s="66"/>
      <c r="J269" s="66"/>
      <c r="L269" s="66"/>
      <c r="N269" s="66"/>
    </row>
    <row r="270" spans="4:14" x14ac:dyDescent="0.25">
      <c r="D270" s="66"/>
      <c r="F270" s="66"/>
      <c r="H270" s="66"/>
      <c r="J270" s="66"/>
      <c r="L270" s="66"/>
      <c r="N270" s="66"/>
    </row>
    <row r="271" spans="4:14" x14ac:dyDescent="0.25">
      <c r="D271" s="66"/>
      <c r="F271" s="66"/>
      <c r="H271" s="66"/>
      <c r="J271" s="66"/>
      <c r="L271" s="66"/>
      <c r="N271" s="66"/>
    </row>
    <row r="272" spans="4:14" x14ac:dyDescent="0.25">
      <c r="D272" s="66"/>
      <c r="F272" s="66"/>
      <c r="H272" s="66"/>
      <c r="J272" s="66"/>
      <c r="L272" s="66"/>
      <c r="N272" s="66"/>
    </row>
    <row r="273" spans="4:14" x14ac:dyDescent="0.25">
      <c r="D273" s="66"/>
      <c r="F273" s="66"/>
      <c r="H273" s="66"/>
      <c r="J273" s="66"/>
      <c r="L273" s="66"/>
      <c r="N273" s="66"/>
    </row>
    <row r="274" spans="4:14" x14ac:dyDescent="0.25">
      <c r="D274" s="66"/>
      <c r="F274" s="66"/>
      <c r="H274" s="66"/>
      <c r="J274" s="66"/>
      <c r="L274" s="66"/>
      <c r="N274" s="66"/>
    </row>
    <row r="275" spans="4:14" x14ac:dyDescent="0.25">
      <c r="D275" s="66"/>
      <c r="F275" s="66"/>
      <c r="H275" s="66"/>
      <c r="J275" s="66"/>
      <c r="L275" s="66"/>
      <c r="N275" s="66"/>
    </row>
    <row r="276" spans="4:14" x14ac:dyDescent="0.25">
      <c r="D276" s="66"/>
      <c r="F276" s="66"/>
      <c r="H276" s="66"/>
      <c r="J276" s="66"/>
      <c r="L276" s="66"/>
      <c r="N276" s="66"/>
    </row>
    <row r="277" spans="4:14" x14ac:dyDescent="0.25">
      <c r="D277" s="66"/>
      <c r="F277" s="66"/>
      <c r="H277" s="66"/>
      <c r="J277" s="66"/>
      <c r="L277" s="66"/>
      <c r="N277" s="66"/>
    </row>
    <row r="278" spans="4:14" x14ac:dyDescent="0.25">
      <c r="D278" s="66"/>
      <c r="F278" s="66"/>
      <c r="H278" s="66"/>
      <c r="J278" s="66"/>
      <c r="L278" s="66"/>
      <c r="N278" s="66"/>
    </row>
    <row r="279" spans="4:14" x14ac:dyDescent="0.25">
      <c r="D279" s="66"/>
      <c r="F279" s="66"/>
      <c r="H279" s="66"/>
      <c r="J279" s="66"/>
      <c r="L279" s="66"/>
      <c r="N279" s="66"/>
    </row>
    <row r="280" spans="4:14" x14ac:dyDescent="0.25">
      <c r="D280" s="66"/>
      <c r="F280" s="66"/>
      <c r="H280" s="66"/>
      <c r="J280" s="66"/>
      <c r="L280" s="66"/>
      <c r="N280" s="66"/>
    </row>
    <row r="281" spans="4:14" x14ac:dyDescent="0.25">
      <c r="D281" s="66"/>
      <c r="F281" s="66"/>
      <c r="H281" s="66"/>
      <c r="J281" s="66"/>
      <c r="L281" s="66"/>
      <c r="N281" s="66"/>
    </row>
    <row r="282" spans="4:14" x14ac:dyDescent="0.25">
      <c r="D282" s="66"/>
      <c r="F282" s="66"/>
      <c r="H282" s="66"/>
      <c r="J282" s="66"/>
      <c r="L282" s="66"/>
      <c r="N282" s="66"/>
    </row>
    <row r="283" spans="4:14" x14ac:dyDescent="0.25">
      <c r="D283" s="66"/>
      <c r="F283" s="66"/>
      <c r="H283" s="66"/>
      <c r="J283" s="66"/>
      <c r="L283" s="66"/>
      <c r="N283" s="66"/>
    </row>
    <row r="284" spans="4:14" x14ac:dyDescent="0.25">
      <c r="D284" s="66"/>
      <c r="F284" s="66"/>
      <c r="H284" s="66"/>
      <c r="J284" s="66"/>
      <c r="L284" s="66"/>
      <c r="N284" s="66"/>
    </row>
    <row r="285" spans="4:14" x14ac:dyDescent="0.25">
      <c r="D285" s="66"/>
      <c r="F285" s="66"/>
      <c r="H285" s="66"/>
      <c r="J285" s="66"/>
      <c r="L285" s="66"/>
      <c r="N285" s="66"/>
    </row>
    <row r="286" spans="4:14" x14ac:dyDescent="0.25">
      <c r="D286" s="66"/>
      <c r="F286" s="66"/>
      <c r="H286" s="66"/>
      <c r="J286" s="66"/>
      <c r="L286" s="66"/>
      <c r="N286" s="66"/>
    </row>
    <row r="287" spans="4:14" x14ac:dyDescent="0.25">
      <c r="D287" s="66"/>
      <c r="F287" s="66"/>
      <c r="H287" s="66"/>
      <c r="J287" s="66"/>
      <c r="L287" s="66"/>
      <c r="N287" s="66"/>
    </row>
    <row r="288" spans="4:14" x14ac:dyDescent="0.25">
      <c r="D288" s="66"/>
      <c r="F288" s="66"/>
      <c r="H288" s="66"/>
      <c r="J288" s="66"/>
      <c r="L288" s="66"/>
      <c r="N288" s="66"/>
    </row>
    <row r="289" spans="4:14" x14ac:dyDescent="0.25">
      <c r="D289" s="66"/>
      <c r="F289" s="66"/>
      <c r="H289" s="66"/>
      <c r="J289" s="66"/>
      <c r="L289" s="66"/>
      <c r="N289" s="66"/>
    </row>
    <row r="290" spans="4:14" x14ac:dyDescent="0.25">
      <c r="D290" s="66"/>
      <c r="F290" s="66"/>
      <c r="H290" s="66"/>
      <c r="J290" s="66"/>
      <c r="L290" s="66"/>
      <c r="N290" s="66"/>
    </row>
    <row r="291" spans="4:14" x14ac:dyDescent="0.25">
      <c r="D291" s="66"/>
      <c r="F291" s="66"/>
      <c r="H291" s="66"/>
      <c r="J291" s="66"/>
      <c r="L291" s="66"/>
      <c r="N291" s="66"/>
    </row>
    <row r="292" spans="4:14" x14ac:dyDescent="0.25">
      <c r="D292" s="66"/>
      <c r="F292" s="66"/>
      <c r="H292" s="66"/>
      <c r="J292" s="66"/>
      <c r="L292" s="66"/>
      <c r="N292" s="66"/>
    </row>
    <row r="293" spans="4:14" x14ac:dyDescent="0.25">
      <c r="D293" s="66"/>
      <c r="F293" s="66"/>
      <c r="H293" s="66"/>
      <c r="J293" s="66"/>
      <c r="L293" s="66"/>
      <c r="N293" s="66"/>
    </row>
    <row r="294" spans="4:14" x14ac:dyDescent="0.25">
      <c r="D294" s="66"/>
      <c r="F294" s="66"/>
      <c r="H294" s="66"/>
      <c r="J294" s="66"/>
      <c r="L294" s="66"/>
      <c r="N294" s="66"/>
    </row>
    <row r="295" spans="4:14" x14ac:dyDescent="0.25">
      <c r="D295" s="66"/>
      <c r="F295" s="66"/>
      <c r="H295" s="66"/>
      <c r="J295" s="66"/>
      <c r="L295" s="66"/>
      <c r="N295" s="66"/>
    </row>
    <row r="296" spans="4:14" x14ac:dyDescent="0.25">
      <c r="D296" s="66"/>
      <c r="F296" s="66"/>
      <c r="H296" s="66"/>
      <c r="J296" s="66"/>
      <c r="L296" s="66"/>
      <c r="N296" s="66"/>
    </row>
    <row r="297" spans="4:14" x14ac:dyDescent="0.25">
      <c r="D297" s="66"/>
      <c r="F297" s="66"/>
      <c r="H297" s="66"/>
      <c r="J297" s="66"/>
      <c r="L297" s="66"/>
      <c r="N297" s="66"/>
    </row>
    <row r="298" spans="4:14" x14ac:dyDescent="0.25">
      <c r="D298" s="66"/>
      <c r="F298" s="66"/>
      <c r="H298" s="66"/>
      <c r="J298" s="66"/>
      <c r="L298" s="66"/>
      <c r="N298" s="66"/>
    </row>
    <row r="299" spans="4:14" x14ac:dyDescent="0.25">
      <c r="D299" s="66"/>
      <c r="F299" s="66"/>
      <c r="H299" s="66"/>
      <c r="J299" s="66"/>
      <c r="L299" s="66"/>
      <c r="N299" s="66"/>
    </row>
    <row r="300" spans="4:14" x14ac:dyDescent="0.25">
      <c r="D300" s="66"/>
      <c r="F300" s="66"/>
      <c r="H300" s="66"/>
      <c r="J300" s="66"/>
      <c r="L300" s="66"/>
      <c r="N300" s="66"/>
    </row>
    <row r="301" spans="4:14" x14ac:dyDescent="0.25">
      <c r="D301" s="66"/>
      <c r="F301" s="66"/>
      <c r="H301" s="66"/>
      <c r="J301" s="66"/>
      <c r="L301" s="66"/>
      <c r="N301" s="66"/>
    </row>
    <row r="302" spans="4:14" x14ac:dyDescent="0.25">
      <c r="D302" s="66"/>
      <c r="F302" s="66"/>
      <c r="H302" s="66"/>
      <c r="J302" s="66"/>
      <c r="L302" s="66"/>
      <c r="N302" s="66"/>
    </row>
    <row r="303" spans="4:14" x14ac:dyDescent="0.25">
      <c r="D303" s="66"/>
      <c r="F303" s="66"/>
      <c r="H303" s="66"/>
      <c r="J303" s="66"/>
      <c r="L303" s="66"/>
      <c r="N303" s="66"/>
    </row>
    <row r="304" spans="4:14" x14ac:dyDescent="0.25">
      <c r="D304" s="66"/>
      <c r="F304" s="66"/>
      <c r="H304" s="66"/>
      <c r="J304" s="66"/>
      <c r="L304" s="66"/>
      <c r="N304" s="66"/>
    </row>
    <row r="305" spans="4:14" x14ac:dyDescent="0.25">
      <c r="D305" s="66"/>
      <c r="F305" s="66"/>
      <c r="H305" s="66"/>
      <c r="J305" s="66"/>
      <c r="L305" s="66"/>
      <c r="N305" s="66"/>
    </row>
    <row r="306" spans="4:14" x14ac:dyDescent="0.25">
      <c r="D306" s="66"/>
      <c r="F306" s="66"/>
      <c r="H306" s="66"/>
      <c r="J306" s="66"/>
      <c r="L306" s="66"/>
      <c r="N306" s="66"/>
    </row>
    <row r="307" spans="4:14" x14ac:dyDescent="0.25">
      <c r="D307" s="66"/>
      <c r="F307" s="66"/>
      <c r="H307" s="66"/>
      <c r="J307" s="66"/>
      <c r="L307" s="66"/>
      <c r="N307" s="66"/>
    </row>
    <row r="308" spans="4:14" x14ac:dyDescent="0.25">
      <c r="D308" s="66"/>
      <c r="F308" s="66"/>
      <c r="H308" s="66"/>
      <c r="J308" s="66"/>
      <c r="L308" s="66"/>
      <c r="N308" s="66"/>
    </row>
    <row r="309" spans="4:14" x14ac:dyDescent="0.25">
      <c r="D309" s="66"/>
      <c r="F309" s="66"/>
      <c r="H309" s="66"/>
      <c r="J309" s="66"/>
      <c r="L309" s="66"/>
      <c r="N309" s="66"/>
    </row>
    <row r="310" spans="4:14" x14ac:dyDescent="0.25">
      <c r="D310" s="66"/>
      <c r="F310" s="66"/>
      <c r="H310" s="66"/>
      <c r="J310" s="66"/>
      <c r="L310" s="66"/>
      <c r="N310" s="66"/>
    </row>
    <row r="311" spans="4:14" x14ac:dyDescent="0.25">
      <c r="D311" s="66"/>
      <c r="F311" s="66"/>
      <c r="H311" s="66"/>
      <c r="J311" s="66"/>
      <c r="L311" s="66"/>
      <c r="N311" s="66"/>
    </row>
    <row r="312" spans="4:14" x14ac:dyDescent="0.25">
      <c r="D312" s="66"/>
      <c r="F312" s="66"/>
      <c r="H312" s="66"/>
      <c r="J312" s="66"/>
      <c r="L312" s="66"/>
      <c r="N312" s="66"/>
    </row>
    <row r="313" spans="4:14" x14ac:dyDescent="0.25">
      <c r="D313" s="66"/>
      <c r="F313" s="66"/>
      <c r="H313" s="66"/>
      <c r="J313" s="66"/>
      <c r="L313" s="66"/>
      <c r="N313" s="66"/>
    </row>
    <row r="314" spans="4:14" x14ac:dyDescent="0.25">
      <c r="D314" s="66"/>
      <c r="F314" s="66"/>
      <c r="H314" s="66"/>
      <c r="J314" s="66"/>
      <c r="L314" s="66"/>
      <c r="N314" s="66"/>
    </row>
    <row r="315" spans="4:14" x14ac:dyDescent="0.25">
      <c r="D315" s="66"/>
      <c r="F315" s="66"/>
      <c r="H315" s="66"/>
      <c r="J315" s="66"/>
      <c r="L315" s="66"/>
      <c r="N315" s="66"/>
    </row>
    <row r="316" spans="4:14" x14ac:dyDescent="0.25">
      <c r="D316" s="66"/>
      <c r="F316" s="66"/>
      <c r="H316" s="66"/>
      <c r="J316" s="66"/>
      <c r="L316" s="66"/>
      <c r="N316" s="66"/>
    </row>
    <row r="317" spans="4:14" x14ac:dyDescent="0.25">
      <c r="D317" s="66"/>
      <c r="F317" s="66"/>
      <c r="H317" s="66"/>
      <c r="J317" s="66"/>
      <c r="L317" s="66"/>
      <c r="N317" s="66"/>
    </row>
    <row r="318" spans="4:14" x14ac:dyDescent="0.25">
      <c r="D318" s="66"/>
      <c r="F318" s="66"/>
      <c r="H318" s="66"/>
      <c r="J318" s="66"/>
      <c r="L318" s="66"/>
      <c r="N318" s="66"/>
    </row>
    <row r="319" spans="4:14" x14ac:dyDescent="0.25">
      <c r="D319" s="66"/>
      <c r="F319" s="66"/>
      <c r="H319" s="66"/>
      <c r="J319" s="66"/>
      <c r="L319" s="66"/>
      <c r="N319" s="66"/>
    </row>
    <row r="320" spans="4:14" x14ac:dyDescent="0.25">
      <c r="D320" s="66"/>
      <c r="F320" s="66"/>
      <c r="H320" s="66"/>
      <c r="J320" s="66"/>
      <c r="L320" s="66"/>
      <c r="N320" s="66"/>
    </row>
    <row r="321" spans="4:14" x14ac:dyDescent="0.25">
      <c r="D321" s="66"/>
      <c r="F321" s="66"/>
      <c r="H321" s="66"/>
      <c r="J321" s="66"/>
      <c r="L321" s="66"/>
      <c r="N321" s="66"/>
    </row>
    <row r="322" spans="4:14" x14ac:dyDescent="0.25">
      <c r="D322" s="66"/>
      <c r="F322" s="66"/>
      <c r="H322" s="66"/>
      <c r="J322" s="66"/>
      <c r="L322" s="66"/>
      <c r="N322" s="66"/>
    </row>
    <row r="323" spans="4:14" x14ac:dyDescent="0.25">
      <c r="D323" s="66"/>
      <c r="F323" s="66"/>
      <c r="H323" s="66"/>
      <c r="J323" s="66"/>
      <c r="L323" s="66"/>
      <c r="N323" s="66"/>
    </row>
    <row r="324" spans="4:14" x14ac:dyDescent="0.25">
      <c r="D324" s="66"/>
      <c r="F324" s="66"/>
      <c r="H324" s="66"/>
      <c r="J324" s="66"/>
      <c r="L324" s="66"/>
      <c r="N324" s="66"/>
    </row>
    <row r="325" spans="4:14" x14ac:dyDescent="0.25">
      <c r="D325" s="66"/>
      <c r="F325" s="66"/>
      <c r="H325" s="66"/>
      <c r="J325" s="66"/>
      <c r="L325" s="66"/>
      <c r="N325" s="66"/>
    </row>
    <row r="326" spans="4:14" x14ac:dyDescent="0.25">
      <c r="D326" s="66"/>
      <c r="F326" s="66"/>
      <c r="H326" s="66"/>
      <c r="J326" s="66"/>
      <c r="L326" s="66"/>
      <c r="N326" s="66"/>
    </row>
    <row r="327" spans="4:14" x14ac:dyDescent="0.25">
      <c r="D327" s="66"/>
      <c r="F327" s="66"/>
      <c r="H327" s="66"/>
      <c r="J327" s="66"/>
      <c r="L327" s="66"/>
      <c r="N327" s="66"/>
    </row>
    <row r="328" spans="4:14" x14ac:dyDescent="0.25">
      <c r="D328" s="66"/>
      <c r="F328" s="66"/>
      <c r="H328" s="66"/>
      <c r="J328" s="66"/>
      <c r="L328" s="66"/>
      <c r="N328" s="66"/>
    </row>
    <row r="329" spans="4:14" x14ac:dyDescent="0.25">
      <c r="D329" s="66"/>
      <c r="F329" s="66"/>
      <c r="H329" s="66"/>
      <c r="J329" s="66"/>
      <c r="L329" s="66"/>
      <c r="N329" s="66"/>
    </row>
    <row r="330" spans="4:14" x14ac:dyDescent="0.25">
      <c r="D330" s="66"/>
      <c r="F330" s="66"/>
      <c r="H330" s="66"/>
      <c r="J330" s="66"/>
      <c r="L330" s="66"/>
      <c r="N330" s="66"/>
    </row>
    <row r="331" spans="4:14" x14ac:dyDescent="0.25">
      <c r="D331" s="66"/>
      <c r="F331" s="66"/>
      <c r="H331" s="66"/>
      <c r="J331" s="66"/>
      <c r="L331" s="66"/>
      <c r="N331" s="66"/>
    </row>
    <row r="332" spans="4:14" x14ac:dyDescent="0.25">
      <c r="D332" s="66"/>
      <c r="F332" s="66"/>
      <c r="H332" s="66"/>
      <c r="J332" s="66"/>
      <c r="L332" s="66"/>
      <c r="N332" s="66"/>
    </row>
    <row r="333" spans="4:14" x14ac:dyDescent="0.25">
      <c r="D333" s="66"/>
      <c r="F333" s="66"/>
      <c r="H333" s="66"/>
      <c r="J333" s="66"/>
      <c r="L333" s="66"/>
      <c r="N333" s="66"/>
    </row>
    <row r="334" spans="4:14" x14ac:dyDescent="0.25">
      <c r="D334" s="66"/>
      <c r="F334" s="66"/>
      <c r="H334" s="66"/>
      <c r="J334" s="66"/>
      <c r="L334" s="66"/>
      <c r="N334" s="66"/>
    </row>
    <row r="335" spans="4:14" x14ac:dyDescent="0.25">
      <c r="D335" s="66"/>
      <c r="F335" s="66"/>
      <c r="H335" s="66"/>
      <c r="J335" s="66"/>
      <c r="L335" s="66"/>
      <c r="N335" s="66"/>
    </row>
    <row r="336" spans="4:14" x14ac:dyDescent="0.25">
      <c r="D336" s="66"/>
      <c r="F336" s="66"/>
      <c r="H336" s="66"/>
      <c r="J336" s="66"/>
      <c r="L336" s="66"/>
      <c r="N336" s="66"/>
    </row>
    <row r="337" spans="4:14" x14ac:dyDescent="0.25">
      <c r="D337" s="66"/>
      <c r="F337" s="66"/>
      <c r="H337" s="66"/>
      <c r="J337" s="66"/>
      <c r="L337" s="66"/>
      <c r="N337" s="66"/>
    </row>
    <row r="338" spans="4:14" x14ac:dyDescent="0.25">
      <c r="D338" s="66"/>
      <c r="F338" s="66"/>
      <c r="H338" s="66"/>
      <c r="J338" s="66"/>
      <c r="L338" s="66"/>
      <c r="N338" s="66"/>
    </row>
    <row r="339" spans="4:14" x14ac:dyDescent="0.25">
      <c r="D339" s="66"/>
      <c r="F339" s="66"/>
      <c r="H339" s="66"/>
      <c r="J339" s="66"/>
      <c r="L339" s="66"/>
      <c r="N339" s="66"/>
    </row>
    <row r="340" spans="4:14" x14ac:dyDescent="0.25">
      <c r="D340" s="66"/>
      <c r="F340" s="66"/>
      <c r="H340" s="66"/>
      <c r="J340" s="66"/>
      <c r="L340" s="66"/>
      <c r="N340" s="66"/>
    </row>
    <row r="341" spans="4:14" x14ac:dyDescent="0.25">
      <c r="D341" s="66"/>
      <c r="F341" s="66"/>
      <c r="H341" s="66"/>
      <c r="J341" s="66"/>
      <c r="L341" s="66"/>
      <c r="N341" s="66"/>
    </row>
    <row r="342" spans="4:14" x14ac:dyDescent="0.25">
      <c r="D342" s="66"/>
      <c r="F342" s="66"/>
      <c r="H342" s="66"/>
      <c r="J342" s="66"/>
      <c r="L342" s="66"/>
      <c r="N342" s="66"/>
    </row>
    <row r="343" spans="4:14" x14ac:dyDescent="0.25">
      <c r="D343" s="66"/>
      <c r="F343" s="66"/>
      <c r="H343" s="66"/>
      <c r="J343" s="66"/>
      <c r="L343" s="66"/>
      <c r="N343" s="66"/>
    </row>
    <row r="344" spans="4:14" x14ac:dyDescent="0.25">
      <c r="D344" s="66"/>
      <c r="F344" s="66"/>
      <c r="H344" s="66"/>
      <c r="J344" s="66"/>
      <c r="L344" s="66"/>
      <c r="N344" s="66"/>
    </row>
    <row r="345" spans="4:14" x14ac:dyDescent="0.25">
      <c r="D345" s="66"/>
      <c r="F345" s="66"/>
      <c r="H345" s="66"/>
      <c r="J345" s="66"/>
      <c r="L345" s="66"/>
      <c r="N345" s="66"/>
    </row>
    <row r="346" spans="4:14" x14ac:dyDescent="0.25">
      <c r="D346" s="66"/>
      <c r="F346" s="66"/>
      <c r="H346" s="66"/>
      <c r="J346" s="66"/>
      <c r="L346" s="66"/>
      <c r="N346" s="66"/>
    </row>
    <row r="347" spans="4:14" x14ac:dyDescent="0.25">
      <c r="D347" s="66"/>
      <c r="F347" s="66"/>
      <c r="H347" s="66"/>
      <c r="J347" s="66"/>
      <c r="L347" s="66"/>
      <c r="N347" s="66"/>
    </row>
    <row r="348" spans="4:14" x14ac:dyDescent="0.25">
      <c r="D348" s="66"/>
      <c r="F348" s="66"/>
      <c r="H348" s="66"/>
      <c r="J348" s="66"/>
      <c r="L348" s="66"/>
      <c r="N348" s="66"/>
    </row>
    <row r="349" spans="4:14" x14ac:dyDescent="0.25">
      <c r="D349" s="66"/>
      <c r="F349" s="66"/>
      <c r="H349" s="66"/>
      <c r="J349" s="66"/>
      <c r="L349" s="66"/>
      <c r="N349" s="66"/>
    </row>
    <row r="350" spans="4:14" x14ac:dyDescent="0.25">
      <c r="D350" s="66"/>
      <c r="F350" s="66"/>
      <c r="H350" s="66"/>
      <c r="J350" s="66"/>
      <c r="L350" s="66"/>
      <c r="N350" s="66"/>
    </row>
    <row r="351" spans="4:14" x14ac:dyDescent="0.25">
      <c r="D351" s="66"/>
      <c r="F351" s="66"/>
      <c r="H351" s="66"/>
      <c r="J351" s="66"/>
      <c r="L351" s="66"/>
      <c r="N351" s="66"/>
    </row>
    <row r="352" spans="4:14" x14ac:dyDescent="0.25">
      <c r="D352" s="66"/>
      <c r="F352" s="66"/>
      <c r="H352" s="66"/>
      <c r="J352" s="66"/>
      <c r="L352" s="66"/>
      <c r="N352" s="66"/>
    </row>
    <row r="353" spans="4:14" x14ac:dyDescent="0.25">
      <c r="D353" s="66"/>
      <c r="F353" s="66"/>
      <c r="H353" s="66"/>
      <c r="J353" s="66"/>
      <c r="L353" s="66"/>
      <c r="N353" s="66"/>
    </row>
    <row r="354" spans="4:14" x14ac:dyDescent="0.25">
      <c r="D354" s="66"/>
      <c r="F354" s="66"/>
      <c r="H354" s="66"/>
      <c r="J354" s="66"/>
      <c r="L354" s="66"/>
      <c r="N354" s="66"/>
    </row>
    <row r="355" spans="4:14" x14ac:dyDescent="0.25">
      <c r="D355" s="66"/>
      <c r="F355" s="66"/>
      <c r="H355" s="66"/>
      <c r="J355" s="66"/>
      <c r="L355" s="66"/>
      <c r="N355" s="66"/>
    </row>
    <row r="356" spans="4:14" x14ac:dyDescent="0.25">
      <c r="D356" s="66"/>
      <c r="F356" s="66"/>
      <c r="H356" s="66"/>
      <c r="J356" s="66"/>
      <c r="L356" s="66"/>
      <c r="N356" s="66"/>
    </row>
    <row r="357" spans="4:14" x14ac:dyDescent="0.25">
      <c r="D357" s="66"/>
      <c r="F357" s="66"/>
      <c r="H357" s="66"/>
      <c r="J357" s="66"/>
      <c r="L357" s="66"/>
      <c r="N357" s="66"/>
    </row>
    <row r="358" spans="4:14" x14ac:dyDescent="0.25">
      <c r="D358" s="66"/>
      <c r="F358" s="66"/>
      <c r="H358" s="66"/>
      <c r="J358" s="66"/>
      <c r="L358" s="66"/>
      <c r="N358" s="66"/>
    </row>
    <row r="359" spans="4:14" x14ac:dyDescent="0.25">
      <c r="D359" s="66"/>
      <c r="F359" s="66"/>
      <c r="H359" s="66"/>
      <c r="J359" s="66"/>
      <c r="L359" s="66"/>
      <c r="N359" s="66"/>
    </row>
    <row r="360" spans="4:14" x14ac:dyDescent="0.25">
      <c r="D360" s="66"/>
      <c r="F360" s="66"/>
      <c r="H360" s="66"/>
      <c r="J360" s="66"/>
      <c r="L360" s="66"/>
      <c r="N360" s="66"/>
    </row>
    <row r="361" spans="4:14" x14ac:dyDescent="0.25">
      <c r="D361" s="66"/>
      <c r="F361" s="66"/>
      <c r="H361" s="66"/>
      <c r="J361" s="66"/>
      <c r="L361" s="66"/>
      <c r="N361" s="66"/>
    </row>
    <row r="362" spans="4:14" x14ac:dyDescent="0.25">
      <c r="D362" s="66"/>
      <c r="F362" s="66"/>
      <c r="H362" s="66"/>
      <c r="J362" s="66"/>
      <c r="L362" s="66"/>
      <c r="N362" s="66"/>
    </row>
    <row r="363" spans="4:14" x14ac:dyDescent="0.25">
      <c r="D363" s="66"/>
      <c r="F363" s="66"/>
      <c r="H363" s="66"/>
      <c r="J363" s="66"/>
      <c r="L363" s="66"/>
      <c r="N363" s="66"/>
    </row>
    <row r="364" spans="4:14" x14ac:dyDescent="0.25">
      <c r="D364" s="66"/>
      <c r="F364" s="66"/>
      <c r="H364" s="66"/>
      <c r="J364" s="66"/>
      <c r="L364" s="66"/>
      <c r="N364" s="66"/>
    </row>
    <row r="365" spans="4:14" x14ac:dyDescent="0.25">
      <c r="D365" s="66"/>
      <c r="F365" s="66"/>
      <c r="H365" s="66"/>
      <c r="J365" s="66"/>
      <c r="L365" s="66"/>
      <c r="N365" s="66"/>
    </row>
    <row r="366" spans="4:14" x14ac:dyDescent="0.25">
      <c r="D366" s="66"/>
      <c r="F366" s="66"/>
      <c r="H366" s="66"/>
      <c r="J366" s="66"/>
      <c r="L366" s="66"/>
      <c r="N366" s="66"/>
    </row>
    <row r="367" spans="4:14" x14ac:dyDescent="0.25">
      <c r="D367" s="66"/>
      <c r="F367" s="66"/>
      <c r="H367" s="66"/>
      <c r="J367" s="66"/>
      <c r="L367" s="66"/>
      <c r="N367" s="66"/>
    </row>
    <row r="368" spans="4:14" x14ac:dyDescent="0.25">
      <c r="D368" s="66"/>
      <c r="F368" s="66"/>
      <c r="H368" s="66"/>
      <c r="J368" s="66"/>
      <c r="L368" s="66"/>
      <c r="N368" s="66"/>
    </row>
    <row r="369" spans="4:14" x14ac:dyDescent="0.25">
      <c r="D369" s="66"/>
      <c r="F369" s="66"/>
      <c r="H369" s="66"/>
      <c r="J369" s="66"/>
      <c r="L369" s="66"/>
      <c r="N369" s="66"/>
    </row>
    <row r="370" spans="4:14" x14ac:dyDescent="0.25">
      <c r="D370" s="66"/>
      <c r="F370" s="66"/>
      <c r="H370" s="66"/>
      <c r="J370" s="66"/>
      <c r="L370" s="66"/>
      <c r="N370" s="66"/>
    </row>
    <row r="371" spans="4:14" x14ac:dyDescent="0.25">
      <c r="D371" s="66"/>
      <c r="F371" s="66"/>
      <c r="H371" s="66"/>
      <c r="J371" s="66"/>
      <c r="L371" s="66"/>
      <c r="N371" s="66"/>
    </row>
    <row r="372" spans="4:14" x14ac:dyDescent="0.25">
      <c r="D372" s="66"/>
      <c r="F372" s="66"/>
      <c r="H372" s="66"/>
      <c r="J372" s="66"/>
      <c r="L372" s="66"/>
      <c r="N372" s="66"/>
    </row>
    <row r="373" spans="4:14" x14ac:dyDescent="0.25">
      <c r="D373" s="66"/>
      <c r="F373" s="66"/>
      <c r="H373" s="66"/>
      <c r="J373" s="66"/>
      <c r="L373" s="66"/>
      <c r="N373" s="66"/>
    </row>
    <row r="374" spans="4:14" x14ac:dyDescent="0.25">
      <c r="D374" s="66"/>
      <c r="F374" s="66"/>
      <c r="H374" s="66"/>
      <c r="J374" s="66"/>
      <c r="L374" s="66"/>
      <c r="N374" s="66"/>
    </row>
    <row r="375" spans="4:14" x14ac:dyDescent="0.25">
      <c r="D375" s="66"/>
      <c r="F375" s="66"/>
      <c r="H375" s="66"/>
      <c r="J375" s="66"/>
      <c r="L375" s="66"/>
      <c r="N375" s="66"/>
    </row>
    <row r="376" spans="4:14" x14ac:dyDescent="0.25">
      <c r="D376" s="66"/>
      <c r="F376" s="66"/>
      <c r="H376" s="66"/>
      <c r="J376" s="66"/>
      <c r="L376" s="66"/>
      <c r="N376" s="66"/>
    </row>
    <row r="377" spans="4:14" x14ac:dyDescent="0.25">
      <c r="D377" s="66"/>
      <c r="F377" s="66"/>
      <c r="H377" s="66"/>
      <c r="J377" s="66"/>
      <c r="L377" s="66"/>
      <c r="N377" s="66"/>
    </row>
    <row r="378" spans="4:14" x14ac:dyDescent="0.25">
      <c r="D378" s="66"/>
      <c r="F378" s="66"/>
      <c r="H378" s="66"/>
      <c r="J378" s="66"/>
      <c r="L378" s="66"/>
      <c r="N378" s="66"/>
    </row>
    <row r="379" spans="4:14" x14ac:dyDescent="0.25">
      <c r="D379" s="66"/>
      <c r="F379" s="66"/>
      <c r="H379" s="66"/>
      <c r="J379" s="66"/>
      <c r="L379" s="66"/>
      <c r="N379" s="66"/>
    </row>
    <row r="380" spans="4:14" x14ac:dyDescent="0.25">
      <c r="D380" s="66"/>
      <c r="F380" s="66"/>
      <c r="H380" s="66"/>
      <c r="J380" s="66"/>
      <c r="L380" s="66"/>
      <c r="N380" s="66"/>
    </row>
    <row r="381" spans="4:14" x14ac:dyDescent="0.25">
      <c r="D381" s="66"/>
      <c r="F381" s="66"/>
      <c r="H381" s="66"/>
      <c r="J381" s="66"/>
      <c r="L381" s="66"/>
      <c r="N381" s="66"/>
    </row>
    <row r="382" spans="4:14" x14ac:dyDescent="0.25">
      <c r="D382" s="66"/>
      <c r="F382" s="66"/>
      <c r="H382" s="66"/>
      <c r="J382" s="66"/>
      <c r="L382" s="66"/>
      <c r="N382" s="66"/>
    </row>
    <row r="383" spans="4:14" x14ac:dyDescent="0.25">
      <c r="D383" s="66"/>
      <c r="F383" s="66"/>
      <c r="H383" s="66"/>
      <c r="J383" s="66"/>
      <c r="L383" s="66"/>
      <c r="N383" s="66"/>
    </row>
    <row r="384" spans="4:14" x14ac:dyDescent="0.25">
      <c r="D384" s="66"/>
      <c r="F384" s="66"/>
      <c r="H384" s="66"/>
      <c r="J384" s="66"/>
      <c r="L384" s="66"/>
      <c r="N384" s="66"/>
    </row>
    <row r="385" spans="4:14" x14ac:dyDescent="0.25">
      <c r="D385" s="66"/>
      <c r="F385" s="66"/>
      <c r="H385" s="66"/>
      <c r="J385" s="66"/>
      <c r="L385" s="66"/>
      <c r="N385" s="66"/>
    </row>
    <row r="386" spans="4:14" x14ac:dyDescent="0.25">
      <c r="D386" s="66"/>
      <c r="F386" s="66"/>
      <c r="H386" s="66"/>
      <c r="J386" s="66"/>
      <c r="L386" s="66"/>
      <c r="N386" s="66"/>
    </row>
    <row r="387" spans="4:14" x14ac:dyDescent="0.25">
      <c r="D387" s="66"/>
      <c r="F387" s="66"/>
      <c r="H387" s="66"/>
      <c r="J387" s="66"/>
      <c r="L387" s="66"/>
      <c r="N387" s="66"/>
    </row>
    <row r="388" spans="4:14" x14ac:dyDescent="0.25">
      <c r="D388" s="66"/>
      <c r="F388" s="66"/>
      <c r="H388" s="66"/>
      <c r="J388" s="66"/>
      <c r="L388" s="66"/>
      <c r="N388" s="66"/>
    </row>
    <row r="389" spans="4:14" x14ac:dyDescent="0.25">
      <c r="D389" s="66"/>
      <c r="F389" s="66"/>
      <c r="H389" s="66"/>
      <c r="J389" s="66"/>
      <c r="L389" s="66"/>
      <c r="N389" s="66"/>
    </row>
    <row r="390" spans="4:14" x14ac:dyDescent="0.25">
      <c r="D390" s="66"/>
      <c r="F390" s="66"/>
      <c r="H390" s="66"/>
      <c r="J390" s="66"/>
      <c r="L390" s="66"/>
      <c r="N390" s="66"/>
    </row>
    <row r="391" spans="4:14" x14ac:dyDescent="0.25">
      <c r="D391" s="66"/>
      <c r="F391" s="66"/>
      <c r="H391" s="66"/>
      <c r="J391" s="66"/>
      <c r="L391" s="66"/>
      <c r="N391" s="66"/>
    </row>
    <row r="392" spans="4:14" x14ac:dyDescent="0.25">
      <c r="D392" s="66"/>
      <c r="F392" s="66"/>
      <c r="H392" s="66"/>
      <c r="J392" s="66"/>
      <c r="L392" s="66"/>
      <c r="N392" s="66"/>
    </row>
    <row r="393" spans="4:14" x14ac:dyDescent="0.25">
      <c r="D393" s="66"/>
      <c r="F393" s="66"/>
      <c r="H393" s="66"/>
      <c r="J393" s="66"/>
      <c r="L393" s="66"/>
      <c r="N393" s="66"/>
    </row>
    <row r="394" spans="4:14" x14ac:dyDescent="0.25">
      <c r="D394" s="66"/>
      <c r="F394" s="66"/>
      <c r="H394" s="66"/>
      <c r="J394" s="66"/>
      <c r="L394" s="66"/>
      <c r="N394" s="66"/>
    </row>
    <row r="395" spans="4:14" x14ac:dyDescent="0.25">
      <c r="D395" s="66"/>
      <c r="F395" s="66"/>
      <c r="H395" s="66"/>
      <c r="J395" s="66"/>
      <c r="L395" s="66"/>
      <c r="N395" s="66"/>
    </row>
    <row r="396" spans="4:14" x14ac:dyDescent="0.25">
      <c r="D396" s="66"/>
      <c r="F396" s="66"/>
      <c r="H396" s="66"/>
      <c r="J396" s="66"/>
      <c r="L396" s="66"/>
      <c r="N396" s="66"/>
    </row>
    <row r="397" spans="4:14" x14ac:dyDescent="0.25">
      <c r="D397" s="66"/>
      <c r="F397" s="66"/>
      <c r="H397" s="66"/>
      <c r="J397" s="66"/>
      <c r="L397" s="66"/>
      <c r="N397" s="66"/>
    </row>
    <row r="398" spans="4:14" x14ac:dyDescent="0.25">
      <c r="D398" s="66"/>
      <c r="F398" s="66"/>
      <c r="H398" s="66"/>
      <c r="J398" s="66"/>
      <c r="L398" s="66"/>
      <c r="N398" s="66"/>
    </row>
    <row r="399" spans="4:14" x14ac:dyDescent="0.25">
      <c r="D399" s="66"/>
      <c r="F399" s="66"/>
      <c r="H399" s="66"/>
      <c r="J399" s="66"/>
      <c r="L399" s="66"/>
      <c r="N399" s="66"/>
    </row>
    <row r="400" spans="4:14" x14ac:dyDescent="0.25">
      <c r="D400" s="66"/>
      <c r="F400" s="66"/>
      <c r="H400" s="66"/>
      <c r="J400" s="66"/>
      <c r="L400" s="66"/>
      <c r="N400" s="66"/>
    </row>
    <row r="401" spans="4:14" x14ac:dyDescent="0.25">
      <c r="D401" s="66"/>
      <c r="F401" s="66"/>
      <c r="H401" s="66"/>
      <c r="J401" s="66"/>
      <c r="L401" s="66"/>
      <c r="N401" s="66"/>
    </row>
    <row r="402" spans="4:14" x14ac:dyDescent="0.25">
      <c r="D402" s="66"/>
      <c r="F402" s="66"/>
      <c r="H402" s="66"/>
      <c r="J402" s="66"/>
      <c r="L402" s="66"/>
      <c r="N402" s="66"/>
    </row>
    <row r="403" spans="4:14" x14ac:dyDescent="0.25">
      <c r="D403" s="66"/>
      <c r="F403" s="66"/>
      <c r="H403" s="66"/>
      <c r="J403" s="66"/>
      <c r="L403" s="66"/>
      <c r="N403" s="66"/>
    </row>
    <row r="404" spans="4:14" x14ac:dyDescent="0.25">
      <c r="D404" s="66"/>
      <c r="F404" s="66"/>
      <c r="H404" s="66"/>
      <c r="J404" s="66"/>
      <c r="L404" s="66"/>
      <c r="N404" s="66"/>
    </row>
    <row r="405" spans="4:14" x14ac:dyDescent="0.25">
      <c r="D405" s="66"/>
      <c r="F405" s="66"/>
      <c r="H405" s="66"/>
      <c r="J405" s="66"/>
      <c r="L405" s="66"/>
      <c r="N405" s="66"/>
    </row>
    <row r="406" spans="4:14" x14ac:dyDescent="0.25">
      <c r="D406" s="66"/>
      <c r="F406" s="66"/>
      <c r="H406" s="66"/>
      <c r="J406" s="66"/>
      <c r="L406" s="66"/>
      <c r="N406" s="66"/>
    </row>
    <row r="407" spans="4:14" x14ac:dyDescent="0.25">
      <c r="D407" s="66"/>
      <c r="F407" s="66"/>
      <c r="H407" s="66"/>
      <c r="J407" s="66"/>
      <c r="L407" s="66"/>
      <c r="N407" s="66"/>
    </row>
    <row r="408" spans="4:14" x14ac:dyDescent="0.25">
      <c r="D408" s="66"/>
      <c r="F408" s="66"/>
      <c r="H408" s="66"/>
      <c r="J408" s="66"/>
      <c r="L408" s="66"/>
      <c r="N408" s="66"/>
    </row>
    <row r="409" spans="4:14" x14ac:dyDescent="0.25">
      <c r="D409" s="66"/>
      <c r="F409" s="66"/>
      <c r="H409" s="66"/>
      <c r="J409" s="66"/>
      <c r="L409" s="66"/>
      <c r="N409" s="66"/>
    </row>
    <row r="410" spans="4:14" x14ac:dyDescent="0.25">
      <c r="D410" s="66"/>
      <c r="F410" s="66"/>
      <c r="H410" s="66"/>
      <c r="J410" s="66"/>
      <c r="L410" s="66"/>
      <c r="N410" s="66"/>
    </row>
    <row r="411" spans="4:14" x14ac:dyDescent="0.25">
      <c r="D411" s="66"/>
      <c r="F411" s="66"/>
      <c r="H411" s="66"/>
      <c r="J411" s="66"/>
      <c r="L411" s="66"/>
      <c r="N411" s="66"/>
    </row>
    <row r="412" spans="4:14" x14ac:dyDescent="0.25">
      <c r="D412" s="66"/>
      <c r="F412" s="66"/>
      <c r="H412" s="66"/>
      <c r="J412" s="66"/>
      <c r="L412" s="66"/>
      <c r="N412" s="66"/>
    </row>
    <row r="413" spans="4:14" x14ac:dyDescent="0.25">
      <c r="D413" s="66"/>
      <c r="F413" s="66"/>
      <c r="H413" s="66"/>
      <c r="J413" s="66"/>
      <c r="L413" s="66"/>
      <c r="N413" s="66"/>
    </row>
    <row r="414" spans="4:14" x14ac:dyDescent="0.25">
      <c r="D414" s="66"/>
      <c r="F414" s="66"/>
      <c r="H414" s="66"/>
      <c r="J414" s="66"/>
      <c r="L414" s="66"/>
      <c r="N414" s="66"/>
    </row>
    <row r="415" spans="4:14" x14ac:dyDescent="0.25">
      <c r="D415" s="66"/>
      <c r="F415" s="66"/>
      <c r="H415" s="66"/>
      <c r="J415" s="66"/>
      <c r="L415" s="66"/>
      <c r="N415" s="66"/>
    </row>
    <row r="416" spans="4:14" x14ac:dyDescent="0.25">
      <c r="D416" s="66"/>
      <c r="F416" s="66"/>
      <c r="H416" s="66"/>
      <c r="J416" s="66"/>
      <c r="L416" s="66"/>
      <c r="N416" s="66"/>
    </row>
    <row r="417" spans="4:14" x14ac:dyDescent="0.25">
      <c r="D417" s="66"/>
      <c r="F417" s="66"/>
      <c r="H417" s="66"/>
      <c r="J417" s="66"/>
      <c r="L417" s="66"/>
      <c r="N417" s="66"/>
    </row>
    <row r="418" spans="4:14" x14ac:dyDescent="0.25">
      <c r="D418" s="66"/>
      <c r="F418" s="66"/>
      <c r="H418" s="66"/>
      <c r="J418" s="66"/>
      <c r="L418" s="66"/>
      <c r="N418" s="66"/>
    </row>
    <row r="419" spans="4:14" x14ac:dyDescent="0.25">
      <c r="D419" s="66"/>
      <c r="F419" s="66"/>
      <c r="H419" s="66"/>
      <c r="J419" s="66"/>
      <c r="L419" s="66"/>
      <c r="N419" s="66"/>
    </row>
    <row r="420" spans="4:14" x14ac:dyDescent="0.25">
      <c r="D420" s="66"/>
      <c r="F420" s="66"/>
      <c r="H420" s="66"/>
      <c r="J420" s="66"/>
      <c r="L420" s="66"/>
      <c r="N420" s="66"/>
    </row>
    <row r="421" spans="4:14" x14ac:dyDescent="0.25">
      <c r="D421" s="66"/>
      <c r="F421" s="66"/>
      <c r="H421" s="66"/>
      <c r="J421" s="66"/>
      <c r="L421" s="66"/>
      <c r="N421" s="66"/>
    </row>
    <row r="422" spans="4:14" x14ac:dyDescent="0.25">
      <c r="D422" s="66"/>
      <c r="F422" s="66"/>
      <c r="H422" s="66"/>
      <c r="J422" s="66"/>
      <c r="L422" s="66"/>
      <c r="N422" s="66"/>
    </row>
    <row r="423" spans="4:14" x14ac:dyDescent="0.25">
      <c r="D423" s="66"/>
      <c r="F423" s="66"/>
      <c r="H423" s="66"/>
      <c r="J423" s="66"/>
      <c r="L423" s="66"/>
      <c r="N423" s="66"/>
    </row>
    <row r="424" spans="4:14" x14ac:dyDescent="0.25">
      <c r="D424" s="66"/>
      <c r="F424" s="66"/>
      <c r="H424" s="66"/>
      <c r="J424" s="66"/>
      <c r="L424" s="66"/>
      <c r="N424" s="66"/>
    </row>
    <row r="425" spans="4:14" x14ac:dyDescent="0.25">
      <c r="D425" s="66"/>
      <c r="F425" s="66"/>
      <c r="H425" s="66"/>
      <c r="J425" s="66"/>
      <c r="L425" s="66"/>
      <c r="N425" s="66"/>
    </row>
    <row r="426" spans="4:14" x14ac:dyDescent="0.25">
      <c r="D426" s="66"/>
      <c r="F426" s="66"/>
      <c r="H426" s="66"/>
      <c r="J426" s="66"/>
      <c r="L426" s="66"/>
      <c r="N426" s="66"/>
    </row>
    <row r="427" spans="4:14" x14ac:dyDescent="0.25">
      <c r="D427" s="66"/>
      <c r="F427" s="66"/>
      <c r="H427" s="66"/>
      <c r="J427" s="66"/>
      <c r="L427" s="66"/>
      <c r="N427" s="66"/>
    </row>
    <row r="428" spans="4:14" x14ac:dyDescent="0.25">
      <c r="D428" s="66"/>
      <c r="F428" s="66"/>
      <c r="H428" s="66"/>
      <c r="J428" s="66"/>
      <c r="L428" s="66"/>
      <c r="N428" s="66"/>
    </row>
    <row r="429" spans="4:14" x14ac:dyDescent="0.25">
      <c r="D429" s="66"/>
      <c r="F429" s="66"/>
      <c r="H429" s="66"/>
      <c r="J429" s="66"/>
      <c r="L429" s="66"/>
      <c r="N429" s="66"/>
    </row>
    <row r="430" spans="4:14" x14ac:dyDescent="0.25">
      <c r="D430" s="66"/>
      <c r="F430" s="66"/>
      <c r="H430" s="66"/>
      <c r="J430" s="66"/>
      <c r="L430" s="66"/>
      <c r="N430" s="66"/>
    </row>
    <row r="431" spans="4:14" x14ac:dyDescent="0.25">
      <c r="D431" s="66"/>
      <c r="F431" s="66"/>
      <c r="H431" s="66"/>
      <c r="J431" s="66"/>
      <c r="L431" s="66"/>
      <c r="N431" s="66"/>
    </row>
    <row r="432" spans="4:14" x14ac:dyDescent="0.25">
      <c r="D432" s="66"/>
      <c r="F432" s="66"/>
      <c r="H432" s="66"/>
      <c r="J432" s="66"/>
      <c r="L432" s="66"/>
      <c r="N432" s="66"/>
    </row>
    <row r="433" spans="4:14" x14ac:dyDescent="0.25">
      <c r="D433" s="66"/>
      <c r="F433" s="66"/>
      <c r="H433" s="66"/>
      <c r="J433" s="66"/>
      <c r="L433" s="66"/>
      <c r="N433" s="66"/>
    </row>
    <row r="434" spans="4:14" x14ac:dyDescent="0.25">
      <c r="D434" s="66"/>
      <c r="F434" s="66"/>
      <c r="H434" s="66"/>
      <c r="J434" s="66"/>
      <c r="L434" s="66"/>
      <c r="N434" s="66"/>
    </row>
    <row r="435" spans="4:14" x14ac:dyDescent="0.25">
      <c r="D435" s="66"/>
      <c r="F435" s="66"/>
      <c r="H435" s="66"/>
      <c r="J435" s="66"/>
      <c r="L435" s="66"/>
      <c r="N435" s="66"/>
    </row>
    <row r="436" spans="4:14" x14ac:dyDescent="0.25">
      <c r="D436" s="66"/>
      <c r="F436" s="66"/>
      <c r="H436" s="66"/>
      <c r="J436" s="66"/>
      <c r="L436" s="66"/>
      <c r="N436" s="66"/>
    </row>
    <row r="437" spans="4:14" x14ac:dyDescent="0.25">
      <c r="D437" s="66"/>
      <c r="F437" s="66"/>
      <c r="H437" s="66"/>
      <c r="J437" s="66"/>
      <c r="L437" s="66"/>
      <c r="N437" s="66"/>
    </row>
    <row r="438" spans="4:14" x14ac:dyDescent="0.25">
      <c r="D438" s="66"/>
      <c r="F438" s="66"/>
      <c r="H438" s="66"/>
      <c r="J438" s="66"/>
      <c r="L438" s="66"/>
      <c r="N438" s="66"/>
    </row>
    <row r="439" spans="4:14" x14ac:dyDescent="0.25">
      <c r="D439" s="66"/>
      <c r="F439" s="66"/>
      <c r="H439" s="66"/>
      <c r="J439" s="66"/>
      <c r="L439" s="66"/>
      <c r="N439" s="66"/>
    </row>
    <row r="440" spans="4:14" x14ac:dyDescent="0.25">
      <c r="D440" s="66"/>
      <c r="F440" s="66"/>
      <c r="H440" s="66"/>
      <c r="J440" s="66"/>
      <c r="L440" s="66"/>
      <c r="N440" s="66"/>
    </row>
    <row r="441" spans="4:14" x14ac:dyDescent="0.25">
      <c r="D441" s="66"/>
      <c r="F441" s="66"/>
      <c r="H441" s="66"/>
      <c r="J441" s="66"/>
      <c r="L441" s="66"/>
      <c r="N441" s="66"/>
    </row>
    <row r="442" spans="4:14" x14ac:dyDescent="0.25">
      <c r="D442" s="66"/>
      <c r="F442" s="66"/>
      <c r="H442" s="66"/>
      <c r="J442" s="66"/>
      <c r="L442" s="66"/>
      <c r="N442" s="66"/>
    </row>
    <row r="443" spans="4:14" x14ac:dyDescent="0.25">
      <c r="D443" s="66"/>
      <c r="F443" s="66"/>
      <c r="H443" s="66"/>
      <c r="J443" s="66"/>
      <c r="L443" s="66"/>
      <c r="N443" s="66"/>
    </row>
    <row r="444" spans="4:14" x14ac:dyDescent="0.25">
      <c r="D444" s="66"/>
      <c r="F444" s="66"/>
      <c r="H444" s="66"/>
      <c r="J444" s="66"/>
      <c r="L444" s="66"/>
      <c r="N444" s="66"/>
    </row>
    <row r="445" spans="4:14" x14ac:dyDescent="0.25">
      <c r="D445" s="66"/>
      <c r="F445" s="66"/>
      <c r="H445" s="66"/>
      <c r="J445" s="66"/>
      <c r="L445" s="66"/>
      <c r="N445" s="66"/>
    </row>
    <row r="446" spans="4:14" x14ac:dyDescent="0.25">
      <c r="D446" s="66"/>
      <c r="F446" s="66"/>
      <c r="H446" s="66"/>
      <c r="J446" s="66"/>
      <c r="L446" s="66"/>
      <c r="N446" s="66"/>
    </row>
    <row r="447" spans="4:14" x14ac:dyDescent="0.25">
      <c r="D447" s="66"/>
      <c r="F447" s="66"/>
      <c r="H447" s="66"/>
      <c r="J447" s="66"/>
      <c r="L447" s="66"/>
      <c r="N447" s="66"/>
    </row>
    <row r="448" spans="4:14" x14ac:dyDescent="0.25">
      <c r="D448" s="66"/>
      <c r="F448" s="66"/>
      <c r="H448" s="66"/>
      <c r="J448" s="66"/>
      <c r="L448" s="66"/>
      <c r="N448" s="66"/>
    </row>
    <row r="449" spans="4:14" x14ac:dyDescent="0.25">
      <c r="D449" s="66"/>
      <c r="F449" s="66"/>
      <c r="H449" s="66"/>
      <c r="J449" s="66"/>
      <c r="L449" s="66"/>
      <c r="N449" s="66"/>
    </row>
    <row r="450" spans="4:14" x14ac:dyDescent="0.25">
      <c r="D450" s="66"/>
      <c r="F450" s="66"/>
      <c r="H450" s="66"/>
      <c r="J450" s="66"/>
      <c r="L450" s="66"/>
      <c r="N450" s="66"/>
    </row>
    <row r="451" spans="4:14" x14ac:dyDescent="0.25">
      <c r="D451" s="66"/>
      <c r="F451" s="66"/>
      <c r="H451" s="66"/>
      <c r="J451" s="66"/>
      <c r="L451" s="66"/>
      <c r="N451" s="66"/>
    </row>
    <row r="452" spans="4:14" x14ac:dyDescent="0.25">
      <c r="D452" s="66"/>
      <c r="F452" s="66"/>
      <c r="H452" s="66"/>
      <c r="J452" s="66"/>
      <c r="L452" s="66"/>
      <c r="N452" s="66"/>
    </row>
    <row r="453" spans="4:14" x14ac:dyDescent="0.25">
      <c r="D453" s="66"/>
      <c r="F453" s="66"/>
      <c r="H453" s="66"/>
      <c r="J453" s="66"/>
      <c r="L453" s="66"/>
      <c r="N453" s="66"/>
    </row>
    <row r="454" spans="4:14" x14ac:dyDescent="0.25">
      <c r="D454" s="66"/>
      <c r="F454" s="66"/>
      <c r="H454" s="66"/>
      <c r="J454" s="66"/>
      <c r="L454" s="66"/>
      <c r="N454" s="66"/>
    </row>
    <row r="455" spans="4:14" x14ac:dyDescent="0.25">
      <c r="D455" s="66"/>
      <c r="F455" s="66"/>
      <c r="H455" s="66"/>
      <c r="J455" s="66"/>
      <c r="L455" s="66"/>
      <c r="N455" s="66"/>
    </row>
    <row r="456" spans="4:14" x14ac:dyDescent="0.25">
      <c r="D456" s="66"/>
      <c r="F456" s="66"/>
      <c r="H456" s="66"/>
      <c r="J456" s="66"/>
      <c r="L456" s="66"/>
      <c r="N456" s="66"/>
    </row>
    <row r="457" spans="4:14" x14ac:dyDescent="0.25">
      <c r="D457" s="66"/>
      <c r="F457" s="66"/>
      <c r="H457" s="66"/>
      <c r="J457" s="66"/>
      <c r="L457" s="66"/>
      <c r="N457" s="66"/>
    </row>
    <row r="458" spans="4:14" x14ac:dyDescent="0.25">
      <c r="D458" s="66"/>
      <c r="F458" s="66"/>
      <c r="H458" s="66"/>
      <c r="J458" s="66"/>
      <c r="L458" s="66"/>
      <c r="N458" s="66"/>
    </row>
    <row r="459" spans="4:14" x14ac:dyDescent="0.25">
      <c r="D459" s="66"/>
      <c r="F459" s="66"/>
      <c r="H459" s="66"/>
      <c r="J459" s="66"/>
      <c r="L459" s="66"/>
      <c r="N459" s="66"/>
    </row>
    <row r="460" spans="4:14" x14ac:dyDescent="0.25">
      <c r="D460" s="66"/>
      <c r="F460" s="66"/>
      <c r="H460" s="66"/>
      <c r="J460" s="66"/>
      <c r="L460" s="66"/>
      <c r="N460" s="66"/>
    </row>
    <row r="461" spans="4:14" x14ac:dyDescent="0.25">
      <c r="D461" s="66"/>
      <c r="F461" s="66"/>
      <c r="H461" s="66"/>
      <c r="J461" s="66"/>
      <c r="L461" s="66"/>
      <c r="N461" s="66"/>
    </row>
    <row r="462" spans="4:14" x14ac:dyDescent="0.25">
      <c r="D462" s="66"/>
      <c r="F462" s="66"/>
      <c r="H462" s="66"/>
      <c r="J462" s="66"/>
      <c r="L462" s="66"/>
      <c r="N462" s="66"/>
    </row>
    <row r="463" spans="4:14" x14ac:dyDescent="0.25">
      <c r="D463" s="66"/>
      <c r="F463" s="66"/>
      <c r="H463" s="66"/>
      <c r="J463" s="66"/>
      <c r="L463" s="66"/>
      <c r="N463" s="66"/>
    </row>
    <row r="464" spans="4:14" x14ac:dyDescent="0.25">
      <c r="D464" s="66"/>
      <c r="F464" s="66"/>
      <c r="H464" s="66"/>
      <c r="J464" s="66"/>
      <c r="L464" s="66"/>
      <c r="N464" s="66"/>
    </row>
    <row r="465" spans="4:14" x14ac:dyDescent="0.25">
      <c r="D465" s="66"/>
      <c r="F465" s="66"/>
      <c r="H465" s="66"/>
      <c r="J465" s="66"/>
      <c r="L465" s="66"/>
      <c r="N465" s="66"/>
    </row>
    <row r="466" spans="4:14" x14ac:dyDescent="0.25">
      <c r="D466" s="66"/>
      <c r="F466" s="66"/>
      <c r="H466" s="66"/>
      <c r="J466" s="66"/>
      <c r="L466" s="66"/>
      <c r="N466" s="66"/>
    </row>
    <row r="467" spans="4:14" x14ac:dyDescent="0.25">
      <c r="D467" s="66"/>
      <c r="F467" s="66"/>
      <c r="H467" s="66"/>
      <c r="J467" s="66"/>
      <c r="L467" s="66"/>
      <c r="N467" s="66"/>
    </row>
    <row r="468" spans="4:14" x14ac:dyDescent="0.25">
      <c r="D468" s="66"/>
      <c r="F468" s="66"/>
      <c r="H468" s="66"/>
      <c r="J468" s="66"/>
      <c r="L468" s="66"/>
      <c r="N468" s="66"/>
    </row>
    <row r="469" spans="4:14" x14ac:dyDescent="0.25">
      <c r="D469" s="66"/>
      <c r="F469" s="66"/>
      <c r="H469" s="66"/>
      <c r="J469" s="66"/>
      <c r="L469" s="66"/>
      <c r="N469" s="66"/>
    </row>
    <row r="470" spans="4:14" x14ac:dyDescent="0.25">
      <c r="D470" s="66"/>
      <c r="F470" s="66"/>
      <c r="H470" s="66"/>
      <c r="J470" s="66"/>
      <c r="L470" s="66"/>
      <c r="N470" s="66"/>
    </row>
    <row r="471" spans="4:14" x14ac:dyDescent="0.25">
      <c r="D471" s="66"/>
      <c r="F471" s="66"/>
      <c r="H471" s="66"/>
      <c r="J471" s="66"/>
      <c r="L471" s="66"/>
      <c r="N471" s="66"/>
    </row>
    <row r="472" spans="4:14" x14ac:dyDescent="0.25">
      <c r="D472" s="66"/>
      <c r="F472" s="66"/>
      <c r="H472" s="66"/>
      <c r="J472" s="66"/>
      <c r="L472" s="66"/>
      <c r="N472" s="66"/>
    </row>
    <row r="473" spans="4:14" x14ac:dyDescent="0.25">
      <c r="D473" s="66"/>
      <c r="F473" s="66"/>
      <c r="H473" s="66"/>
      <c r="J473" s="66"/>
      <c r="L473" s="66"/>
      <c r="N473" s="66"/>
    </row>
    <row r="474" spans="4:14" x14ac:dyDescent="0.25">
      <c r="D474" s="66"/>
      <c r="F474" s="66"/>
      <c r="H474" s="66"/>
      <c r="J474" s="66"/>
      <c r="L474" s="66"/>
      <c r="N474" s="66"/>
    </row>
    <row r="475" spans="4:14" x14ac:dyDescent="0.25">
      <c r="D475" s="66"/>
      <c r="F475" s="66"/>
      <c r="H475" s="66"/>
      <c r="J475" s="66"/>
      <c r="L475" s="66"/>
      <c r="N475" s="66"/>
    </row>
    <row r="476" spans="4:14" x14ac:dyDescent="0.25">
      <c r="D476" s="66"/>
      <c r="F476" s="66"/>
      <c r="H476" s="66"/>
      <c r="J476" s="66"/>
      <c r="L476" s="66"/>
      <c r="N476" s="66"/>
    </row>
    <row r="477" spans="4:14" x14ac:dyDescent="0.25">
      <c r="D477" s="66"/>
      <c r="F477" s="66"/>
      <c r="H477" s="66"/>
      <c r="J477" s="66"/>
      <c r="L477" s="66"/>
      <c r="N477" s="66"/>
    </row>
    <row r="478" spans="4:14" x14ac:dyDescent="0.25">
      <c r="D478" s="66"/>
      <c r="F478" s="66"/>
      <c r="H478" s="66"/>
      <c r="J478" s="66"/>
      <c r="L478" s="66"/>
      <c r="N478" s="66"/>
    </row>
    <row r="479" spans="4:14" x14ac:dyDescent="0.25">
      <c r="D479" s="66"/>
      <c r="F479" s="66"/>
      <c r="H479" s="66"/>
      <c r="J479" s="66"/>
      <c r="L479" s="66"/>
      <c r="N479" s="66"/>
    </row>
    <row r="480" spans="4:14" x14ac:dyDescent="0.25">
      <c r="D480" s="66"/>
      <c r="F480" s="66"/>
      <c r="H480" s="66"/>
      <c r="J480" s="66"/>
      <c r="L480" s="66"/>
      <c r="N480" s="66"/>
    </row>
    <row r="481" spans="4:14" x14ac:dyDescent="0.25">
      <c r="D481" s="66"/>
      <c r="F481" s="66"/>
      <c r="H481" s="66"/>
      <c r="J481" s="66"/>
      <c r="L481" s="66"/>
      <c r="N481" s="66"/>
    </row>
    <row r="482" spans="4:14" x14ac:dyDescent="0.25">
      <c r="D482" s="66"/>
      <c r="F482" s="66"/>
      <c r="H482" s="66"/>
      <c r="J482" s="66"/>
      <c r="L482" s="66"/>
      <c r="N482" s="66"/>
    </row>
    <row r="483" spans="4:14" x14ac:dyDescent="0.25">
      <c r="D483" s="66"/>
      <c r="F483" s="66"/>
      <c r="H483" s="66"/>
      <c r="J483" s="66"/>
      <c r="L483" s="66"/>
      <c r="N483" s="66"/>
    </row>
    <row r="484" spans="4:14" x14ac:dyDescent="0.25">
      <c r="D484" s="66"/>
      <c r="F484" s="66"/>
      <c r="H484" s="66"/>
      <c r="J484" s="66"/>
      <c r="L484" s="66"/>
      <c r="N484" s="66"/>
    </row>
    <row r="485" spans="4:14" x14ac:dyDescent="0.25">
      <c r="D485" s="66"/>
      <c r="F485" s="66"/>
      <c r="H485" s="66"/>
      <c r="J485" s="66"/>
      <c r="L485" s="66"/>
      <c r="N485" s="66"/>
    </row>
    <row r="486" spans="4:14" x14ac:dyDescent="0.25">
      <c r="D486" s="66"/>
      <c r="F486" s="66"/>
      <c r="H486" s="66"/>
      <c r="J486" s="66"/>
      <c r="L486" s="66"/>
      <c r="N486" s="66"/>
    </row>
    <row r="487" spans="4:14" x14ac:dyDescent="0.25">
      <c r="D487" s="66"/>
      <c r="F487" s="66"/>
      <c r="H487" s="66"/>
      <c r="J487" s="66"/>
      <c r="L487" s="66"/>
      <c r="N487" s="66"/>
    </row>
    <row r="488" spans="4:14" x14ac:dyDescent="0.25">
      <c r="D488" s="66"/>
      <c r="F488" s="66"/>
      <c r="H488" s="66"/>
      <c r="J488" s="66"/>
      <c r="L488" s="66"/>
      <c r="N488" s="66"/>
    </row>
    <row r="489" spans="4:14" x14ac:dyDescent="0.25">
      <c r="D489" s="66"/>
      <c r="F489" s="66"/>
      <c r="H489" s="66"/>
      <c r="J489" s="66"/>
      <c r="L489" s="66"/>
      <c r="N489" s="66"/>
    </row>
    <row r="490" spans="4:14" x14ac:dyDescent="0.25">
      <c r="D490" s="66"/>
      <c r="F490" s="66"/>
      <c r="H490" s="66"/>
      <c r="J490" s="66"/>
      <c r="L490" s="66"/>
      <c r="N490" s="66"/>
    </row>
    <row r="491" spans="4:14" x14ac:dyDescent="0.25">
      <c r="D491" s="66"/>
      <c r="F491" s="66"/>
      <c r="H491" s="66"/>
      <c r="J491" s="66"/>
      <c r="L491" s="66"/>
      <c r="N491" s="66"/>
    </row>
    <row r="492" spans="4:14" x14ac:dyDescent="0.25">
      <c r="D492" s="66"/>
      <c r="F492" s="66"/>
      <c r="H492" s="66"/>
      <c r="J492" s="66"/>
      <c r="L492" s="66"/>
      <c r="N492" s="66"/>
    </row>
    <row r="493" spans="4:14" x14ac:dyDescent="0.25">
      <c r="D493" s="66"/>
      <c r="F493" s="66"/>
      <c r="H493" s="66"/>
      <c r="J493" s="66"/>
      <c r="L493" s="66"/>
      <c r="N493" s="66"/>
    </row>
    <row r="494" spans="4:14" x14ac:dyDescent="0.25">
      <c r="D494" s="66"/>
      <c r="F494" s="66"/>
      <c r="H494" s="66"/>
      <c r="J494" s="66"/>
      <c r="L494" s="66"/>
      <c r="N494" s="66"/>
    </row>
    <row r="495" spans="4:14" x14ac:dyDescent="0.25">
      <c r="D495" s="66"/>
      <c r="F495" s="66"/>
      <c r="H495" s="66"/>
      <c r="J495" s="66"/>
      <c r="L495" s="66"/>
      <c r="N495" s="66"/>
    </row>
    <row r="496" spans="4:14" x14ac:dyDescent="0.25">
      <c r="D496" s="66"/>
      <c r="F496" s="66"/>
      <c r="H496" s="66"/>
      <c r="J496" s="66"/>
      <c r="L496" s="66"/>
      <c r="N496" s="66"/>
    </row>
    <row r="497" spans="4:14" x14ac:dyDescent="0.25">
      <c r="D497" s="66"/>
      <c r="F497" s="66"/>
      <c r="H497" s="66"/>
      <c r="J497" s="66"/>
      <c r="L497" s="66"/>
      <c r="N497" s="66"/>
    </row>
    <row r="498" spans="4:14" x14ac:dyDescent="0.25">
      <c r="D498" s="66"/>
      <c r="F498" s="66"/>
      <c r="H498" s="66"/>
      <c r="J498" s="66"/>
      <c r="L498" s="66"/>
      <c r="N498" s="66"/>
    </row>
    <row r="499" spans="4:14" x14ac:dyDescent="0.25">
      <c r="D499" s="66"/>
      <c r="F499" s="66"/>
      <c r="H499" s="66"/>
      <c r="J499" s="66"/>
      <c r="L499" s="66"/>
      <c r="N499" s="66"/>
    </row>
    <row r="500" spans="4:14" x14ac:dyDescent="0.25">
      <c r="D500" s="66"/>
      <c r="F500" s="66"/>
      <c r="H500" s="66"/>
      <c r="J500" s="66"/>
      <c r="L500" s="66"/>
      <c r="N500" s="66"/>
    </row>
    <row r="501" spans="4:14" x14ac:dyDescent="0.25">
      <c r="D501" s="66"/>
      <c r="F501" s="66"/>
      <c r="H501" s="66"/>
      <c r="J501" s="66"/>
      <c r="L501" s="66"/>
      <c r="N501" s="66"/>
    </row>
    <row r="502" spans="4:14" x14ac:dyDescent="0.25">
      <c r="D502" s="66"/>
      <c r="F502" s="66"/>
      <c r="H502" s="66"/>
      <c r="J502" s="66"/>
      <c r="L502" s="66"/>
      <c r="N502" s="66"/>
    </row>
    <row r="503" spans="4:14" x14ac:dyDescent="0.25">
      <c r="D503" s="66"/>
      <c r="F503" s="66"/>
      <c r="H503" s="66"/>
      <c r="J503" s="66"/>
      <c r="L503" s="66"/>
      <c r="N503" s="66"/>
    </row>
    <row r="504" spans="4:14" x14ac:dyDescent="0.25">
      <c r="D504" s="66"/>
      <c r="F504" s="66"/>
      <c r="H504" s="66"/>
      <c r="J504" s="66"/>
      <c r="L504" s="66"/>
      <c r="N504" s="66"/>
    </row>
    <row r="505" spans="4:14" x14ac:dyDescent="0.25">
      <c r="D505" s="66"/>
      <c r="F505" s="66"/>
      <c r="H505" s="66"/>
      <c r="J505" s="66"/>
      <c r="L505" s="66"/>
      <c r="N505" s="66"/>
    </row>
    <row r="506" spans="4:14" x14ac:dyDescent="0.25">
      <c r="D506" s="66"/>
      <c r="F506" s="66"/>
      <c r="H506" s="66"/>
      <c r="J506" s="66"/>
      <c r="L506" s="66"/>
      <c r="N506" s="66"/>
    </row>
    <row r="507" spans="4:14" x14ac:dyDescent="0.25">
      <c r="D507" s="66"/>
      <c r="F507" s="66"/>
      <c r="H507" s="66"/>
      <c r="J507" s="66"/>
      <c r="L507" s="66"/>
      <c r="N507" s="66"/>
    </row>
    <row r="508" spans="4:14" x14ac:dyDescent="0.25">
      <c r="D508" s="66"/>
      <c r="F508" s="66"/>
      <c r="H508" s="66"/>
      <c r="J508" s="66"/>
      <c r="L508" s="66"/>
      <c r="N508" s="66"/>
    </row>
    <row r="509" spans="4:14" x14ac:dyDescent="0.25">
      <c r="D509" s="66"/>
      <c r="F509" s="66"/>
      <c r="H509" s="66"/>
      <c r="J509" s="66"/>
      <c r="L509" s="66"/>
      <c r="N509" s="66"/>
    </row>
    <row r="510" spans="4:14" x14ac:dyDescent="0.25">
      <c r="D510" s="66"/>
      <c r="F510" s="66"/>
      <c r="H510" s="66"/>
      <c r="J510" s="66"/>
      <c r="L510" s="66"/>
      <c r="N510" s="66"/>
    </row>
    <row r="511" spans="4:14" x14ac:dyDescent="0.25">
      <c r="D511" s="66"/>
      <c r="F511" s="66"/>
      <c r="H511" s="66"/>
      <c r="J511" s="66"/>
      <c r="L511" s="66"/>
      <c r="N511" s="66"/>
    </row>
    <row r="512" spans="4:14" x14ac:dyDescent="0.25">
      <c r="D512" s="66"/>
      <c r="F512" s="66"/>
      <c r="H512" s="66"/>
      <c r="J512" s="66"/>
      <c r="L512" s="66"/>
      <c r="N512" s="66"/>
    </row>
    <row r="513" spans="4:14" x14ac:dyDescent="0.25">
      <c r="D513" s="66"/>
      <c r="F513" s="66"/>
      <c r="H513" s="66"/>
      <c r="J513" s="66"/>
      <c r="L513" s="66"/>
      <c r="N513" s="66"/>
    </row>
    <row r="514" spans="4:14" x14ac:dyDescent="0.25">
      <c r="D514" s="66"/>
      <c r="F514" s="66"/>
      <c r="H514" s="66"/>
      <c r="J514" s="66"/>
      <c r="L514" s="66"/>
      <c r="N514" s="66"/>
    </row>
    <row r="515" spans="4:14" x14ac:dyDescent="0.25">
      <c r="D515" s="66"/>
      <c r="F515" s="66"/>
      <c r="H515" s="66"/>
      <c r="J515" s="66"/>
      <c r="L515" s="66"/>
      <c r="N515" s="66"/>
    </row>
    <row r="516" spans="4:14" x14ac:dyDescent="0.25">
      <c r="D516" s="66"/>
      <c r="F516" s="66"/>
      <c r="H516" s="66"/>
      <c r="J516" s="66"/>
      <c r="L516" s="66"/>
      <c r="N516" s="66"/>
    </row>
    <row r="517" spans="4:14" x14ac:dyDescent="0.25">
      <c r="D517" s="66"/>
      <c r="F517" s="66"/>
      <c r="H517" s="66"/>
      <c r="J517" s="66"/>
      <c r="L517" s="66"/>
      <c r="N517" s="66"/>
    </row>
    <row r="518" spans="4:14" x14ac:dyDescent="0.25">
      <c r="D518" s="66"/>
      <c r="F518" s="66"/>
      <c r="H518" s="66"/>
      <c r="J518" s="66"/>
      <c r="L518" s="66"/>
      <c r="N518" s="66"/>
    </row>
    <row r="519" spans="4:14" x14ac:dyDescent="0.25">
      <c r="D519" s="66"/>
      <c r="F519" s="66"/>
      <c r="H519" s="66"/>
      <c r="J519" s="66"/>
      <c r="L519" s="66"/>
      <c r="N519" s="66"/>
    </row>
    <row r="520" spans="4:14" x14ac:dyDescent="0.25">
      <c r="D520" s="66"/>
      <c r="F520" s="66"/>
      <c r="H520" s="66"/>
      <c r="J520" s="66"/>
      <c r="L520" s="66"/>
      <c r="N520" s="66"/>
    </row>
    <row r="521" spans="4:14" x14ac:dyDescent="0.25">
      <c r="D521" s="66"/>
      <c r="F521" s="66"/>
      <c r="H521" s="66"/>
      <c r="J521" s="66"/>
      <c r="L521" s="66"/>
      <c r="N521" s="66"/>
    </row>
    <row r="522" spans="4:14" x14ac:dyDescent="0.25">
      <c r="D522" s="66"/>
      <c r="F522" s="66"/>
      <c r="H522" s="66"/>
      <c r="J522" s="66"/>
      <c r="L522" s="66"/>
      <c r="N522" s="66"/>
    </row>
    <row r="523" spans="4:14" x14ac:dyDescent="0.25">
      <c r="D523" s="66"/>
      <c r="F523" s="66"/>
      <c r="H523" s="66"/>
      <c r="J523" s="66"/>
      <c r="L523" s="66"/>
      <c r="N523" s="66"/>
    </row>
    <row r="524" spans="4:14" x14ac:dyDescent="0.25">
      <c r="D524" s="66"/>
      <c r="F524" s="66"/>
      <c r="H524" s="66"/>
      <c r="J524" s="66"/>
      <c r="L524" s="66"/>
      <c r="N524" s="66"/>
    </row>
    <row r="525" spans="4:14" x14ac:dyDescent="0.25">
      <c r="D525" s="66"/>
      <c r="F525" s="66"/>
      <c r="H525" s="66"/>
      <c r="J525" s="66"/>
      <c r="L525" s="66"/>
      <c r="N525" s="66"/>
    </row>
    <row r="526" spans="4:14" x14ac:dyDescent="0.25">
      <c r="D526" s="66"/>
      <c r="F526" s="66"/>
      <c r="H526" s="66"/>
      <c r="J526" s="66"/>
      <c r="L526" s="66"/>
      <c r="N526" s="66"/>
    </row>
    <row r="527" spans="4:14" x14ac:dyDescent="0.25">
      <c r="D527" s="66"/>
      <c r="F527" s="66"/>
      <c r="H527" s="66"/>
      <c r="J527" s="66"/>
      <c r="L527" s="66"/>
      <c r="N527" s="66"/>
    </row>
    <row r="528" spans="4:14" x14ac:dyDescent="0.25">
      <c r="D528" s="66"/>
      <c r="F528" s="66"/>
      <c r="H528" s="66"/>
      <c r="J528" s="66"/>
      <c r="L528" s="66"/>
      <c r="N528" s="66"/>
    </row>
    <row r="529" spans="4:14" x14ac:dyDescent="0.25">
      <c r="D529" s="66"/>
      <c r="F529" s="66"/>
      <c r="H529" s="66"/>
      <c r="J529" s="66"/>
      <c r="L529" s="66"/>
      <c r="N529" s="66"/>
    </row>
    <row r="530" spans="4:14" x14ac:dyDescent="0.25">
      <c r="D530" s="66"/>
      <c r="F530" s="66"/>
      <c r="H530" s="66"/>
      <c r="J530" s="66"/>
      <c r="L530" s="66"/>
      <c r="N530" s="66"/>
    </row>
    <row r="531" spans="4:14" x14ac:dyDescent="0.25">
      <c r="D531" s="66"/>
      <c r="F531" s="66"/>
      <c r="H531" s="66"/>
      <c r="J531" s="66"/>
      <c r="L531" s="66"/>
      <c r="N531" s="66"/>
    </row>
    <row r="532" spans="4:14" x14ac:dyDescent="0.25">
      <c r="D532" s="66"/>
      <c r="F532" s="66"/>
      <c r="H532" s="66"/>
      <c r="J532" s="66"/>
      <c r="L532" s="66"/>
      <c r="N532" s="66"/>
    </row>
    <row r="533" spans="4:14" x14ac:dyDescent="0.25">
      <c r="D533" s="66"/>
      <c r="F533" s="66"/>
      <c r="H533" s="66"/>
      <c r="J533" s="66"/>
      <c r="L533" s="66"/>
      <c r="N533" s="66"/>
    </row>
    <row r="534" spans="4:14" x14ac:dyDescent="0.25">
      <c r="D534" s="66"/>
      <c r="F534" s="66"/>
      <c r="H534" s="66"/>
      <c r="J534" s="66"/>
      <c r="L534" s="66"/>
      <c r="N534" s="66"/>
    </row>
    <row r="535" spans="4:14" x14ac:dyDescent="0.25">
      <c r="D535" s="66"/>
      <c r="F535" s="66"/>
      <c r="H535" s="66"/>
      <c r="J535" s="66"/>
      <c r="L535" s="66"/>
      <c r="N535" s="66"/>
    </row>
    <row r="536" spans="4:14" x14ac:dyDescent="0.25">
      <c r="D536" s="66"/>
      <c r="F536" s="66"/>
      <c r="H536" s="66"/>
      <c r="J536" s="66"/>
      <c r="L536" s="66"/>
      <c r="N536" s="66"/>
    </row>
    <row r="537" spans="4:14" x14ac:dyDescent="0.25">
      <c r="D537" s="66"/>
      <c r="F537" s="66"/>
      <c r="H537" s="66"/>
      <c r="J537" s="66"/>
      <c r="L537" s="66"/>
      <c r="N537" s="66"/>
    </row>
    <row r="538" spans="4:14" x14ac:dyDescent="0.25">
      <c r="D538" s="66"/>
      <c r="F538" s="66"/>
      <c r="H538" s="66"/>
      <c r="J538" s="66"/>
      <c r="L538" s="66"/>
      <c r="N538" s="66"/>
    </row>
    <row r="539" spans="4:14" x14ac:dyDescent="0.25">
      <c r="D539" s="66"/>
      <c r="F539" s="66"/>
      <c r="H539" s="66"/>
      <c r="J539" s="66"/>
      <c r="L539" s="66"/>
      <c r="N539" s="66"/>
    </row>
    <row r="540" spans="4:14" x14ac:dyDescent="0.25">
      <c r="D540" s="66"/>
      <c r="F540" s="66"/>
      <c r="H540" s="66"/>
      <c r="J540" s="66"/>
      <c r="L540" s="66"/>
      <c r="N540" s="66"/>
    </row>
    <row r="541" spans="4:14" x14ac:dyDescent="0.25">
      <c r="D541" s="66"/>
      <c r="F541" s="66"/>
      <c r="H541" s="66"/>
      <c r="J541" s="66"/>
      <c r="L541" s="66"/>
      <c r="N541" s="66"/>
    </row>
    <row r="542" spans="4:14" x14ac:dyDescent="0.25">
      <c r="D542" s="66"/>
      <c r="F542" s="66"/>
      <c r="H542" s="66"/>
      <c r="J542" s="66"/>
      <c r="L542" s="66"/>
      <c r="N542" s="66"/>
    </row>
    <row r="543" spans="4:14" x14ac:dyDescent="0.25">
      <c r="D543" s="66"/>
      <c r="F543" s="66"/>
      <c r="H543" s="66"/>
      <c r="J543" s="66"/>
      <c r="L543" s="66"/>
      <c r="N543" s="66"/>
    </row>
    <row r="544" spans="4:14" x14ac:dyDescent="0.25">
      <c r="D544" s="66"/>
      <c r="F544" s="66"/>
      <c r="H544" s="66"/>
      <c r="J544" s="66"/>
      <c r="L544" s="66"/>
      <c r="N544" s="66"/>
    </row>
    <row r="545" spans="4:14" x14ac:dyDescent="0.25">
      <c r="D545" s="66"/>
      <c r="F545" s="66"/>
      <c r="H545" s="66"/>
      <c r="J545" s="66"/>
      <c r="L545" s="66"/>
      <c r="N545" s="66"/>
    </row>
  </sheetData>
  <mergeCells count="8">
    <mergeCell ref="A88:B88"/>
    <mergeCell ref="A102:B102"/>
    <mergeCell ref="A2:B2"/>
    <mergeCell ref="A16:B16"/>
    <mergeCell ref="A30:B30"/>
    <mergeCell ref="A44:B44"/>
    <mergeCell ref="A60:B60"/>
    <mergeCell ref="A74:B74"/>
  </mergeCells>
  <printOptions horizontalCentered="1"/>
  <pageMargins left="0.7" right="0.7" top="0.75" bottom="0.75" header="0.3" footer="0.3"/>
  <pageSetup paperSize="9" scale="65" orientation="portrait" r:id="rId1"/>
  <headerFooter differentOddEven="1" alignWithMargins="0">
    <oddHeader xml:space="preserve">&amp;L&amp;"Arial,Bold"SlimLine Vertical Blinds Wand Op
Split Wand Op + £2.00
Cord and Chain + £2.00&amp;"Arial,Regular"
&amp;C&amp;"Arial,Bold"Blind Size Limitations:&amp;"Arial,Regular"
Width: 170 - 4800
Drop: 170 - 4000&amp;R&amp;14 89mm Fabrics Only
</oddHeader>
    <oddFooter>&amp;LSlimline only avaiable in white.
&amp;RBracket Options:
Top fix (white)
89mm Shallow Face Fix (White)
127mm Shallow Face Fix (White)</oddFooter>
    <evenHeader>&amp;L&amp;"Arial,Bold"&amp;11SlimLine Vertical Blinds Wand Op
Split Wand Op + £2.00
Cord and Chain + £2.00
&amp;C&amp;"Arial,Bold"Blind Size Limitations:&amp;"Arial,Regular"
Width: 170 - 4800
Drop: 170 - 4000&amp;R&amp;14 89mm Fabrics Only
all prices + Vat</evenHeader>
    <evenFooter>&amp;LSlimline only avaiable in white.
&amp;RBracket Options:
Top fix (white)
89mm Shallow Face Fix (White)
127mm Shallow Face Fix (White)</evenFooter>
  </headerFooter>
  <rowBreaks count="1" manualBreakCount="1">
    <brk id="57" max="13" man="1"/>
  </rowBreaks>
  <drawing r:id="rId2"/>
  <legacyDrawing r:id="rId3"/>
  <oleObjects>
    <mc:AlternateContent xmlns:mc="http://schemas.openxmlformats.org/markup-compatibility/2006">
      <mc:Choice Requires="x14">
        <oleObject shapeId="33793" r:id="rId4">
          <objectPr defaultSize="0" autoPict="0" r:id="rId5">
            <anchor moveWithCells="1">
              <from>
                <xdr:col>6</xdr:col>
                <xdr:colOff>238125</xdr:colOff>
                <xdr:row>108</xdr:row>
                <xdr:rowOff>190500</xdr:rowOff>
              </from>
              <to>
                <xdr:col>8</xdr:col>
                <xdr:colOff>476250</xdr:colOff>
                <xdr:row>112</xdr:row>
                <xdr:rowOff>123825</xdr:rowOff>
              </to>
            </anchor>
          </objectPr>
        </oleObject>
      </mc:Choice>
      <mc:Fallback>
        <oleObject shapeId="33793" r:id="rId4"/>
      </mc:Fallback>
    </mc:AlternateContent>
    <mc:AlternateContent xmlns:mc="http://schemas.openxmlformats.org/markup-compatibility/2006">
      <mc:Choice Requires="x14">
        <oleObject shapeId="33794" r:id="rId6">
          <objectPr defaultSize="0" autoPict="0" r:id="rId7">
            <anchor moveWithCells="1">
              <from>
                <xdr:col>1</xdr:col>
                <xdr:colOff>371475</xdr:colOff>
                <xdr:row>109</xdr:row>
                <xdr:rowOff>19050</xdr:rowOff>
              </from>
              <to>
                <xdr:col>3</xdr:col>
                <xdr:colOff>438150</xdr:colOff>
                <xdr:row>112</xdr:row>
                <xdr:rowOff>38100</xdr:rowOff>
              </to>
            </anchor>
          </objectPr>
        </oleObject>
      </mc:Choice>
      <mc:Fallback>
        <oleObject shapeId="33794" r:id="rId6"/>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D7A6-3CB1-4569-B26C-75923AD5526A}">
  <dimension ref="A1:K53"/>
  <sheetViews>
    <sheetView view="pageBreakPreview" zoomScaleNormal="100" zoomScaleSheetLayoutView="100" workbookViewId="0">
      <selection activeCell="C4" sqref="C4"/>
    </sheetView>
  </sheetViews>
  <sheetFormatPr defaultRowHeight="15" x14ac:dyDescent="0.25"/>
  <cols>
    <col min="1" max="1" width="10.7109375" style="28" customWidth="1"/>
    <col min="2" max="11" width="10.7109375" customWidth="1"/>
  </cols>
  <sheetData>
    <row r="1" spans="1:11" ht="23.25" x14ac:dyDescent="0.35">
      <c r="A1" s="342" t="s">
        <v>327</v>
      </c>
    </row>
    <row r="2" spans="1:11" ht="18.75" x14ac:dyDescent="0.3">
      <c r="A2" s="335"/>
      <c r="B2" s="336"/>
      <c r="C2" s="337">
        <v>460</v>
      </c>
      <c r="D2" s="337">
        <v>610</v>
      </c>
      <c r="E2" s="337">
        <v>760</v>
      </c>
      <c r="F2" s="337">
        <v>910</v>
      </c>
      <c r="G2" s="337">
        <v>1060</v>
      </c>
      <c r="H2" s="337">
        <v>1210</v>
      </c>
      <c r="I2" s="337">
        <v>1360</v>
      </c>
      <c r="J2" s="337">
        <v>1510</v>
      </c>
      <c r="K2" s="337">
        <v>1660</v>
      </c>
    </row>
    <row r="3" spans="1:11" ht="18.75" x14ac:dyDescent="0.3">
      <c r="A3" s="335"/>
      <c r="B3" s="336"/>
      <c r="C3" s="338" t="s">
        <v>348</v>
      </c>
      <c r="D3" s="338" t="s">
        <v>326</v>
      </c>
      <c r="E3" s="338" t="s">
        <v>57</v>
      </c>
      <c r="F3" s="338" t="s">
        <v>331</v>
      </c>
      <c r="G3" s="338" t="s">
        <v>332</v>
      </c>
      <c r="H3" s="338" t="s">
        <v>333</v>
      </c>
      <c r="I3" s="338" t="s">
        <v>334</v>
      </c>
      <c r="J3" s="338" t="s">
        <v>335</v>
      </c>
      <c r="K3" s="338" t="s">
        <v>336</v>
      </c>
    </row>
    <row r="4" spans="1:11" ht="18.75" x14ac:dyDescent="0.3">
      <c r="A4" s="339">
        <v>610</v>
      </c>
      <c r="B4" s="336" t="s">
        <v>533</v>
      </c>
      <c r="C4" s="15">
        <f>'[9]Bev Cost'!C3+'[9]Bev Cost'!C3*(Areana25mmVenMarkUp)</f>
        <v>21.840000000000003</v>
      </c>
      <c r="D4" s="15">
        <f>'[9]Bev Cost'!D3+'[9]Bev Cost'!D3*(Areana25mmVenMarkUp)</f>
        <v>24.08</v>
      </c>
      <c r="E4" s="15">
        <f>'[9]Bev Cost'!E3+'[9]Bev Cost'!E3*(Areana25mmVenMarkUp)</f>
        <v>27.44</v>
      </c>
      <c r="F4" s="15">
        <f>'[9]Bev Cost'!F3+'[9]Bev Cost'!F3*(Areana25mmVenMarkUp)</f>
        <v>28</v>
      </c>
      <c r="G4" s="15">
        <f>'[9]Bev Cost'!G3+'[9]Bev Cost'!G3*(Areana25mmVenMarkUp)</f>
        <v>31.36</v>
      </c>
      <c r="H4" s="15">
        <f>'[9]Bev Cost'!H3+'[9]Bev Cost'!H3*(Areana25mmVenMarkUp)</f>
        <v>34.720000000000006</v>
      </c>
      <c r="I4" s="15">
        <f>'[9]Bev Cost'!I3+'[9]Bev Cost'!I3*(Areana25mmVenMarkUp)</f>
        <v>35.28</v>
      </c>
      <c r="J4" s="15">
        <f>'[9]Bev Cost'!J3+'[9]Bev Cost'!J3*(Areana25mmVenMarkUp)</f>
        <v>37.52000000000001</v>
      </c>
      <c r="K4" s="15">
        <f>'[9]Bev Cost'!K3+'[9]Bev Cost'!K3*(Areana25mmVenMarkUp)</f>
        <v>38.64</v>
      </c>
    </row>
    <row r="5" spans="1:11" ht="18.75" x14ac:dyDescent="0.3">
      <c r="A5" s="339">
        <v>760</v>
      </c>
      <c r="B5" s="336" t="s">
        <v>57</v>
      </c>
      <c r="C5" s="15">
        <f>'[9]Bev Cost'!C4+'[9]Bev Cost'!C4*(Areana25mmVenMarkUp)</f>
        <v>24.08</v>
      </c>
      <c r="D5" s="15">
        <f>'[9]Bev Cost'!D4+'[9]Bev Cost'!D4*(Areana25mmVenMarkUp)</f>
        <v>25.2</v>
      </c>
      <c r="E5" s="15">
        <f>'[9]Bev Cost'!E4+'[9]Bev Cost'!E4*(Areana25mmVenMarkUp)</f>
        <v>28</v>
      </c>
      <c r="F5" s="15">
        <f>'[9]Bev Cost'!F4+'[9]Bev Cost'!F4*(Areana25mmVenMarkUp)</f>
        <v>31.36</v>
      </c>
      <c r="G5" s="15">
        <f>'[9]Bev Cost'!G4+'[9]Bev Cost'!G4*(Areana25mmVenMarkUp)</f>
        <v>34.720000000000006</v>
      </c>
      <c r="H5" s="15">
        <f>'[9]Bev Cost'!H4+'[9]Bev Cost'!H4*(Areana25mmVenMarkUp)</f>
        <v>36.96</v>
      </c>
      <c r="I5" s="15">
        <f>'[9]Bev Cost'!I4+'[9]Bev Cost'!I4*(Areana25mmVenMarkUp)</f>
        <v>37.52000000000001</v>
      </c>
      <c r="J5" s="15">
        <f>'[9]Bev Cost'!J4+'[9]Bev Cost'!J4*(Areana25mmVenMarkUp)</f>
        <v>39.200000000000003</v>
      </c>
      <c r="K5" s="15">
        <f>'[9]Bev Cost'!K4+'[9]Bev Cost'!K4*(Areana25mmVenMarkUp)</f>
        <v>42.56</v>
      </c>
    </row>
    <row r="6" spans="1:11" ht="18.75" x14ac:dyDescent="0.3">
      <c r="A6" s="339">
        <v>910</v>
      </c>
      <c r="B6" s="336" t="s">
        <v>331</v>
      </c>
      <c r="C6" s="15">
        <f>'[9]Bev Cost'!C5+'[9]Bev Cost'!C5*(Areana25mmVenMarkUp)</f>
        <v>25.2</v>
      </c>
      <c r="D6" s="15">
        <f>'[9]Bev Cost'!D5+'[9]Bev Cost'!D5*(Areana25mmVenMarkUp)</f>
        <v>27.44</v>
      </c>
      <c r="E6" s="15">
        <f>'[9]Bev Cost'!E5+'[9]Bev Cost'!E5*(Areana25mmVenMarkUp)</f>
        <v>30.8</v>
      </c>
      <c r="F6" s="15">
        <f>'[9]Bev Cost'!F5+'[9]Bev Cost'!F5*(Areana25mmVenMarkUp)</f>
        <v>34.720000000000006</v>
      </c>
      <c r="G6" s="15">
        <f>'[9]Bev Cost'!G5+'[9]Bev Cost'!G5*(Areana25mmVenMarkUp)</f>
        <v>36.96</v>
      </c>
      <c r="H6" s="15">
        <f>'[9]Bev Cost'!H5+'[9]Bev Cost'!H5*(Areana25mmVenMarkUp)</f>
        <v>37.52000000000001</v>
      </c>
      <c r="I6" s="15">
        <f>'[9]Bev Cost'!I5+'[9]Bev Cost'!I5*(Areana25mmVenMarkUp)</f>
        <v>39.200000000000003</v>
      </c>
      <c r="J6" s="15">
        <f>'[9]Bev Cost'!J5+'[9]Bev Cost'!J5*(Areana25mmVenMarkUp)</f>
        <v>44.24</v>
      </c>
      <c r="K6" s="15">
        <f>'[9]Bev Cost'!K5+'[9]Bev Cost'!K5*(Areana25mmVenMarkUp)</f>
        <v>47.6</v>
      </c>
    </row>
    <row r="7" spans="1:11" ht="18.75" x14ac:dyDescent="0.3">
      <c r="A7" s="339">
        <v>1060</v>
      </c>
      <c r="B7" s="336" t="s">
        <v>332</v>
      </c>
      <c r="C7" s="15">
        <f>'[9]Bev Cost'!C6+'[9]Bev Cost'!C6*(Areana25mmVenMarkUp)</f>
        <v>25.2</v>
      </c>
      <c r="D7" s="15">
        <f>'[9]Bev Cost'!D6+'[9]Bev Cost'!D6*(Areana25mmVenMarkUp)</f>
        <v>28</v>
      </c>
      <c r="E7" s="15">
        <f>'[9]Bev Cost'!E6+'[9]Bev Cost'!E6*(Areana25mmVenMarkUp)</f>
        <v>31.36</v>
      </c>
      <c r="F7" s="15">
        <f>'[9]Bev Cost'!F6+'[9]Bev Cost'!F6*(Areana25mmVenMarkUp)</f>
        <v>35.28</v>
      </c>
      <c r="G7" s="15">
        <f>'[9]Bev Cost'!G6+'[9]Bev Cost'!G6*(Areana25mmVenMarkUp)</f>
        <v>37.52000000000001</v>
      </c>
      <c r="H7" s="15">
        <f>'[9]Bev Cost'!H6+'[9]Bev Cost'!H6*(Areana25mmVenMarkUp)</f>
        <v>39.200000000000003</v>
      </c>
      <c r="I7" s="15">
        <f>'[9]Bev Cost'!I6+'[9]Bev Cost'!I6*(Areana25mmVenMarkUp)</f>
        <v>44.24</v>
      </c>
      <c r="J7" s="15">
        <f>'[9]Bev Cost'!J6+'[9]Bev Cost'!J6*(Areana25mmVenMarkUp)</f>
        <v>47.6</v>
      </c>
      <c r="K7" s="15">
        <f>'[9]Bev Cost'!K6+'[9]Bev Cost'!K6*(Areana25mmVenMarkUp)</f>
        <v>49.28</v>
      </c>
    </row>
    <row r="8" spans="1:11" ht="18.75" x14ac:dyDescent="0.3">
      <c r="A8" s="339">
        <v>1210</v>
      </c>
      <c r="B8" s="336" t="s">
        <v>333</v>
      </c>
      <c r="C8" s="15">
        <f>'[9]Bev Cost'!C7+'[9]Bev Cost'!C7*(Areana25mmVenMarkUp)</f>
        <v>27.44</v>
      </c>
      <c r="D8" s="15">
        <f>'[9]Bev Cost'!D7+'[9]Bev Cost'!D7*(Areana25mmVenMarkUp)</f>
        <v>30.8</v>
      </c>
      <c r="E8" s="15">
        <f>'[9]Bev Cost'!E7+'[9]Bev Cost'!E7*(Areana25mmVenMarkUp)</f>
        <v>34.720000000000006</v>
      </c>
      <c r="F8" s="15">
        <f>'[9]Bev Cost'!F7+'[9]Bev Cost'!F7*(Areana25mmVenMarkUp)</f>
        <v>36.96</v>
      </c>
      <c r="G8" s="15">
        <f>'[9]Bev Cost'!G7+'[9]Bev Cost'!G7*(Areana25mmVenMarkUp)</f>
        <v>39.200000000000003</v>
      </c>
      <c r="H8" s="15">
        <f>'[9]Bev Cost'!H7+'[9]Bev Cost'!H7*(Areana25mmVenMarkUp)</f>
        <v>44.24</v>
      </c>
      <c r="I8" s="15">
        <f>'[9]Bev Cost'!I7+'[9]Bev Cost'!I7*(Areana25mmVenMarkUp)</f>
        <v>47.6</v>
      </c>
      <c r="J8" s="15">
        <f>'[9]Bev Cost'!J7+'[9]Bev Cost'!J7*(Areana25mmVenMarkUp)</f>
        <v>49.28</v>
      </c>
      <c r="K8" s="15">
        <f>'[9]Bev Cost'!K7+'[9]Bev Cost'!K7*(Areana25mmVenMarkUp)</f>
        <v>53.760000000000005</v>
      </c>
    </row>
    <row r="9" spans="1:11" ht="18.75" x14ac:dyDescent="0.3">
      <c r="A9" s="339">
        <v>1360</v>
      </c>
      <c r="B9" s="336" t="s">
        <v>334</v>
      </c>
      <c r="C9" s="15">
        <f>'[9]Bev Cost'!C8+'[9]Bev Cost'!C8*(Areana25mmVenMarkUp)</f>
        <v>28</v>
      </c>
      <c r="D9" s="15">
        <f>'[9]Bev Cost'!D8+'[9]Bev Cost'!D8*(Areana25mmVenMarkUp)</f>
        <v>31.36</v>
      </c>
      <c r="E9" s="15">
        <f>'[9]Bev Cost'!E8+'[9]Bev Cost'!E8*(Areana25mmVenMarkUp)</f>
        <v>35.28</v>
      </c>
      <c r="F9" s="15">
        <f>'[9]Bev Cost'!F8+'[9]Bev Cost'!F8*(Areana25mmVenMarkUp)</f>
        <v>38.64</v>
      </c>
      <c r="G9" s="15">
        <f>'[9]Bev Cost'!G8+'[9]Bev Cost'!G8*(Areana25mmVenMarkUp)</f>
        <v>42.56</v>
      </c>
      <c r="H9" s="15">
        <f>'[9]Bev Cost'!H8+'[9]Bev Cost'!H8*(Areana25mmVenMarkUp)</f>
        <v>47.6</v>
      </c>
      <c r="I9" s="15">
        <f>'[9]Bev Cost'!I8+'[9]Bev Cost'!I8*(Areana25mmVenMarkUp)</f>
        <v>49.28</v>
      </c>
      <c r="J9" s="15">
        <f>'[9]Bev Cost'!J8+'[9]Bev Cost'!J8*(Areana25mmVenMarkUp)</f>
        <v>53.760000000000005</v>
      </c>
      <c r="K9" s="15">
        <f>'[9]Bev Cost'!K8+'[9]Bev Cost'!K8*(Areana25mmVenMarkUp)</f>
        <v>58.24</v>
      </c>
    </row>
    <row r="10" spans="1:11" ht="18.75" x14ac:dyDescent="0.3">
      <c r="A10" s="339">
        <v>1510</v>
      </c>
      <c r="B10" s="336" t="s">
        <v>335</v>
      </c>
      <c r="C10" s="15">
        <f>'[9]Bev Cost'!C9+'[9]Bev Cost'!C9*(Areana25mmVenMarkUp)</f>
        <v>28</v>
      </c>
      <c r="D10" s="15">
        <f>'[9]Bev Cost'!D9+'[9]Bev Cost'!D9*(Areana25mmVenMarkUp)</f>
        <v>34.720000000000006</v>
      </c>
      <c r="E10" s="15">
        <f>'[9]Bev Cost'!E9+'[9]Bev Cost'!E9*(Areana25mmVenMarkUp)</f>
        <v>37.52000000000001</v>
      </c>
      <c r="F10" s="15">
        <f>'[9]Bev Cost'!F9+'[9]Bev Cost'!F9*(Areana25mmVenMarkUp)</f>
        <v>39.200000000000003</v>
      </c>
      <c r="G10" s="15">
        <f>'[9]Bev Cost'!G9+'[9]Bev Cost'!G9*(Areana25mmVenMarkUp)</f>
        <v>45.36</v>
      </c>
      <c r="H10" s="15">
        <f>'[9]Bev Cost'!H9+'[9]Bev Cost'!H9*(Areana25mmVenMarkUp)</f>
        <v>48.16</v>
      </c>
      <c r="I10" s="15">
        <f>'[9]Bev Cost'!I9+'[9]Bev Cost'!I9*(Areana25mmVenMarkUp)</f>
        <v>53.760000000000005</v>
      </c>
      <c r="J10" s="15">
        <f>'[9]Bev Cost'!J9+'[9]Bev Cost'!J9*(Areana25mmVenMarkUp)</f>
        <v>56</v>
      </c>
      <c r="K10" s="15">
        <f>'[9]Bev Cost'!K9+'[9]Bev Cost'!K9*(Areana25mmVenMarkUp)</f>
        <v>59.92</v>
      </c>
    </row>
    <row r="11" spans="1:11" ht="18.75" x14ac:dyDescent="0.3">
      <c r="A11" s="339">
        <v>1660</v>
      </c>
      <c r="B11" s="336" t="s">
        <v>336</v>
      </c>
      <c r="C11" s="15">
        <f>'[9]Bev Cost'!C10+'[9]Bev Cost'!C10*(Areana25mmVenMarkUp)</f>
        <v>30.8</v>
      </c>
      <c r="D11" s="15">
        <f>'[9]Bev Cost'!D10+'[9]Bev Cost'!D10*(Areana25mmVenMarkUp)</f>
        <v>35.28</v>
      </c>
      <c r="E11" s="15">
        <f>'[9]Bev Cost'!E10+'[9]Bev Cost'!E10*(Areana25mmVenMarkUp)</f>
        <v>38.64</v>
      </c>
      <c r="F11" s="15">
        <f>'[9]Bev Cost'!F10+'[9]Bev Cost'!F10*(Areana25mmVenMarkUp)</f>
        <v>42.56</v>
      </c>
      <c r="G11" s="15">
        <f>'[9]Bev Cost'!G10+'[9]Bev Cost'!G10*(Areana25mmVenMarkUp)</f>
        <v>47.6</v>
      </c>
      <c r="H11" s="15">
        <f>'[9]Bev Cost'!H10+'[9]Bev Cost'!H10*(Areana25mmVenMarkUp)</f>
        <v>52.64</v>
      </c>
      <c r="I11" s="15">
        <f>'[9]Bev Cost'!I10+'[9]Bev Cost'!I10*(Areana25mmVenMarkUp)</f>
        <v>56</v>
      </c>
      <c r="J11" s="15">
        <f>'[9]Bev Cost'!J10+'[9]Bev Cost'!J10*(Areana25mmVenMarkUp)</f>
        <v>59.92</v>
      </c>
      <c r="K11" s="15">
        <f>'[9]Bev Cost'!K10+'[9]Bev Cost'!K10*(Areana25mmVenMarkUp)</f>
        <v>64.960000000000008</v>
      </c>
    </row>
    <row r="12" spans="1:11" ht="18.75" x14ac:dyDescent="0.3">
      <c r="A12" s="339">
        <v>1810</v>
      </c>
      <c r="B12" s="336" t="s">
        <v>337</v>
      </c>
      <c r="C12" s="15">
        <f>'[9]Bev Cost'!C11+'[9]Bev Cost'!C11*(Areana25mmVenMarkUp)</f>
        <v>31.36</v>
      </c>
      <c r="D12" s="15">
        <f>'[9]Bev Cost'!D11+'[9]Bev Cost'!D11*(Areana25mmVenMarkUp)</f>
        <v>36.96</v>
      </c>
      <c r="E12" s="15">
        <f>'[9]Bev Cost'!E11+'[9]Bev Cost'!E11*(Areana25mmVenMarkUp)</f>
        <v>39.200000000000003</v>
      </c>
      <c r="F12" s="15">
        <f>'[9]Bev Cost'!F11+'[9]Bev Cost'!F11*(Areana25mmVenMarkUp)</f>
        <v>45.36</v>
      </c>
      <c r="G12" s="15">
        <f>'[9]Bev Cost'!G11+'[9]Bev Cost'!G11*(Areana25mmVenMarkUp)</f>
        <v>49.28</v>
      </c>
      <c r="H12" s="15">
        <f>'[9]Bev Cost'!H11+'[9]Bev Cost'!H11*(Areana25mmVenMarkUp)</f>
        <v>54.320000000000007</v>
      </c>
      <c r="I12" s="15">
        <f>'[9]Bev Cost'!I11+'[9]Bev Cost'!I11*(Areana25mmVenMarkUp)</f>
        <v>58.8</v>
      </c>
      <c r="J12" s="15">
        <f>'[9]Bev Cost'!J11+'[9]Bev Cost'!J11*(Areana25mmVenMarkUp)</f>
        <v>64.960000000000008</v>
      </c>
      <c r="K12" s="15">
        <f>'[9]Bev Cost'!K11+'[9]Bev Cost'!K11*(Areana25mmVenMarkUp)</f>
        <v>67.2</v>
      </c>
    </row>
    <row r="13" spans="1:11" ht="18.75" x14ac:dyDescent="0.3">
      <c r="A13" s="339">
        <v>1960</v>
      </c>
      <c r="B13" s="336" t="s">
        <v>338</v>
      </c>
      <c r="C13" s="15">
        <f>'[9]Bev Cost'!C12+'[9]Bev Cost'!C12*(Areana25mmVenMarkUp)</f>
        <v>34.720000000000006</v>
      </c>
      <c r="D13" s="15">
        <f>'[9]Bev Cost'!D12+'[9]Bev Cost'!D12*(Areana25mmVenMarkUp)</f>
        <v>37.52000000000001</v>
      </c>
      <c r="E13" s="15">
        <f>'[9]Bev Cost'!E12+'[9]Bev Cost'!E12*(Areana25mmVenMarkUp)</f>
        <v>42.56</v>
      </c>
      <c r="F13" s="15">
        <f>'[9]Bev Cost'!F12+'[9]Bev Cost'!F12*(Areana25mmVenMarkUp)</f>
        <v>47.6</v>
      </c>
      <c r="G13" s="15">
        <f>'[9]Bev Cost'!G12+'[9]Bev Cost'!G12*(Areana25mmVenMarkUp)</f>
        <v>52.64</v>
      </c>
      <c r="H13" s="15">
        <f>'[9]Bev Cost'!H12+'[9]Bev Cost'!H12*(Areana25mmVenMarkUp)</f>
        <v>56</v>
      </c>
      <c r="I13" s="15">
        <f>'[9]Bev Cost'!I12+'[9]Bev Cost'!I12*(Areana25mmVenMarkUp)</f>
        <v>63.840000000000018</v>
      </c>
      <c r="J13" s="15">
        <f>'[9]Bev Cost'!J12+'[9]Bev Cost'!J12*(Areana25mmVenMarkUp)</f>
        <v>66.640000000000015</v>
      </c>
      <c r="K13" s="15">
        <f>'[9]Bev Cost'!K12+'[9]Bev Cost'!K12*(Areana25mmVenMarkUp)</f>
        <v>70.56</v>
      </c>
    </row>
    <row r="14" spans="1:11" ht="18.75" x14ac:dyDescent="0.3">
      <c r="A14" s="339">
        <v>2110</v>
      </c>
      <c r="B14" s="336" t="s">
        <v>339</v>
      </c>
      <c r="C14" s="15">
        <f>'[9]Bev Cost'!C13+'[9]Bev Cost'!C13*(Areana25mmVenMarkUp)</f>
        <v>34.720000000000006</v>
      </c>
      <c r="D14" s="15">
        <f>'[9]Bev Cost'!D13+'[9]Bev Cost'!D13*(Areana25mmVenMarkUp)</f>
        <v>38.64</v>
      </c>
      <c r="E14" s="15">
        <f>'[9]Bev Cost'!E13+'[9]Bev Cost'!E13*(Areana25mmVenMarkUp)</f>
        <v>44.24</v>
      </c>
      <c r="F14" s="15">
        <f>'[9]Bev Cost'!F13+'[9]Bev Cost'!F13*(Areana25mmVenMarkUp)</f>
        <v>48.16</v>
      </c>
      <c r="G14" s="15">
        <f>'[9]Bev Cost'!G13+'[9]Bev Cost'!G13*(Areana25mmVenMarkUp)</f>
        <v>54.320000000000007</v>
      </c>
      <c r="H14" s="15">
        <f>'[9]Bev Cost'!H13+'[9]Bev Cost'!H13*(Areana25mmVenMarkUp)</f>
        <v>58.8</v>
      </c>
      <c r="I14" s="15">
        <f>'[9]Bev Cost'!I13+'[9]Bev Cost'!I13*(Areana25mmVenMarkUp)</f>
        <v>65.52</v>
      </c>
      <c r="J14" s="15">
        <f>'[9]Bev Cost'!J13+'[9]Bev Cost'!J13*(Areana25mmVenMarkUp)</f>
        <v>68.88000000000001</v>
      </c>
      <c r="K14" s="15">
        <f>'[9]Bev Cost'!K13+'[9]Bev Cost'!K13*(Areana25mmVenMarkUp)</f>
        <v>75.599999999999994</v>
      </c>
    </row>
    <row r="15" spans="1:11" ht="18.75" x14ac:dyDescent="0.3">
      <c r="A15" s="339">
        <v>2260</v>
      </c>
      <c r="B15" s="336" t="s">
        <v>340</v>
      </c>
      <c r="C15" s="15">
        <f>'[9]Bev Cost'!C14+'[9]Bev Cost'!C14*(Areana25mmVenMarkUp)</f>
        <v>35.28</v>
      </c>
      <c r="D15" s="15">
        <f>'[9]Bev Cost'!D14+'[9]Bev Cost'!D14*(Areana25mmVenMarkUp)</f>
        <v>39.200000000000003</v>
      </c>
      <c r="E15" s="15">
        <f>'[9]Bev Cost'!E14+'[9]Bev Cost'!E14*(Areana25mmVenMarkUp)</f>
        <v>45.36</v>
      </c>
      <c r="F15" s="15">
        <f>'[9]Bev Cost'!F14+'[9]Bev Cost'!F14*(Areana25mmVenMarkUp)</f>
        <v>52.64</v>
      </c>
      <c r="G15" s="15">
        <f>'[9]Bev Cost'!G14+'[9]Bev Cost'!G14*(Areana25mmVenMarkUp)</f>
        <v>56</v>
      </c>
      <c r="H15" s="15">
        <f>'[9]Bev Cost'!H14+'[9]Bev Cost'!H14*(Areana25mmVenMarkUp)</f>
        <v>63.840000000000018</v>
      </c>
      <c r="I15" s="15">
        <f>'[9]Bev Cost'!I14+'[9]Bev Cost'!I14*(Areana25mmVenMarkUp)</f>
        <v>67.2</v>
      </c>
      <c r="J15" s="15">
        <f>'[9]Bev Cost'!J14+'[9]Bev Cost'!J14*(Areana25mmVenMarkUp)</f>
        <v>71.680000000000007</v>
      </c>
      <c r="K15" s="15">
        <f>'[9]Bev Cost'!K14+'[9]Bev Cost'!K14*(Areana25mmVenMarkUp)</f>
        <v>78.960000000000008</v>
      </c>
    </row>
    <row r="16" spans="1:11" ht="18.75" x14ac:dyDescent="0.3">
      <c r="A16" s="339">
        <v>2410</v>
      </c>
      <c r="B16" s="336" t="s">
        <v>341</v>
      </c>
      <c r="C16" s="15">
        <f>'[9]Bev Cost'!C15+'[9]Bev Cost'!C15*(Areana25mmVenMarkUp)</f>
        <v>36.96</v>
      </c>
      <c r="D16" s="15">
        <f>'[9]Bev Cost'!D15+'[9]Bev Cost'!D15*(Areana25mmVenMarkUp)</f>
        <v>42.56</v>
      </c>
      <c r="E16" s="15">
        <f>'[9]Bev Cost'!E15+'[9]Bev Cost'!E15*(Areana25mmVenMarkUp)</f>
        <v>47.6</v>
      </c>
      <c r="F16" s="15">
        <f>'[9]Bev Cost'!F15+'[9]Bev Cost'!F15*(Areana25mmVenMarkUp)</f>
        <v>53.760000000000005</v>
      </c>
      <c r="G16" s="15">
        <f>'[9]Bev Cost'!G15+'[9]Bev Cost'!G15*(Areana25mmVenMarkUp)</f>
        <v>58.8</v>
      </c>
      <c r="H16" s="15">
        <f>'[9]Bev Cost'!H15+'[9]Bev Cost'!H15*(Areana25mmVenMarkUp)</f>
        <v>65.52</v>
      </c>
      <c r="I16" s="15">
        <f>'[9]Bev Cost'!I15+'[9]Bev Cost'!I15*(Areana25mmVenMarkUp)</f>
        <v>68.88000000000001</v>
      </c>
      <c r="J16" s="15">
        <f>'[9]Bev Cost'!J15+'[9]Bev Cost'!J15*(Areana25mmVenMarkUp)</f>
        <v>76.160000000000011</v>
      </c>
      <c r="K16" s="15">
        <f>'[9]Bev Cost'!K15+'[9]Bev Cost'!K15*(Areana25mmVenMarkUp)</f>
        <v>82.32</v>
      </c>
    </row>
    <row r="17" spans="1:11" ht="18.75" x14ac:dyDescent="0.3">
      <c r="A17" s="339">
        <v>2560</v>
      </c>
      <c r="B17" s="336" t="s">
        <v>342</v>
      </c>
      <c r="C17" s="15">
        <f>'[9]Bev Cost'!C16+'[9]Bev Cost'!C16*(Areana25mmVenMarkUp)</f>
        <v>36.96</v>
      </c>
      <c r="D17" s="15">
        <f>'[9]Bev Cost'!D16+'[9]Bev Cost'!D16*(Areana25mmVenMarkUp)</f>
        <v>42.56</v>
      </c>
      <c r="E17" s="15">
        <f>'[9]Bev Cost'!E16+'[9]Bev Cost'!E16*(Areana25mmVenMarkUp)</f>
        <v>48.16</v>
      </c>
      <c r="F17" s="15">
        <f>'[9]Bev Cost'!F16+'[9]Bev Cost'!F16*(Areana25mmVenMarkUp)</f>
        <v>54.320000000000007</v>
      </c>
      <c r="G17" s="15">
        <f>'[9]Bev Cost'!G16+'[9]Bev Cost'!G16*(Areana25mmVenMarkUp)</f>
        <v>59.92</v>
      </c>
      <c r="H17" s="15">
        <f>'[9]Bev Cost'!H16+'[9]Bev Cost'!H16*(Areana25mmVenMarkUp)</f>
        <v>66.640000000000015</v>
      </c>
      <c r="I17" s="15">
        <f>'[9]Bev Cost'!I16+'[9]Bev Cost'!I16*(Areana25mmVenMarkUp)</f>
        <v>71.680000000000007</v>
      </c>
      <c r="J17" s="15">
        <f>'[9]Bev Cost'!J16+'[9]Bev Cost'!J16*(Areana25mmVenMarkUp)</f>
        <v>78.960000000000008</v>
      </c>
      <c r="K17" s="15">
        <f>'[9]Bev Cost'!K16+'[9]Bev Cost'!K16*(Areana25mmVenMarkUp)</f>
        <v>84.56</v>
      </c>
    </row>
    <row r="18" spans="1:11" ht="18.75" x14ac:dyDescent="0.3">
      <c r="A18" s="339">
        <v>2710</v>
      </c>
      <c r="B18" s="336" t="s">
        <v>343</v>
      </c>
      <c r="C18" s="15">
        <f>'[9]Bev Cost'!C17+'[9]Bev Cost'!C17*(Areana25mmVenMarkUp)</f>
        <v>37.52000000000001</v>
      </c>
      <c r="D18" s="15">
        <f>'[9]Bev Cost'!D17+'[9]Bev Cost'!D17*(Areana25mmVenMarkUp)</f>
        <v>44.24</v>
      </c>
      <c r="E18" s="15">
        <f>'[9]Bev Cost'!E17+'[9]Bev Cost'!E17*(Areana25mmVenMarkUp)</f>
        <v>52.64</v>
      </c>
      <c r="F18" s="15">
        <f>'[9]Bev Cost'!F17+'[9]Bev Cost'!F17*(Areana25mmVenMarkUp)</f>
        <v>58.24</v>
      </c>
      <c r="G18" s="15">
        <f>'[9]Bev Cost'!G17+'[9]Bev Cost'!G17*(Areana25mmVenMarkUp)</f>
        <v>64.960000000000008</v>
      </c>
      <c r="H18" s="15">
        <f>'[9]Bev Cost'!H17+'[9]Bev Cost'!H17*(Areana25mmVenMarkUp)</f>
        <v>68.88000000000001</v>
      </c>
      <c r="I18" s="15">
        <f>'[9]Bev Cost'!I17+'[9]Bev Cost'!I17*(Areana25mmVenMarkUp)</f>
        <v>76.160000000000011</v>
      </c>
      <c r="J18" s="15">
        <f>'[9]Bev Cost'!J17+'[9]Bev Cost'!J17*(Areana25mmVenMarkUp)</f>
        <v>82.32</v>
      </c>
      <c r="K18" s="15">
        <f>'[9]Bev Cost'!K17+'[9]Bev Cost'!K17*(Areana25mmVenMarkUp)</f>
        <v>90.160000000000011</v>
      </c>
    </row>
    <row r="19" spans="1:11" ht="18.75" x14ac:dyDescent="0.3">
      <c r="A19" s="339">
        <v>2860</v>
      </c>
      <c r="B19" s="336" t="s">
        <v>344</v>
      </c>
      <c r="C19" s="15">
        <f>'[9]Bev Cost'!C18+'[9]Bev Cost'!C18*(Areana25mmVenMarkUp)</f>
        <v>38.64</v>
      </c>
      <c r="D19" s="15">
        <f>'[9]Bev Cost'!D18+'[9]Bev Cost'!D18*(Areana25mmVenMarkUp)</f>
        <v>45.36</v>
      </c>
      <c r="E19" s="15">
        <f>'[9]Bev Cost'!E18+'[9]Bev Cost'!E18*(Areana25mmVenMarkUp)</f>
        <v>53.760000000000005</v>
      </c>
      <c r="F19" s="15">
        <f>'[9]Bev Cost'!F18+'[9]Bev Cost'!F18*(Areana25mmVenMarkUp)</f>
        <v>58.8</v>
      </c>
      <c r="G19" s="15">
        <f>'[9]Bev Cost'!G18+'[9]Bev Cost'!G18*(Areana25mmVenMarkUp)</f>
        <v>65.52</v>
      </c>
      <c r="H19" s="15">
        <f>'[9]Bev Cost'!H18+'[9]Bev Cost'!H18*(Areana25mmVenMarkUp)</f>
        <v>71.680000000000007</v>
      </c>
      <c r="I19" s="15">
        <f>'[9]Bev Cost'!I18+'[9]Bev Cost'!I18*(Areana25mmVenMarkUp)</f>
        <v>78.960000000000008</v>
      </c>
      <c r="J19" s="15">
        <f>'[9]Bev Cost'!J18+'[9]Bev Cost'!J18*(Areana25mmVenMarkUp)</f>
        <v>86.8</v>
      </c>
      <c r="K19" s="15">
        <f>'[9]Bev Cost'!K18+'[9]Bev Cost'!K18*(Areana25mmVenMarkUp)</f>
        <v>92.4</v>
      </c>
    </row>
    <row r="20" spans="1:11" ht="18.75" x14ac:dyDescent="0.3">
      <c r="A20" s="339">
        <v>3010</v>
      </c>
      <c r="B20" s="336" t="s">
        <v>345</v>
      </c>
      <c r="C20" s="15">
        <f>'[9]Bev Cost'!C19+'[9]Bev Cost'!C19*(Areana25mmVenMarkUp)</f>
        <v>39.200000000000003</v>
      </c>
      <c r="D20" s="15">
        <f>'[9]Bev Cost'!D19+'[9]Bev Cost'!D19*(Areana25mmVenMarkUp)</f>
        <v>47.6</v>
      </c>
      <c r="E20" s="15">
        <f>'[9]Bev Cost'!E19+'[9]Bev Cost'!E19*(Areana25mmVenMarkUp)</f>
        <v>54.320000000000007</v>
      </c>
      <c r="F20" s="15">
        <f>'[9]Bev Cost'!F19+'[9]Bev Cost'!F19*(Areana25mmVenMarkUp)</f>
        <v>59.92</v>
      </c>
      <c r="G20" s="15">
        <f>'[9]Bev Cost'!G19+'[9]Bev Cost'!G19*(Areana25mmVenMarkUp)</f>
        <v>67.2</v>
      </c>
      <c r="H20" s="15">
        <f>'[9]Bev Cost'!H19+'[9]Bev Cost'!H19*(Areana25mmVenMarkUp)</f>
        <v>76.160000000000011</v>
      </c>
      <c r="I20" s="15">
        <f>'[9]Bev Cost'!I19+'[9]Bev Cost'!I19*(Areana25mmVenMarkUp)</f>
        <v>82.32</v>
      </c>
      <c r="J20" s="15">
        <f>'[9]Bev Cost'!J19+'[9]Bev Cost'!J19*(Areana25mmVenMarkUp)</f>
        <v>90.160000000000011</v>
      </c>
      <c r="K20" s="15">
        <f>'[9]Bev Cost'!K19+'[9]Bev Cost'!K19*(Areana25mmVenMarkUp)</f>
        <v>95.76</v>
      </c>
    </row>
    <row r="21" spans="1:11" ht="18.75" x14ac:dyDescent="0.3">
      <c r="A21" s="339">
        <v>3160</v>
      </c>
      <c r="B21" s="336" t="s">
        <v>534</v>
      </c>
      <c r="C21" s="15">
        <f>'[9]Bev Cost'!C20+'[9]Bev Cost'!C20*(Areana25mmVenMarkUp)</f>
        <v>39.200000000000003</v>
      </c>
      <c r="D21" s="15">
        <f>'[9]Bev Cost'!D20+'[9]Bev Cost'!D20*(Areana25mmVenMarkUp)</f>
        <v>48.16</v>
      </c>
      <c r="E21" s="15">
        <f>'[9]Bev Cost'!E20+'[9]Bev Cost'!E20*(Areana25mmVenMarkUp)</f>
        <v>56</v>
      </c>
      <c r="F21" s="15">
        <f>'[9]Bev Cost'!F20+'[9]Bev Cost'!F20*(Areana25mmVenMarkUp)</f>
        <v>64.960000000000008</v>
      </c>
      <c r="G21" s="15">
        <f>'[9]Bev Cost'!G20+'[9]Bev Cost'!G20*(Areana25mmVenMarkUp)</f>
        <v>70.56</v>
      </c>
      <c r="H21" s="15">
        <f>'[9]Bev Cost'!H20+'[9]Bev Cost'!H20*(Areana25mmVenMarkUp)</f>
        <v>77.28</v>
      </c>
      <c r="I21" s="15">
        <f>'[9]Bev Cost'!I20+'[9]Bev Cost'!I20*(Areana25mmVenMarkUp)</f>
        <v>84.56</v>
      </c>
      <c r="J21" s="15">
        <f>'[9]Bev Cost'!J20+'[9]Bev Cost'!J20*(Areana25mmVenMarkUp)</f>
        <v>92.4</v>
      </c>
      <c r="K21" s="15">
        <f>'[9]Bev Cost'!K20+'[9]Bev Cost'!K20*(Areana25mmVenMarkUp)</f>
        <v>101.36000000000001</v>
      </c>
    </row>
    <row r="22" spans="1:11" ht="18.75" x14ac:dyDescent="0.3">
      <c r="A22" s="339">
        <v>3310</v>
      </c>
      <c r="B22" s="336" t="s">
        <v>535</v>
      </c>
      <c r="C22" s="15">
        <f>'[9]Bev Cost'!C21+'[9]Bev Cost'!C21*(Areana25mmVenMarkUp)</f>
        <v>42.56</v>
      </c>
      <c r="D22" s="15">
        <f>'[9]Bev Cost'!D21+'[9]Bev Cost'!D21*(Areana25mmVenMarkUp)</f>
        <v>49.28</v>
      </c>
      <c r="E22" s="15">
        <f>'[9]Bev Cost'!E21+'[9]Bev Cost'!E21*(Areana25mmVenMarkUp)</f>
        <v>58.24</v>
      </c>
      <c r="F22" s="15">
        <f>'[9]Bev Cost'!F21+'[9]Bev Cost'!F21*(Areana25mmVenMarkUp)</f>
        <v>65.52</v>
      </c>
      <c r="G22" s="15">
        <f>'[9]Bev Cost'!G21+'[9]Bev Cost'!G21*(Areana25mmVenMarkUp)</f>
        <v>71.680000000000007</v>
      </c>
      <c r="H22" s="15">
        <f>'[9]Bev Cost'!H21+'[9]Bev Cost'!H21*(Areana25mmVenMarkUp)</f>
        <v>81.760000000000005</v>
      </c>
      <c r="I22" s="15">
        <f>'[9]Bev Cost'!I21+'[9]Bev Cost'!I21*(Areana25mmVenMarkUp)</f>
        <v>87.360000000000014</v>
      </c>
      <c r="J22" s="15">
        <f>'[9]Bev Cost'!J21+'[9]Bev Cost'!J21*(Areana25mmVenMarkUp)</f>
        <v>95.76</v>
      </c>
      <c r="K22" s="15">
        <f>'[9]Bev Cost'!K21+'[9]Bev Cost'!K21*(Areana25mmVenMarkUp)</f>
        <v>103.6</v>
      </c>
    </row>
    <row r="23" spans="1:11" ht="18.75" x14ac:dyDescent="0.3">
      <c r="A23" s="339">
        <v>3460</v>
      </c>
      <c r="B23" s="336" t="s">
        <v>536</v>
      </c>
      <c r="C23" s="15">
        <f>'[9]Bev Cost'!C22+'[9]Bev Cost'!C22*(Areana25mmVenMarkUp)</f>
        <v>44.24</v>
      </c>
      <c r="D23" s="15">
        <f>'[9]Bev Cost'!D22+'[9]Bev Cost'!D22*(Areana25mmVenMarkUp)</f>
        <v>52.64</v>
      </c>
      <c r="E23" s="15">
        <f>'[9]Bev Cost'!E22+'[9]Bev Cost'!E22*(Areana25mmVenMarkUp)</f>
        <v>58.8</v>
      </c>
      <c r="F23" s="15">
        <f>'[9]Bev Cost'!F22+'[9]Bev Cost'!F22*(Areana25mmVenMarkUp)</f>
        <v>66.640000000000015</v>
      </c>
      <c r="G23" s="15">
        <f>'[9]Bev Cost'!G22+'[9]Bev Cost'!G22*(Areana25mmVenMarkUp)</f>
        <v>76.160000000000011</v>
      </c>
      <c r="H23" s="15">
        <f>'[9]Bev Cost'!H22+'[9]Bev Cost'!H22*(Areana25mmVenMarkUp)</f>
        <v>83.440000000000012</v>
      </c>
      <c r="I23" s="15">
        <f>'[9]Bev Cost'!I22+'[9]Bev Cost'!I22*(Areana25mmVenMarkUp)</f>
        <v>91.840000000000018</v>
      </c>
      <c r="J23" s="15">
        <f>'[9]Bev Cost'!J22+'[9]Bev Cost'!J22*(Areana25mmVenMarkUp)</f>
        <v>100.24000000000001</v>
      </c>
      <c r="K23" s="15">
        <f>'[9]Bev Cost'!K22+'[9]Bev Cost'!K22*(Areana25mmVenMarkUp)</f>
        <v>104.72</v>
      </c>
    </row>
    <row r="24" spans="1:11" ht="18.75" x14ac:dyDescent="0.3">
      <c r="A24" s="339">
        <v>3610</v>
      </c>
      <c r="B24" s="336" t="s">
        <v>537</v>
      </c>
      <c r="C24" s="15">
        <f>'[9]Bev Cost'!C23+'[9]Bev Cost'!C23*(Areana25mmVenMarkUp)</f>
        <v>44.24</v>
      </c>
      <c r="D24" s="15">
        <f>'[9]Bev Cost'!D23+'[9]Bev Cost'!D23*(Areana25mmVenMarkUp)</f>
        <v>53.760000000000005</v>
      </c>
      <c r="E24" s="15">
        <f>'[9]Bev Cost'!E23+'[9]Bev Cost'!E23*(Areana25mmVenMarkUp)</f>
        <v>59.92</v>
      </c>
      <c r="F24" s="15">
        <f>'[9]Bev Cost'!F23+'[9]Bev Cost'!F23*(Areana25mmVenMarkUp)</f>
        <v>68.88000000000001</v>
      </c>
      <c r="G24" s="15">
        <f>'[9]Bev Cost'!G23+'[9]Bev Cost'!G23*(Areana25mmVenMarkUp)</f>
        <v>77.28</v>
      </c>
      <c r="H24" s="15">
        <f>'[9]Bev Cost'!H23+'[9]Bev Cost'!H23*(Areana25mmVenMarkUp)</f>
        <v>86.8</v>
      </c>
      <c r="I24" s="15">
        <f>'[9]Bev Cost'!I23+'[9]Bev Cost'!I23*(Areana25mmVenMarkUp)</f>
        <v>92.960000000000008</v>
      </c>
      <c r="J24" s="15">
        <f>'[9]Bev Cost'!J23+'[9]Bev Cost'!J23*(Areana25mmVenMarkUp)</f>
        <v>102.48</v>
      </c>
      <c r="K24" s="15">
        <f>'[9]Bev Cost'!K23+'[9]Bev Cost'!K23*(Areana25mmVenMarkUp)</f>
        <v>110.32000000000002</v>
      </c>
    </row>
    <row r="25" spans="1:11" ht="18.75" x14ac:dyDescent="0.3">
      <c r="A25" s="339">
        <v>3760</v>
      </c>
      <c r="B25" s="336" t="s">
        <v>538</v>
      </c>
      <c r="C25" s="15">
        <f>'[9]Bev Cost'!C24+'[9]Bev Cost'!C24*(Areana25mmVenMarkUp)</f>
        <v>45.36</v>
      </c>
      <c r="D25" s="15">
        <f>'[9]Bev Cost'!D24+'[9]Bev Cost'!D24*(Areana25mmVenMarkUp)</f>
        <v>54.320000000000007</v>
      </c>
      <c r="E25" s="15">
        <f>'[9]Bev Cost'!E24+'[9]Bev Cost'!E24*(Areana25mmVenMarkUp)</f>
        <v>63.840000000000018</v>
      </c>
      <c r="F25" s="15">
        <f>'[9]Bev Cost'!F24+'[9]Bev Cost'!F24*(Areana25mmVenMarkUp)</f>
        <v>70.56</v>
      </c>
      <c r="G25" s="15">
        <f>'[9]Bev Cost'!G24+'[9]Bev Cost'!G24*(Areana25mmVenMarkUp)</f>
        <v>81.760000000000005</v>
      </c>
      <c r="H25" s="15">
        <f>'[9]Bev Cost'!H24+'[9]Bev Cost'!H24*(Areana25mmVenMarkUp)</f>
        <v>87.360000000000014</v>
      </c>
      <c r="I25" s="15">
        <f>'[9]Bev Cost'!I24+'[9]Bev Cost'!I24*(Areana25mmVenMarkUp)</f>
        <v>96.32</v>
      </c>
      <c r="J25" s="15">
        <f>'[9]Bev Cost'!J24+'[9]Bev Cost'!J24*(Areana25mmVenMarkUp)</f>
        <v>104.16000000000001</v>
      </c>
      <c r="K25" s="15">
        <f>'[9]Bev Cost'!K24+'[9]Bev Cost'!K24*(Areana25mmVenMarkUp)</f>
        <v>113.68</v>
      </c>
    </row>
    <row r="26" spans="1:11" ht="18.75" x14ac:dyDescent="0.3">
      <c r="A26" s="339">
        <v>400</v>
      </c>
      <c r="B26" s="336" t="s">
        <v>539</v>
      </c>
      <c r="C26" s="15">
        <f>'[9]Bev Cost'!C25+'[9]Bev Cost'!C25*(Areana25mmVenMarkUp)</f>
        <v>47.6</v>
      </c>
      <c r="D26" s="15">
        <f>'[9]Bev Cost'!D25+'[9]Bev Cost'!D25*(Areana25mmVenMarkUp)</f>
        <v>56</v>
      </c>
      <c r="E26" s="15">
        <f>'[9]Bev Cost'!E25+'[9]Bev Cost'!E25*(Areana25mmVenMarkUp)</f>
        <v>65.52</v>
      </c>
      <c r="F26" s="15">
        <f>'[9]Bev Cost'!F25+'[9]Bev Cost'!F25*(Areana25mmVenMarkUp)</f>
        <v>75.599999999999994</v>
      </c>
      <c r="G26" s="15">
        <f>'[9]Bev Cost'!G25+'[9]Bev Cost'!G25*(Areana25mmVenMarkUp)</f>
        <v>83.440000000000012</v>
      </c>
      <c r="H26" s="15">
        <f>'[9]Bev Cost'!H25+'[9]Bev Cost'!H25*(Areana25mmVenMarkUp)</f>
        <v>92.4</v>
      </c>
      <c r="I26" s="15">
        <f>'[9]Bev Cost'!I25+'[9]Bev Cost'!I25*(Areana25mmVenMarkUp)</f>
        <v>102.48</v>
      </c>
      <c r="J26" s="15">
        <f>'[9]Bev Cost'!J25+'[9]Bev Cost'!J25*(Areana25mmVenMarkUp)</f>
        <v>110.32000000000002</v>
      </c>
      <c r="K26" s="15">
        <f>'[9]Bev Cost'!K25+'[9]Bev Cost'!K25*(Areana25mmVenMarkUp)</f>
        <v>120.4</v>
      </c>
    </row>
    <row r="27" spans="1:11" ht="18.75" x14ac:dyDescent="0.3">
      <c r="A27" s="308"/>
      <c r="B27" s="2"/>
      <c r="C27" s="2"/>
      <c r="D27" s="2"/>
      <c r="E27" s="2"/>
      <c r="F27" s="2"/>
      <c r="G27" s="2"/>
      <c r="H27" s="2"/>
      <c r="I27" s="2"/>
      <c r="J27" s="2"/>
      <c r="K27" s="2"/>
    </row>
    <row r="28" spans="1:11" ht="18.75" x14ac:dyDescent="0.3">
      <c r="A28" s="308"/>
      <c r="B28" s="2"/>
      <c r="C28" s="2"/>
      <c r="D28" s="2"/>
      <c r="E28" s="2"/>
      <c r="F28" s="2"/>
      <c r="G28" s="2"/>
      <c r="H28" s="2"/>
      <c r="I28" s="2"/>
      <c r="J28" s="2"/>
      <c r="K28" s="2"/>
    </row>
    <row r="29" spans="1:11" ht="18.75" x14ac:dyDescent="0.3">
      <c r="A29" s="335"/>
      <c r="B29" s="336"/>
      <c r="C29" s="337">
        <v>1810</v>
      </c>
      <c r="D29" s="337">
        <v>1960</v>
      </c>
      <c r="E29" s="337">
        <v>2110</v>
      </c>
      <c r="F29" s="337">
        <v>2260</v>
      </c>
      <c r="G29" s="337">
        <v>2410</v>
      </c>
      <c r="H29" s="337">
        <v>2560</v>
      </c>
      <c r="I29" s="340">
        <v>2710</v>
      </c>
      <c r="J29" s="340">
        <v>2860</v>
      </c>
      <c r="K29" s="340">
        <v>3010</v>
      </c>
    </row>
    <row r="30" spans="1:11" ht="18.75" x14ac:dyDescent="0.3">
      <c r="A30" s="335"/>
      <c r="B30" s="336"/>
      <c r="C30" s="338" t="s">
        <v>337</v>
      </c>
      <c r="D30" s="338" t="s">
        <v>338</v>
      </c>
      <c r="E30" s="338" t="s">
        <v>339</v>
      </c>
      <c r="F30" s="338" t="s">
        <v>340</v>
      </c>
      <c r="G30" s="338" t="s">
        <v>341</v>
      </c>
      <c r="H30" s="338" t="s">
        <v>342</v>
      </c>
      <c r="I30" s="341" t="s">
        <v>343</v>
      </c>
      <c r="J30" s="341" t="s">
        <v>344</v>
      </c>
      <c r="K30" s="341" t="s">
        <v>345</v>
      </c>
    </row>
    <row r="31" spans="1:11" ht="18.75" x14ac:dyDescent="0.3">
      <c r="A31" s="335">
        <v>610</v>
      </c>
      <c r="B31" s="336" t="s">
        <v>533</v>
      </c>
      <c r="C31" s="15">
        <f>'[9]Bev Cost'!C30+'[9]Bev Cost'!C30*(Areana25mmVenMarkUp)</f>
        <v>39.200000000000003</v>
      </c>
      <c r="D31" s="15">
        <f>'[9]Bev Cost'!D30+'[9]Bev Cost'!D30*(Areana25mmVenMarkUp)</f>
        <v>44.24</v>
      </c>
      <c r="E31" s="15">
        <f>'[9]Bev Cost'!E30+'[9]Bev Cost'!E30*(Areana25mmVenMarkUp)</f>
        <v>45.36</v>
      </c>
      <c r="F31" s="15">
        <f>'[9]Bev Cost'!F30+'[9]Bev Cost'!F30*(Areana25mmVenMarkUp)</f>
        <v>47.6</v>
      </c>
      <c r="G31" s="15">
        <f>'[9]Bev Cost'!G30+'[9]Bev Cost'!G30*(Areana25mmVenMarkUp)</f>
        <v>49.28</v>
      </c>
      <c r="H31" s="15">
        <f>'[9]Bev Cost'!H30+'[9]Bev Cost'!H30*(Areana25mmVenMarkUp)</f>
        <v>52.64</v>
      </c>
      <c r="I31" s="15">
        <f>'[9]Bev Cost'!I30+'[9]Bev Cost'!I30*(Areana25mmVenMarkUp)</f>
        <v>53.760000000000005</v>
      </c>
      <c r="J31" s="15">
        <f>'[9]Bev Cost'!J30+'[9]Bev Cost'!J30*(Areana25mmVenMarkUp)</f>
        <v>56</v>
      </c>
      <c r="K31" s="15">
        <f>'[9]Bev Cost'!K30+'[9]Bev Cost'!K30*(Areana25mmVenMarkUp)</f>
        <v>58.24</v>
      </c>
    </row>
    <row r="32" spans="1:11" ht="18.75" x14ac:dyDescent="0.3">
      <c r="A32" s="335">
        <v>760</v>
      </c>
      <c r="B32" s="336" t="s">
        <v>57</v>
      </c>
      <c r="C32" s="15">
        <f>'[9]Bev Cost'!C31+'[9]Bev Cost'!C31*(Areana25mmVenMarkUp)</f>
        <v>45.36</v>
      </c>
      <c r="D32" s="15">
        <f>'[9]Bev Cost'!D31+'[9]Bev Cost'!D31*(Areana25mmVenMarkUp)</f>
        <v>47.6</v>
      </c>
      <c r="E32" s="15">
        <f>'[9]Bev Cost'!E31+'[9]Bev Cost'!E31*(Areana25mmVenMarkUp)</f>
        <v>49.28</v>
      </c>
      <c r="F32" s="15">
        <f>'[9]Bev Cost'!F31+'[9]Bev Cost'!F31*(Areana25mmVenMarkUp)</f>
        <v>52.64</v>
      </c>
      <c r="G32" s="15">
        <f>'[9]Bev Cost'!G31+'[9]Bev Cost'!G31*(Areana25mmVenMarkUp)</f>
        <v>54.320000000000007</v>
      </c>
      <c r="H32" s="15">
        <f>'[9]Bev Cost'!H31+'[9]Bev Cost'!H31*(Areana25mmVenMarkUp)</f>
        <v>58.24</v>
      </c>
      <c r="I32" s="15">
        <f>'[9]Bev Cost'!I31+'[9]Bev Cost'!I31*(Areana25mmVenMarkUp)</f>
        <v>58.8</v>
      </c>
      <c r="J32" s="15">
        <f>'[9]Bev Cost'!J31+'[9]Bev Cost'!J31*(Areana25mmVenMarkUp)</f>
        <v>63.840000000000018</v>
      </c>
      <c r="K32" s="15">
        <f>'[9]Bev Cost'!K31+'[9]Bev Cost'!K31*(Areana25mmVenMarkUp)</f>
        <v>64.960000000000008</v>
      </c>
    </row>
    <row r="33" spans="1:11" ht="18.75" x14ac:dyDescent="0.3">
      <c r="A33" s="335">
        <v>910</v>
      </c>
      <c r="B33" s="336" t="s">
        <v>331</v>
      </c>
      <c r="C33" s="15">
        <f>'[9]Bev Cost'!C32+'[9]Bev Cost'!C32*(Areana25mmVenMarkUp)</f>
        <v>48.16</v>
      </c>
      <c r="D33" s="15">
        <f>'[9]Bev Cost'!D32+'[9]Bev Cost'!D32*(Areana25mmVenMarkUp)</f>
        <v>52.64</v>
      </c>
      <c r="E33" s="15">
        <f>'[9]Bev Cost'!E32+'[9]Bev Cost'!E32*(Areana25mmVenMarkUp)</f>
        <v>54.320000000000007</v>
      </c>
      <c r="F33" s="15">
        <f>'[9]Bev Cost'!F32+'[9]Bev Cost'!F32*(Areana25mmVenMarkUp)</f>
        <v>58.24</v>
      </c>
      <c r="G33" s="15">
        <f>'[9]Bev Cost'!G32+'[9]Bev Cost'!G32*(Areana25mmVenMarkUp)</f>
        <v>58.8</v>
      </c>
      <c r="H33" s="15">
        <f>'[9]Bev Cost'!H32+'[9]Bev Cost'!H32*(Areana25mmVenMarkUp)</f>
        <v>63.840000000000018</v>
      </c>
      <c r="I33" s="15">
        <f>'[9]Bev Cost'!I32+'[9]Bev Cost'!I32*(Areana25mmVenMarkUp)</f>
        <v>65.52</v>
      </c>
      <c r="J33" s="15">
        <f>'[9]Bev Cost'!J32+'[9]Bev Cost'!J32*(Areana25mmVenMarkUp)</f>
        <v>67.2</v>
      </c>
      <c r="K33" s="15">
        <f>'[9]Bev Cost'!K32+'[9]Bev Cost'!K32*(Areana25mmVenMarkUp)</f>
        <v>68.88000000000001</v>
      </c>
    </row>
    <row r="34" spans="1:11" ht="18.75" x14ac:dyDescent="0.3">
      <c r="A34" s="335">
        <v>1060</v>
      </c>
      <c r="B34" s="336" t="s">
        <v>332</v>
      </c>
      <c r="C34" s="15">
        <f>'[9]Bev Cost'!C33+'[9]Bev Cost'!C33*(Areana25mmVenMarkUp)</f>
        <v>53.760000000000005</v>
      </c>
      <c r="D34" s="15">
        <f>'[9]Bev Cost'!D33+'[9]Bev Cost'!D33*(Areana25mmVenMarkUp)</f>
        <v>56</v>
      </c>
      <c r="E34" s="15">
        <f>'[9]Bev Cost'!E33+'[9]Bev Cost'!E33*(Areana25mmVenMarkUp)</f>
        <v>58.8</v>
      </c>
      <c r="F34" s="15">
        <f>'[9]Bev Cost'!F33+'[9]Bev Cost'!F33*(Areana25mmVenMarkUp)</f>
        <v>63.840000000000018</v>
      </c>
      <c r="G34" s="15">
        <f>'[9]Bev Cost'!G33+'[9]Bev Cost'!G33*(Areana25mmVenMarkUp)</f>
        <v>65.52</v>
      </c>
      <c r="H34" s="15">
        <f>'[9]Bev Cost'!H33+'[9]Bev Cost'!H33*(Areana25mmVenMarkUp)</f>
        <v>67.2</v>
      </c>
      <c r="I34" s="15">
        <f>'[9]Bev Cost'!I33+'[9]Bev Cost'!I33*(Areana25mmVenMarkUp)</f>
        <v>70.56</v>
      </c>
      <c r="J34" s="15">
        <f>'[9]Bev Cost'!J33+'[9]Bev Cost'!J33*(Areana25mmVenMarkUp)</f>
        <v>75.599999999999994</v>
      </c>
      <c r="K34" s="15">
        <f>'[9]Bev Cost'!K33+'[9]Bev Cost'!K33*(Areana25mmVenMarkUp)</f>
        <v>77.28</v>
      </c>
    </row>
    <row r="35" spans="1:11" ht="18.75" x14ac:dyDescent="0.3">
      <c r="A35" s="335">
        <v>1210</v>
      </c>
      <c r="B35" s="336" t="s">
        <v>333</v>
      </c>
      <c r="C35" s="15">
        <f>'[9]Bev Cost'!C34+'[9]Bev Cost'!C34*(Areana25mmVenMarkUp)</f>
        <v>56</v>
      </c>
      <c r="D35" s="15">
        <f>'[9]Bev Cost'!D34+'[9]Bev Cost'!D34*(Areana25mmVenMarkUp)</f>
        <v>59.92</v>
      </c>
      <c r="E35" s="15">
        <f>'[9]Bev Cost'!E34+'[9]Bev Cost'!E34*(Areana25mmVenMarkUp)</f>
        <v>64.960000000000008</v>
      </c>
      <c r="F35" s="15">
        <f>'[9]Bev Cost'!F34+'[9]Bev Cost'!F34*(Areana25mmVenMarkUp)</f>
        <v>66.640000000000015</v>
      </c>
      <c r="G35" s="15">
        <f>'[9]Bev Cost'!G34+'[9]Bev Cost'!G34*(Areana25mmVenMarkUp)</f>
        <v>68.88000000000001</v>
      </c>
      <c r="H35" s="15">
        <f>'[9]Bev Cost'!H34+'[9]Bev Cost'!H34*(Areana25mmVenMarkUp)</f>
        <v>71.680000000000007</v>
      </c>
      <c r="I35" s="15">
        <f>'[9]Bev Cost'!I34+'[9]Bev Cost'!I34*(Areana25mmVenMarkUp)</f>
        <v>76.160000000000011</v>
      </c>
      <c r="J35" s="15">
        <f>'[9]Bev Cost'!J34+'[9]Bev Cost'!J34*(Areana25mmVenMarkUp)</f>
        <v>81.760000000000005</v>
      </c>
      <c r="K35" s="15">
        <f>'[9]Bev Cost'!K34+'[9]Bev Cost'!K34*(Areana25mmVenMarkUp)</f>
        <v>83.440000000000012</v>
      </c>
    </row>
    <row r="36" spans="1:11" ht="18.75" x14ac:dyDescent="0.3">
      <c r="A36" s="335">
        <v>1360</v>
      </c>
      <c r="B36" s="336" t="s">
        <v>334</v>
      </c>
      <c r="C36" s="15">
        <f>'[9]Bev Cost'!C35+'[9]Bev Cost'!C35*(Areana25mmVenMarkUp)</f>
        <v>59.92</v>
      </c>
      <c r="D36" s="15">
        <f>'[9]Bev Cost'!D35+'[9]Bev Cost'!D35*(Areana25mmVenMarkUp)</f>
        <v>64.960000000000008</v>
      </c>
      <c r="E36" s="15">
        <f>'[9]Bev Cost'!E35+'[9]Bev Cost'!E35*(Areana25mmVenMarkUp)</f>
        <v>67.2</v>
      </c>
      <c r="F36" s="15">
        <f>'[9]Bev Cost'!F35+'[9]Bev Cost'!F35*(Areana25mmVenMarkUp)</f>
        <v>70.56</v>
      </c>
      <c r="G36" s="15">
        <f>'[9]Bev Cost'!G35+'[9]Bev Cost'!G35*(Areana25mmVenMarkUp)</f>
        <v>75.599999999999994</v>
      </c>
      <c r="H36" s="15">
        <f>'[9]Bev Cost'!H35+'[9]Bev Cost'!H35*(Areana25mmVenMarkUp)</f>
        <v>78.960000000000008</v>
      </c>
      <c r="I36" s="15">
        <f>'[9]Bev Cost'!I35+'[9]Bev Cost'!I35*(Areana25mmVenMarkUp)</f>
        <v>82.32</v>
      </c>
      <c r="J36" s="15">
        <f>'[9]Bev Cost'!J35+'[9]Bev Cost'!J35*(Areana25mmVenMarkUp)</f>
        <v>86.8</v>
      </c>
      <c r="K36" s="15">
        <f>'[9]Bev Cost'!K35+'[9]Bev Cost'!K35*(Areana25mmVenMarkUp)</f>
        <v>90.160000000000011</v>
      </c>
    </row>
    <row r="37" spans="1:11" ht="18.75" x14ac:dyDescent="0.3">
      <c r="A37" s="335">
        <v>1510</v>
      </c>
      <c r="B37" s="336" t="s">
        <v>335</v>
      </c>
      <c r="C37" s="15">
        <f>'[9]Bev Cost'!C36+'[9]Bev Cost'!C36*(Areana25mmVenMarkUp)</f>
        <v>65.52</v>
      </c>
      <c r="D37" s="15">
        <f>'[9]Bev Cost'!D36+'[9]Bev Cost'!D36*(Areana25mmVenMarkUp)</f>
        <v>67.2</v>
      </c>
      <c r="E37" s="15">
        <f>'[9]Bev Cost'!E36+'[9]Bev Cost'!E36*(Areana25mmVenMarkUp)</f>
        <v>71.680000000000007</v>
      </c>
      <c r="F37" s="15">
        <f>'[9]Bev Cost'!F36+'[9]Bev Cost'!F36*(Areana25mmVenMarkUp)</f>
        <v>76.160000000000011</v>
      </c>
      <c r="G37" s="15">
        <f>'[9]Bev Cost'!G36+'[9]Bev Cost'!G36*(Areana25mmVenMarkUp)</f>
        <v>81.760000000000005</v>
      </c>
      <c r="H37" s="15">
        <f>'[9]Bev Cost'!H36+'[9]Bev Cost'!H36*(Areana25mmVenMarkUp)</f>
        <v>83.440000000000012</v>
      </c>
      <c r="I37" s="15">
        <f>'[9]Bev Cost'!I36+'[9]Bev Cost'!I36*(Areana25mmVenMarkUp)</f>
        <v>87.360000000000014</v>
      </c>
      <c r="J37" s="15">
        <f>'[9]Bev Cost'!J36+'[9]Bev Cost'!J36*(Areana25mmVenMarkUp)</f>
        <v>92.4</v>
      </c>
      <c r="K37" s="15">
        <f>'[9]Bev Cost'!K36+'[9]Bev Cost'!K36*(Areana25mmVenMarkUp)</f>
        <v>95.76</v>
      </c>
    </row>
    <row r="38" spans="1:11" ht="18.75" x14ac:dyDescent="0.3">
      <c r="A38" s="335">
        <v>1660</v>
      </c>
      <c r="B38" s="336" t="s">
        <v>336</v>
      </c>
      <c r="C38" s="15">
        <f>'[9]Bev Cost'!C37+'[9]Bev Cost'!C37*(Areana25mmVenMarkUp)</f>
        <v>67.2</v>
      </c>
      <c r="D38" s="15">
        <f>'[9]Bev Cost'!D37+'[9]Bev Cost'!D37*(Areana25mmVenMarkUp)</f>
        <v>71.680000000000007</v>
      </c>
      <c r="E38" s="15">
        <f>'[9]Bev Cost'!E37+'[9]Bev Cost'!E37*(Areana25mmVenMarkUp)</f>
        <v>77.28</v>
      </c>
      <c r="F38" s="15">
        <f>'[9]Bev Cost'!F37+'[9]Bev Cost'!F37*(Areana25mmVenMarkUp)</f>
        <v>81.760000000000005</v>
      </c>
      <c r="G38" s="15">
        <f>'[9]Bev Cost'!G37+'[9]Bev Cost'!G37*(Areana25mmVenMarkUp)</f>
        <v>84.56</v>
      </c>
      <c r="H38" s="15">
        <f>'[9]Bev Cost'!H37+'[9]Bev Cost'!H37*(Areana25mmVenMarkUp)</f>
        <v>90.160000000000011</v>
      </c>
      <c r="I38" s="15">
        <f>'[9]Bev Cost'!I37+'[9]Bev Cost'!I37*(Areana25mmVenMarkUp)</f>
        <v>92.960000000000008</v>
      </c>
      <c r="J38" s="15">
        <f>'[9]Bev Cost'!J37+'[9]Bev Cost'!J37*(Areana25mmVenMarkUp)</f>
        <v>96.32</v>
      </c>
      <c r="K38" s="15">
        <f>'[9]Bev Cost'!K37+'[9]Bev Cost'!K37*(Areana25mmVenMarkUp)</f>
        <v>102.48</v>
      </c>
    </row>
    <row r="39" spans="1:11" ht="18.75" x14ac:dyDescent="0.3">
      <c r="A39" s="335">
        <v>1810</v>
      </c>
      <c r="B39" s="336" t="s">
        <v>337</v>
      </c>
      <c r="C39" s="15">
        <f>'[9]Bev Cost'!C38+'[9]Bev Cost'!C38*(Areana25mmVenMarkUp)</f>
        <v>71.680000000000007</v>
      </c>
      <c r="D39" s="15">
        <f>'[9]Bev Cost'!D38+'[9]Bev Cost'!D38*(Areana25mmVenMarkUp)</f>
        <v>77.28</v>
      </c>
      <c r="E39" s="15">
        <f>'[9]Bev Cost'!E38+'[9]Bev Cost'!E38*(Areana25mmVenMarkUp)</f>
        <v>82.32</v>
      </c>
      <c r="F39" s="15">
        <f>'[9]Bev Cost'!F38+'[9]Bev Cost'!F38*(Areana25mmVenMarkUp)</f>
        <v>86.8</v>
      </c>
      <c r="G39" s="15">
        <f>'[9]Bev Cost'!G38+'[9]Bev Cost'!G38*(Areana25mmVenMarkUp)</f>
        <v>91.840000000000018</v>
      </c>
      <c r="H39" s="15">
        <f>'[9]Bev Cost'!H38+'[9]Bev Cost'!H38*(Areana25mmVenMarkUp)</f>
        <v>92.960000000000008</v>
      </c>
      <c r="I39" s="15">
        <f>'[9]Bev Cost'!I38+'[9]Bev Cost'!I38*(Areana25mmVenMarkUp)</f>
        <v>100.24000000000001</v>
      </c>
      <c r="J39" s="15">
        <f>'[9]Bev Cost'!J38+'[9]Bev Cost'!J38*(Areana25mmVenMarkUp)</f>
        <v>103.6</v>
      </c>
      <c r="K39" s="15">
        <f>'[9]Bev Cost'!K38+'[9]Bev Cost'!K38*(Areana25mmVenMarkUp)</f>
        <v>108.08000000000001</v>
      </c>
    </row>
    <row r="40" spans="1:11" ht="18.75" x14ac:dyDescent="0.3">
      <c r="A40" s="335">
        <v>1960</v>
      </c>
      <c r="B40" s="336" t="s">
        <v>338</v>
      </c>
      <c r="C40" s="15">
        <f>'[9]Bev Cost'!C39+'[9]Bev Cost'!C39*(Areana25mmVenMarkUp)</f>
        <v>76.160000000000011</v>
      </c>
      <c r="D40" s="15">
        <f>'[9]Bev Cost'!D39+'[9]Bev Cost'!D39*(Areana25mmVenMarkUp)</f>
        <v>81.760000000000005</v>
      </c>
      <c r="E40" s="15">
        <f>'[9]Bev Cost'!E39+'[9]Bev Cost'!E39*(Areana25mmVenMarkUp)</f>
        <v>86.8</v>
      </c>
      <c r="F40" s="15">
        <f>'[9]Bev Cost'!F39+'[9]Bev Cost'!F39*(Areana25mmVenMarkUp)</f>
        <v>91.840000000000018</v>
      </c>
      <c r="G40" s="15">
        <f>'[9]Bev Cost'!G39+'[9]Bev Cost'!G39*(Areana25mmVenMarkUp)</f>
        <v>95.76</v>
      </c>
      <c r="H40" s="15">
        <f>'[9]Bev Cost'!H39+'[9]Bev Cost'!H39*(Areana25mmVenMarkUp)</f>
        <v>101.36000000000001</v>
      </c>
      <c r="I40" s="15">
        <f>'[9]Bev Cost'!I39+'[9]Bev Cost'!I39*(Areana25mmVenMarkUp)</f>
        <v>104.16000000000001</v>
      </c>
      <c r="J40" s="15">
        <f>'[9]Bev Cost'!J39+'[9]Bev Cost'!J39*(Areana25mmVenMarkUp)</f>
        <v>109.2</v>
      </c>
      <c r="K40" s="15">
        <f>'[9]Bev Cost'!K39+'[9]Bev Cost'!K39*(Areana25mmVenMarkUp)</f>
        <v>114.80000000000001</v>
      </c>
    </row>
    <row r="41" spans="1:11" ht="18.75" x14ac:dyDescent="0.3">
      <c r="A41" s="335">
        <v>2110</v>
      </c>
      <c r="B41" s="336" t="s">
        <v>339</v>
      </c>
      <c r="C41" s="15">
        <f>'[9]Bev Cost'!C40+'[9]Bev Cost'!C40*(Areana25mmVenMarkUp)</f>
        <v>81.760000000000005</v>
      </c>
      <c r="D41" s="15">
        <f>'[9]Bev Cost'!D40+'[9]Bev Cost'!D40*(Areana25mmVenMarkUp)</f>
        <v>84.56</v>
      </c>
      <c r="E41" s="15">
        <f>'[9]Bev Cost'!E40+'[9]Bev Cost'!E40*(Areana25mmVenMarkUp)</f>
        <v>90.160000000000011</v>
      </c>
      <c r="F41" s="15">
        <f>'[9]Bev Cost'!F40+'[9]Bev Cost'!F40*(Areana25mmVenMarkUp)</f>
        <v>95.76</v>
      </c>
      <c r="G41" s="15">
        <f>'[9]Bev Cost'!G40+'[9]Bev Cost'!G40*(Areana25mmVenMarkUp)</f>
        <v>101.36000000000001</v>
      </c>
      <c r="H41" s="15">
        <f>'[9]Bev Cost'!H40+'[9]Bev Cost'!H40*(Areana25mmVenMarkUp)</f>
        <v>104.72</v>
      </c>
      <c r="I41" s="15">
        <f>'[9]Bev Cost'!I40+'[9]Bev Cost'!I40*(Areana25mmVenMarkUp)</f>
        <v>110.32000000000002</v>
      </c>
      <c r="J41" s="15">
        <f>'[9]Bev Cost'!J40+'[9]Bev Cost'!J40*(Areana25mmVenMarkUp)</f>
        <v>114.80000000000001</v>
      </c>
      <c r="K41" s="15">
        <f>'[9]Bev Cost'!K40+'[9]Bev Cost'!K40*(Areana25mmVenMarkUp)</f>
        <v>121.52000000000001</v>
      </c>
    </row>
    <row r="42" spans="1:11" ht="18.75" x14ac:dyDescent="0.3">
      <c r="A42" s="335">
        <v>2260</v>
      </c>
      <c r="B42" s="336" t="s">
        <v>340</v>
      </c>
      <c r="C42" s="15">
        <f>'[9]Bev Cost'!C41+'[9]Bev Cost'!C41*(Areana25mmVenMarkUp)</f>
        <v>83.440000000000012</v>
      </c>
      <c r="D42" s="15">
        <f>'[9]Bev Cost'!D41+'[9]Bev Cost'!D41*(Areana25mmVenMarkUp)</f>
        <v>90.160000000000011</v>
      </c>
      <c r="E42" s="15">
        <f>'[9]Bev Cost'!E41+'[9]Bev Cost'!E41*(Areana25mmVenMarkUp)</f>
        <v>92.960000000000008</v>
      </c>
      <c r="F42" s="15">
        <f>'[9]Bev Cost'!F41+'[9]Bev Cost'!F41*(Areana25mmVenMarkUp)</f>
        <v>101.36000000000001</v>
      </c>
      <c r="G42" s="15">
        <f>'[9]Bev Cost'!G41+'[9]Bev Cost'!G41*(Areana25mmVenMarkUp)</f>
        <v>104.72</v>
      </c>
      <c r="H42" s="15">
        <f>'[9]Bev Cost'!H41+'[9]Bev Cost'!H41*(Areana25mmVenMarkUp)</f>
        <v>110.32000000000002</v>
      </c>
      <c r="I42" s="15">
        <f>'[9]Bev Cost'!I41+'[9]Bev Cost'!I41*(Areana25mmVenMarkUp)</f>
        <v>115.36000000000001</v>
      </c>
      <c r="J42" s="15">
        <f>'[9]Bev Cost'!J41+'[9]Bev Cost'!J41*(Areana25mmVenMarkUp)</f>
        <v>121.52000000000001</v>
      </c>
      <c r="K42" s="15">
        <f>'[9]Bev Cost'!K41+'[9]Bev Cost'!K41*(Areana25mmVenMarkUp)</f>
        <v>128.24</v>
      </c>
    </row>
    <row r="43" spans="1:11" ht="18.75" x14ac:dyDescent="0.3">
      <c r="A43" s="335">
        <v>2410</v>
      </c>
      <c r="B43" s="336" t="s">
        <v>341</v>
      </c>
      <c r="C43" s="15">
        <f>'[9]Bev Cost'!C42+'[9]Bev Cost'!C42*(Areana25mmVenMarkUp)</f>
        <v>87.360000000000014</v>
      </c>
      <c r="D43" s="15">
        <f>'[9]Bev Cost'!D42+'[9]Bev Cost'!D42*(Areana25mmVenMarkUp)</f>
        <v>92.960000000000008</v>
      </c>
      <c r="E43" s="15">
        <f>'[9]Bev Cost'!E42+'[9]Bev Cost'!E42*(Areana25mmVenMarkUp)</f>
        <v>100.24000000000001</v>
      </c>
      <c r="F43" s="15">
        <f>'[9]Bev Cost'!F42+'[9]Bev Cost'!F42*(Areana25mmVenMarkUp)</f>
        <v>104.16000000000001</v>
      </c>
      <c r="G43" s="15">
        <f>'[9]Bev Cost'!G42+'[9]Bev Cost'!G42*(Areana25mmVenMarkUp)</f>
        <v>110.32000000000002</v>
      </c>
      <c r="H43" s="15">
        <f>'[9]Bev Cost'!H42+'[9]Bev Cost'!H42*(Areana25mmVenMarkUp)</f>
        <v>115.36000000000001</v>
      </c>
      <c r="I43" s="15">
        <f>'[9]Bev Cost'!I42+'[9]Bev Cost'!I42*(Areana25mmVenMarkUp)</f>
        <v>121.52000000000001</v>
      </c>
      <c r="J43" s="15">
        <f>'[9]Bev Cost'!J42+'[9]Bev Cost'!J42*(Areana25mmVenMarkUp)</f>
        <v>128.24</v>
      </c>
      <c r="K43" s="15">
        <f>'[9]Bev Cost'!K42+'[9]Bev Cost'!K42*(Areana25mmVenMarkUp)</f>
        <v>132.72000000000003</v>
      </c>
    </row>
    <row r="44" spans="1:11" ht="18.75" x14ac:dyDescent="0.3">
      <c r="A44" s="335">
        <v>2560</v>
      </c>
      <c r="B44" s="336" t="s">
        <v>342</v>
      </c>
      <c r="C44" s="15">
        <f>'[9]Bev Cost'!C43+'[9]Bev Cost'!C43*(Areana25mmVenMarkUp)</f>
        <v>91.840000000000018</v>
      </c>
      <c r="D44" s="15">
        <f>'[9]Bev Cost'!D43+'[9]Bev Cost'!D43*(Areana25mmVenMarkUp)</f>
        <v>96.32</v>
      </c>
      <c r="E44" s="15">
        <f>'[9]Bev Cost'!E43+'[9]Bev Cost'!E43*(Areana25mmVenMarkUp)</f>
        <v>103.6</v>
      </c>
      <c r="F44" s="15">
        <f>'[9]Bev Cost'!F43+'[9]Bev Cost'!F43*(Areana25mmVenMarkUp)</f>
        <v>109.2</v>
      </c>
      <c r="G44" s="15">
        <f>'[9]Bev Cost'!G43+'[9]Bev Cost'!G43*(Areana25mmVenMarkUp)</f>
        <v>114.80000000000001</v>
      </c>
      <c r="H44" s="15">
        <f>'[9]Bev Cost'!H43+'[9]Bev Cost'!H43*(Areana25mmVenMarkUp)</f>
        <v>121.52000000000001</v>
      </c>
      <c r="I44" s="15">
        <f>'[9]Bev Cost'!I43+'[9]Bev Cost'!I43*(Areana25mmVenMarkUp)</f>
        <v>128.24</v>
      </c>
      <c r="J44" s="15">
        <f>'[9]Bev Cost'!J43+'[9]Bev Cost'!J43*(Areana25mmVenMarkUp)</f>
        <v>135.52000000000001</v>
      </c>
      <c r="K44" s="15">
        <f>'[9]Bev Cost'!K43+'[9]Bev Cost'!K43*(Areana25mmVenMarkUp)</f>
        <v>140</v>
      </c>
    </row>
    <row r="45" spans="1:11" ht="18.75" x14ac:dyDescent="0.3">
      <c r="A45" s="335">
        <v>2710</v>
      </c>
      <c r="B45" s="336" t="s">
        <v>343</v>
      </c>
      <c r="C45" s="15">
        <f>'[9]Bev Cost'!C44+'[9]Bev Cost'!C44*(Areana25mmVenMarkUp)</f>
        <v>95.76</v>
      </c>
      <c r="D45" s="15">
        <f>'[9]Bev Cost'!D44+'[9]Bev Cost'!D44*(Areana25mmVenMarkUp)</f>
        <v>102.48</v>
      </c>
      <c r="E45" s="15">
        <f>'[9]Bev Cost'!E44+'[9]Bev Cost'!E44*(Areana25mmVenMarkUp)</f>
        <v>108.08000000000001</v>
      </c>
      <c r="F45" s="15">
        <f>'[9]Bev Cost'!F44+'[9]Bev Cost'!F44*(Areana25mmVenMarkUp)</f>
        <v>113.68</v>
      </c>
      <c r="G45" s="15">
        <f>'[9]Bev Cost'!G44+'[9]Bev Cost'!G44*(Areana25mmVenMarkUp)</f>
        <v>121.52000000000001</v>
      </c>
      <c r="H45" s="15">
        <f>'[9]Bev Cost'!H44+'[9]Bev Cost'!H44*(Areana25mmVenMarkUp)</f>
        <v>128.24</v>
      </c>
      <c r="I45" s="15">
        <f>'[9]Bev Cost'!I44+'[9]Bev Cost'!I44*(Areana25mmVenMarkUp)</f>
        <v>132.72000000000003</v>
      </c>
      <c r="J45" s="15">
        <f>'[9]Bev Cost'!J44+'[9]Bev Cost'!J44*(Areana25mmVenMarkUp)</f>
        <v>140</v>
      </c>
      <c r="K45" s="15">
        <f>'[9]Bev Cost'!K44+'[9]Bev Cost'!K44*(Areana25mmVenMarkUp)</f>
        <v>146.72000000000003</v>
      </c>
    </row>
    <row r="46" spans="1:11" ht="18.75" x14ac:dyDescent="0.3">
      <c r="A46" s="335">
        <v>2860</v>
      </c>
      <c r="B46" s="336" t="s">
        <v>344</v>
      </c>
      <c r="C46" s="15">
        <f>'[9]Bev Cost'!C45+'[9]Bev Cost'!C45*(Areana25mmVenMarkUp)</f>
        <v>100.24000000000001</v>
      </c>
      <c r="D46" s="15">
        <f>'[9]Bev Cost'!D45+'[9]Bev Cost'!D45*(Areana25mmVenMarkUp)</f>
        <v>104.72</v>
      </c>
      <c r="E46" s="15">
        <f>'[9]Bev Cost'!E45+'[9]Bev Cost'!E45*(Areana25mmVenMarkUp)</f>
        <v>113.12000000000002</v>
      </c>
      <c r="F46" s="15">
        <f>'[9]Bev Cost'!F45+'[9]Bev Cost'!F45*(Areana25mmVenMarkUp)</f>
        <v>120.4</v>
      </c>
      <c r="G46" s="15">
        <f>'[9]Bev Cost'!G45+'[9]Bev Cost'!G45*(Areana25mmVenMarkUp)</f>
        <v>126</v>
      </c>
      <c r="H46" s="15">
        <f>'[9]Bev Cost'!H45+'[9]Bev Cost'!H45*(Areana25mmVenMarkUp)</f>
        <v>131.6</v>
      </c>
      <c r="I46" s="15">
        <f>'[9]Bev Cost'!I45+'[9]Bev Cost'!I45*(Areana25mmVenMarkUp)</f>
        <v>140</v>
      </c>
      <c r="J46" s="15">
        <f>'[9]Bev Cost'!J45+'[9]Bev Cost'!J45*(Areana25mmVenMarkUp)</f>
        <v>146.72000000000003</v>
      </c>
      <c r="K46" s="15">
        <f>'[9]Bev Cost'!K45+'[9]Bev Cost'!K45*(Areana25mmVenMarkUp)</f>
        <v>152.88000000000002</v>
      </c>
    </row>
    <row r="47" spans="1:11" ht="18.75" x14ac:dyDescent="0.3">
      <c r="A47" s="335">
        <v>3010</v>
      </c>
      <c r="B47" s="336" t="s">
        <v>345</v>
      </c>
      <c r="C47" s="15">
        <f>'[9]Bev Cost'!C46+'[9]Bev Cost'!C46*(Areana25mmVenMarkUp)</f>
        <v>103.6</v>
      </c>
      <c r="D47" s="15">
        <f>'[9]Bev Cost'!D46+'[9]Bev Cost'!D46*(Areana25mmVenMarkUp)</f>
        <v>110.32000000000002</v>
      </c>
      <c r="E47" s="15">
        <f>'[9]Bev Cost'!E46+'[9]Bev Cost'!E46*(Areana25mmVenMarkUp)</f>
        <v>115.36000000000001</v>
      </c>
      <c r="F47" s="15">
        <f>'[9]Bev Cost'!F46+'[9]Bev Cost'!F46*(Areana25mmVenMarkUp)</f>
        <v>123.76000000000002</v>
      </c>
      <c r="G47" s="15">
        <f>'[9]Bev Cost'!G46+'[9]Bev Cost'!G46*(Areana25mmVenMarkUp)</f>
        <v>130.48000000000002</v>
      </c>
      <c r="H47" s="15">
        <f>'[9]Bev Cost'!H46+'[9]Bev Cost'!H46*(Areana25mmVenMarkUp)</f>
        <v>137.76000000000002</v>
      </c>
      <c r="I47" s="15">
        <f>'[9]Bev Cost'!I46+'[9]Bev Cost'!I46*(Areana25mmVenMarkUp)</f>
        <v>146.72000000000003</v>
      </c>
      <c r="J47" s="15">
        <f>'[9]Bev Cost'!J46+'[9]Bev Cost'!J46*(Areana25mmVenMarkUp)</f>
        <v>151.19999999999999</v>
      </c>
      <c r="K47" s="15">
        <f>'[9]Bev Cost'!K46+'[9]Bev Cost'!K46*(Areana25mmVenMarkUp)</f>
        <v>159.6</v>
      </c>
    </row>
    <row r="48" spans="1:11" ht="18.75" x14ac:dyDescent="0.3">
      <c r="A48" s="335">
        <v>3160</v>
      </c>
      <c r="B48" s="336" t="s">
        <v>534</v>
      </c>
      <c r="C48" s="15">
        <f>'[9]Bev Cost'!C47+'[9]Bev Cost'!C47*(Areana25mmVenMarkUp)</f>
        <v>104.72</v>
      </c>
      <c r="D48" s="15">
        <f>'[9]Bev Cost'!D47+'[9]Bev Cost'!D47*(Areana25mmVenMarkUp)</f>
        <v>113.68</v>
      </c>
      <c r="E48" s="15">
        <f>'[9]Bev Cost'!E47+'[9]Bev Cost'!E47*(Areana25mmVenMarkUp)</f>
        <v>121.52000000000001</v>
      </c>
      <c r="F48" s="15">
        <f>'[9]Bev Cost'!F47+'[9]Bev Cost'!F47*(Areana25mmVenMarkUp)</f>
        <v>129.92000000000002</v>
      </c>
      <c r="G48" s="15">
        <f>'[9]Bev Cost'!G47+'[9]Bev Cost'!G47*(Areana25mmVenMarkUp)</f>
        <v>136.63999999999999</v>
      </c>
      <c r="H48" s="15">
        <f>'[9]Bev Cost'!H47+'[9]Bev Cost'!H47*(Areana25mmVenMarkUp)</f>
        <v>142.80000000000001</v>
      </c>
      <c r="I48" s="15">
        <f>'[9]Bev Cost'!I47+'[9]Bev Cost'!I47*(Areana25mmVenMarkUp)</f>
        <v>150.63999999999999</v>
      </c>
      <c r="J48" s="15">
        <f>'[9]Bev Cost'!J47+'[9]Bev Cost'!J47*(Areana25mmVenMarkUp)</f>
        <v>157.92000000000002</v>
      </c>
      <c r="K48" s="15">
        <f>'[9]Bev Cost'!K47+'[9]Bev Cost'!K47*(Areana25mmVenMarkUp)</f>
        <v>166.32000000000002</v>
      </c>
    </row>
    <row r="49" spans="1:11" ht="18.75" x14ac:dyDescent="0.3">
      <c r="A49" s="335">
        <v>3310</v>
      </c>
      <c r="B49" s="336" t="s">
        <v>535</v>
      </c>
      <c r="C49" s="15">
        <f>'[9]Bev Cost'!C48+'[9]Bev Cost'!C48*(Areana25mmVenMarkUp)</f>
        <v>110.32000000000002</v>
      </c>
      <c r="D49" s="15">
        <f>'[9]Bev Cost'!D48+'[9]Bev Cost'!D48*(Areana25mmVenMarkUp)</f>
        <v>118.72000000000003</v>
      </c>
      <c r="E49" s="15">
        <f>'[9]Bev Cost'!E48+'[9]Bev Cost'!E48*(Areana25mmVenMarkUp)</f>
        <v>126</v>
      </c>
      <c r="F49" s="15">
        <f>'[9]Bev Cost'!F48+'[9]Bev Cost'!F48*(Areana25mmVenMarkUp)</f>
        <v>132.72000000000003</v>
      </c>
      <c r="G49" s="15">
        <f>'[9]Bev Cost'!G48+'[9]Bev Cost'!G48*(Areana25mmVenMarkUp)</f>
        <v>141.12</v>
      </c>
      <c r="H49" s="15">
        <f>'[9]Bev Cost'!H48+'[9]Bev Cost'!H48*(Areana25mmVenMarkUp)</f>
        <v>148.4</v>
      </c>
      <c r="I49" s="15">
        <f>'[9]Bev Cost'!I48+'[9]Bev Cost'!I48*(Areana25mmVenMarkUp)</f>
        <v>156.80000000000001</v>
      </c>
      <c r="J49" s="15">
        <f>'[9]Bev Cost'!J48+'[9]Bev Cost'!J48*(Areana25mmVenMarkUp)</f>
        <v>163.52000000000001</v>
      </c>
      <c r="K49" s="15">
        <f>'[9]Bev Cost'!K48+'[9]Bev Cost'!K48*(Areana25mmVenMarkUp)</f>
        <v>171.36</v>
      </c>
    </row>
    <row r="50" spans="1:11" ht="18.75" x14ac:dyDescent="0.3">
      <c r="A50" s="335">
        <v>3460</v>
      </c>
      <c r="B50" s="336" t="s">
        <v>536</v>
      </c>
      <c r="C50" s="15">
        <f>'[9]Bev Cost'!C49+'[9]Bev Cost'!C49*(Areana25mmVenMarkUp)</f>
        <v>114.80000000000001</v>
      </c>
      <c r="D50" s="15">
        <f>'[9]Bev Cost'!D49+'[9]Bev Cost'!D49*(Areana25mmVenMarkUp)</f>
        <v>123.2</v>
      </c>
      <c r="E50" s="15">
        <f>'[9]Bev Cost'!E49+'[9]Bev Cost'!E49*(Areana25mmVenMarkUp)</f>
        <v>130.48000000000002</v>
      </c>
      <c r="F50" s="15">
        <f>'[9]Bev Cost'!F49+'[9]Bev Cost'!F49*(Areana25mmVenMarkUp)</f>
        <v>137.76000000000002</v>
      </c>
      <c r="G50" s="15">
        <f>'[9]Bev Cost'!G49+'[9]Bev Cost'!G49*(Areana25mmVenMarkUp)</f>
        <v>146.72000000000003</v>
      </c>
      <c r="H50" s="15">
        <f>'[9]Bev Cost'!H49+'[9]Bev Cost'!H49*(Areana25mmVenMarkUp)</f>
        <v>155.68000000000004</v>
      </c>
      <c r="I50" s="15">
        <f>'[9]Bev Cost'!I49+'[9]Bev Cost'!I49*(Areana25mmVenMarkUp)</f>
        <v>161.84</v>
      </c>
      <c r="J50" s="15">
        <f>'[9]Bev Cost'!J49+'[9]Bev Cost'!J49*(Areana25mmVenMarkUp)</f>
        <v>169.68000000000004</v>
      </c>
      <c r="K50" s="15">
        <f>'[9]Bev Cost'!K49+'[9]Bev Cost'!K49*(Areana25mmVenMarkUp)</f>
        <v>176.96</v>
      </c>
    </row>
    <row r="51" spans="1:11" ht="18.75" x14ac:dyDescent="0.3">
      <c r="A51" s="335">
        <v>3610</v>
      </c>
      <c r="B51" s="336" t="s">
        <v>537</v>
      </c>
      <c r="C51" s="15">
        <f>'[9]Bev Cost'!C50+'[9]Bev Cost'!C50*(Areana25mmVenMarkUp)</f>
        <v>118.72000000000003</v>
      </c>
      <c r="D51" s="15">
        <f>'[9]Bev Cost'!D50+'[9]Bev Cost'!D50*(Areana25mmVenMarkUp)</f>
        <v>128.24</v>
      </c>
      <c r="E51" s="15">
        <f>'[9]Bev Cost'!E50+'[9]Bev Cost'!E50*(Areana25mmVenMarkUp)</f>
        <v>134.96</v>
      </c>
      <c r="F51" s="15">
        <f>'[9]Bev Cost'!F50+'[9]Bev Cost'!F50*(Areana25mmVenMarkUp)</f>
        <v>142.80000000000001</v>
      </c>
      <c r="G51" s="15">
        <f>'[9]Bev Cost'!G50+'[9]Bev Cost'!G50*(Areana25mmVenMarkUp)</f>
        <v>151.19999999999999</v>
      </c>
      <c r="H51" s="15">
        <f>'[9]Bev Cost'!H50+'[9]Bev Cost'!H50*(Areana25mmVenMarkUp)</f>
        <v>159.6</v>
      </c>
      <c r="I51" s="15">
        <f>'[9]Bev Cost'!I50+'[9]Bev Cost'!I50*(Areana25mmVenMarkUp)</f>
        <v>168.56</v>
      </c>
      <c r="J51" s="15">
        <f>'[9]Bev Cost'!J50+'[9]Bev Cost'!J50*(Areana25mmVenMarkUp)</f>
        <v>175.84</v>
      </c>
      <c r="K51" s="15">
        <f>'[9]Bev Cost'!K50+'[9]Bev Cost'!K50*(Areana25mmVenMarkUp)</f>
        <v>184.24</v>
      </c>
    </row>
    <row r="52" spans="1:11" ht="18.75" x14ac:dyDescent="0.3">
      <c r="A52" s="335">
        <v>3760</v>
      </c>
      <c r="B52" s="336" t="s">
        <v>538</v>
      </c>
      <c r="C52" s="15">
        <f>'[9]Bev Cost'!C51+'[9]Bev Cost'!C51*(Areana25mmVenMarkUp)</f>
        <v>123.2</v>
      </c>
      <c r="D52" s="15">
        <f>'[9]Bev Cost'!D51+'[9]Bev Cost'!D51*(Areana25mmVenMarkUp)</f>
        <v>130.48000000000002</v>
      </c>
      <c r="E52" s="15">
        <f>'[9]Bev Cost'!E51+'[9]Bev Cost'!E51*(Areana25mmVenMarkUp)</f>
        <v>140</v>
      </c>
      <c r="F52" s="15">
        <f>'[9]Bev Cost'!F51+'[9]Bev Cost'!F51*(Areana25mmVenMarkUp)</f>
        <v>147.28000000000003</v>
      </c>
      <c r="G52" s="15">
        <f>'[9]Bev Cost'!G51+'[9]Bev Cost'!G51*(Areana25mmVenMarkUp)</f>
        <v>156.80000000000001</v>
      </c>
      <c r="H52" s="15">
        <f>'[9]Bev Cost'!H51+'[9]Bev Cost'!H51*(Areana25mmVenMarkUp)</f>
        <v>166.32000000000002</v>
      </c>
      <c r="I52" s="15">
        <f>'[9]Bev Cost'!I51+'[9]Bev Cost'!I51*(Areana25mmVenMarkUp)</f>
        <v>172.48000000000002</v>
      </c>
      <c r="J52" s="15">
        <f>'[9]Bev Cost'!J51+'[9]Bev Cost'!J51*(Areana25mmVenMarkUp)</f>
        <v>181.44</v>
      </c>
      <c r="K52" s="15">
        <f>'[9]Bev Cost'!K51+'[9]Bev Cost'!K51*(Areana25mmVenMarkUp)</f>
        <v>191.52</v>
      </c>
    </row>
    <row r="53" spans="1:11" ht="18.75" x14ac:dyDescent="0.3">
      <c r="A53" s="335">
        <v>400</v>
      </c>
      <c r="B53" s="336" t="s">
        <v>539</v>
      </c>
      <c r="C53" s="15">
        <f>'[9]Bev Cost'!C52+'[9]Bev Cost'!C52*(Areana25mmVenMarkUp)</f>
        <v>129.92000000000002</v>
      </c>
      <c r="D53" s="15">
        <f>'[9]Bev Cost'!D52+'[9]Bev Cost'!D52*(Areana25mmVenMarkUp)</f>
        <v>137.76000000000002</v>
      </c>
      <c r="E53" s="15">
        <f>'[9]Bev Cost'!E52+'[9]Bev Cost'!E52*(Areana25mmVenMarkUp)</f>
        <v>147.28000000000003</v>
      </c>
      <c r="F53" s="15">
        <f>'[9]Bev Cost'!F52+'[9]Bev Cost'!F52*(Areana25mmVenMarkUp)</f>
        <v>156.80000000000001</v>
      </c>
      <c r="G53" s="15">
        <f>'[9]Bev Cost'!G52+'[9]Bev Cost'!G52*(Areana25mmVenMarkUp)</f>
        <v>163.52000000000001</v>
      </c>
      <c r="H53" s="15">
        <f>'[9]Bev Cost'!H52+'[9]Bev Cost'!H52*(Areana25mmVenMarkUp)</f>
        <v>172.48000000000002</v>
      </c>
      <c r="I53" s="15">
        <f>'[9]Bev Cost'!I52+'[9]Bev Cost'!I52*(Areana25mmVenMarkUp)</f>
        <v>181.44</v>
      </c>
      <c r="J53" s="15">
        <f>'[9]Bev Cost'!J52+'[9]Bev Cost'!J52*(Areana25mmVenMarkUp)</f>
        <v>191.52</v>
      </c>
      <c r="K53" s="15">
        <f>'[9]Bev Cost'!K52+'[9]Bev Cost'!K52*(Areana25mmVenMarkUp)</f>
        <v>199.36</v>
      </c>
    </row>
  </sheetData>
  <pageMargins left="0.7" right="0.7" top="0.75" bottom="0.75" header="0.3" footer="0.3"/>
  <pageSetup paperSize="9" scale="56" orientation="portrait" r:id="rId1"/>
  <headerFooter>
    <oddHeader>&amp;L&amp;"-,Bold"&amp;18 25mm Venetians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7A200-F947-4628-90DD-0FC87F1BDE06}">
  <dimension ref="A1:K53"/>
  <sheetViews>
    <sheetView view="pageBreakPreview" zoomScaleNormal="100" zoomScaleSheetLayoutView="100" workbookViewId="0">
      <selection activeCell="O24" sqref="O24"/>
    </sheetView>
  </sheetViews>
  <sheetFormatPr defaultRowHeight="15" x14ac:dyDescent="0.25"/>
  <cols>
    <col min="1" max="1" width="10.7109375" style="28" customWidth="1"/>
    <col min="2" max="11" width="10.7109375" customWidth="1"/>
  </cols>
  <sheetData>
    <row r="1" spans="1:11" ht="23.25" x14ac:dyDescent="0.35">
      <c r="A1" s="342" t="s">
        <v>327</v>
      </c>
    </row>
    <row r="2" spans="1:11" ht="18.75" x14ac:dyDescent="0.3">
      <c r="A2" s="335"/>
      <c r="B2" s="336"/>
      <c r="C2" s="337">
        <v>460</v>
      </c>
      <c r="D2" s="337">
        <v>610</v>
      </c>
      <c r="E2" s="337">
        <v>760</v>
      </c>
      <c r="F2" s="337">
        <v>910</v>
      </c>
      <c r="G2" s="337">
        <v>1060</v>
      </c>
      <c r="H2" s="337">
        <v>1210</v>
      </c>
      <c r="I2" s="337">
        <v>1360</v>
      </c>
      <c r="J2" s="337">
        <v>1510</v>
      </c>
      <c r="K2" s="337">
        <v>1660</v>
      </c>
    </row>
    <row r="3" spans="1:11" ht="18.75" x14ac:dyDescent="0.3">
      <c r="A3" s="335"/>
      <c r="B3" s="336"/>
      <c r="C3" s="338" t="s">
        <v>348</v>
      </c>
      <c r="D3" s="338" t="s">
        <v>326</v>
      </c>
      <c r="E3" s="338" t="s">
        <v>57</v>
      </c>
      <c r="F3" s="338" t="s">
        <v>331</v>
      </c>
      <c r="G3" s="338" t="s">
        <v>332</v>
      </c>
      <c r="H3" s="338" t="s">
        <v>333</v>
      </c>
      <c r="I3" s="338" t="s">
        <v>334</v>
      </c>
      <c r="J3" s="338" t="s">
        <v>335</v>
      </c>
      <c r="K3" s="338" t="s">
        <v>336</v>
      </c>
    </row>
    <row r="4" spans="1:11" ht="18.75" x14ac:dyDescent="0.3">
      <c r="A4" s="339">
        <v>610</v>
      </c>
      <c r="B4" s="336" t="s">
        <v>533</v>
      </c>
      <c r="C4" s="15">
        <f>'C 25mm Venetian  Std'!C4+'C 25mm Venetian  Std'!C4*(-Venitain25mmDiscount)</f>
        <v>21.840000000000003</v>
      </c>
      <c r="D4" s="15">
        <f>'C 25mm Venetian  Std'!D4+'C 25mm Venetian  Std'!D4*(-Venitain25mmDiscount)</f>
        <v>24.08</v>
      </c>
      <c r="E4" s="15">
        <f>'C 25mm Venetian  Std'!E4+'C 25mm Venetian  Std'!E4*(-Venitain25mmDiscount)</f>
        <v>27.44</v>
      </c>
      <c r="F4" s="15">
        <f>'C 25mm Venetian  Std'!F4+'C 25mm Venetian  Std'!F4*(-Venitain25mmDiscount)</f>
        <v>28</v>
      </c>
      <c r="G4" s="15">
        <f>'C 25mm Venetian  Std'!G4+'C 25mm Venetian  Std'!G4*(-Venitain25mmDiscount)</f>
        <v>31.36</v>
      </c>
      <c r="H4" s="15">
        <f>'C 25mm Venetian  Std'!H4+'C 25mm Venetian  Std'!H4*(-Venitain25mmDiscount)</f>
        <v>34.720000000000006</v>
      </c>
      <c r="I4" s="15">
        <f>'C 25mm Venetian  Std'!I4+'C 25mm Venetian  Std'!I4*(-Venitain25mmDiscount)</f>
        <v>35.28</v>
      </c>
      <c r="J4" s="15">
        <f>'C 25mm Venetian  Std'!J4+'C 25mm Venetian  Std'!J4*(-Venitain25mmDiscount)</f>
        <v>37.52000000000001</v>
      </c>
      <c r="K4" s="15">
        <f>'C 25mm Venetian  Std'!K4+'C 25mm Venetian  Std'!K4*(-Venitain25mmDiscount)</f>
        <v>38.64</v>
      </c>
    </row>
    <row r="5" spans="1:11" ht="18.75" x14ac:dyDescent="0.3">
      <c r="A5" s="339">
        <v>760</v>
      </c>
      <c r="B5" s="336" t="s">
        <v>57</v>
      </c>
      <c r="C5" s="15">
        <f>'C 25mm Venetian  Std'!C5+'C 25mm Venetian  Std'!C5*(-Venitain25mmDiscount)</f>
        <v>24.08</v>
      </c>
      <c r="D5" s="15">
        <f>'C 25mm Venetian  Std'!D5+'C 25mm Venetian  Std'!D5*(-Venitain25mmDiscount)</f>
        <v>25.2</v>
      </c>
      <c r="E5" s="15">
        <f>'C 25mm Venetian  Std'!E5+'C 25mm Venetian  Std'!E5*(-Venitain25mmDiscount)</f>
        <v>28</v>
      </c>
      <c r="F5" s="15">
        <f>'C 25mm Venetian  Std'!F5+'C 25mm Venetian  Std'!F5*(-Venitain25mmDiscount)</f>
        <v>31.36</v>
      </c>
      <c r="G5" s="15">
        <f>'C 25mm Venetian  Std'!G5+'C 25mm Venetian  Std'!G5*(-Venitain25mmDiscount)</f>
        <v>34.720000000000006</v>
      </c>
      <c r="H5" s="15">
        <f>'C 25mm Venetian  Std'!H5+'C 25mm Venetian  Std'!H5*(-Venitain25mmDiscount)</f>
        <v>36.96</v>
      </c>
      <c r="I5" s="15">
        <f>'C 25mm Venetian  Std'!I5+'C 25mm Venetian  Std'!I5*(-Venitain25mmDiscount)</f>
        <v>37.52000000000001</v>
      </c>
      <c r="J5" s="15">
        <f>'C 25mm Venetian  Std'!J5+'C 25mm Venetian  Std'!J5*(-Venitain25mmDiscount)</f>
        <v>39.200000000000003</v>
      </c>
      <c r="K5" s="15">
        <f>'C 25mm Venetian  Std'!K5+'C 25mm Venetian  Std'!K5*(-Venitain25mmDiscount)</f>
        <v>42.56</v>
      </c>
    </row>
    <row r="6" spans="1:11" ht="18.75" x14ac:dyDescent="0.3">
      <c r="A6" s="339">
        <v>910</v>
      </c>
      <c r="B6" s="336" t="s">
        <v>331</v>
      </c>
      <c r="C6" s="15">
        <f>'C 25mm Venetian  Std'!C6+'C 25mm Venetian  Std'!C6*(-Venitain25mmDiscount)</f>
        <v>25.2</v>
      </c>
      <c r="D6" s="15">
        <f>'C 25mm Venetian  Std'!D6+'C 25mm Venetian  Std'!D6*(-Venitain25mmDiscount)</f>
        <v>27.44</v>
      </c>
      <c r="E6" s="15">
        <f>'C 25mm Venetian  Std'!E6+'C 25mm Venetian  Std'!E6*(-Venitain25mmDiscount)</f>
        <v>30.8</v>
      </c>
      <c r="F6" s="15">
        <f>'C 25mm Venetian  Std'!F6+'C 25mm Venetian  Std'!F6*(-Venitain25mmDiscount)</f>
        <v>34.720000000000006</v>
      </c>
      <c r="G6" s="15">
        <f>'C 25mm Venetian  Std'!G6+'C 25mm Venetian  Std'!G6*(-Venitain25mmDiscount)</f>
        <v>36.96</v>
      </c>
      <c r="H6" s="15">
        <f>'C 25mm Venetian  Std'!H6+'C 25mm Venetian  Std'!H6*(-Venitain25mmDiscount)</f>
        <v>37.52000000000001</v>
      </c>
      <c r="I6" s="15">
        <f>'C 25mm Venetian  Std'!I6+'C 25mm Venetian  Std'!I6*(-Venitain25mmDiscount)</f>
        <v>39.200000000000003</v>
      </c>
      <c r="J6" s="15">
        <f>'C 25mm Venetian  Std'!J6+'C 25mm Venetian  Std'!J6*(-Venitain25mmDiscount)</f>
        <v>44.24</v>
      </c>
      <c r="K6" s="15">
        <f>'C 25mm Venetian  Std'!K6+'C 25mm Venetian  Std'!K6*(-Venitain25mmDiscount)</f>
        <v>47.6</v>
      </c>
    </row>
    <row r="7" spans="1:11" ht="18.75" x14ac:dyDescent="0.3">
      <c r="A7" s="339">
        <v>1060</v>
      </c>
      <c r="B7" s="336" t="s">
        <v>332</v>
      </c>
      <c r="C7" s="15">
        <f>'C 25mm Venetian  Std'!C7+'C 25mm Venetian  Std'!C7*(-Venitain25mmDiscount)</f>
        <v>25.2</v>
      </c>
      <c r="D7" s="15">
        <f>'C 25mm Venetian  Std'!D7+'C 25mm Venetian  Std'!D7*(-Venitain25mmDiscount)</f>
        <v>28</v>
      </c>
      <c r="E7" s="15">
        <f>'C 25mm Venetian  Std'!E7+'C 25mm Venetian  Std'!E7*(-Venitain25mmDiscount)</f>
        <v>31.36</v>
      </c>
      <c r="F7" s="15">
        <f>'C 25mm Venetian  Std'!F7+'C 25mm Venetian  Std'!F7*(-Venitain25mmDiscount)</f>
        <v>35.28</v>
      </c>
      <c r="G7" s="15">
        <f>'C 25mm Venetian  Std'!G7+'C 25mm Venetian  Std'!G7*(-Venitain25mmDiscount)</f>
        <v>37.52000000000001</v>
      </c>
      <c r="H7" s="15">
        <f>'C 25mm Venetian  Std'!H7+'C 25mm Venetian  Std'!H7*(-Venitain25mmDiscount)</f>
        <v>39.200000000000003</v>
      </c>
      <c r="I7" s="15">
        <f>'C 25mm Venetian  Std'!I7+'C 25mm Venetian  Std'!I7*(-Venitain25mmDiscount)</f>
        <v>44.24</v>
      </c>
      <c r="J7" s="15">
        <f>'C 25mm Venetian  Std'!J7+'C 25mm Venetian  Std'!J7*(-Venitain25mmDiscount)</f>
        <v>47.6</v>
      </c>
      <c r="K7" s="15">
        <f>'C 25mm Venetian  Std'!K7+'C 25mm Venetian  Std'!K7*(-Venitain25mmDiscount)</f>
        <v>49.28</v>
      </c>
    </row>
    <row r="8" spans="1:11" ht="18.75" x14ac:dyDescent="0.3">
      <c r="A8" s="339">
        <v>1210</v>
      </c>
      <c r="B8" s="336" t="s">
        <v>333</v>
      </c>
      <c r="C8" s="15">
        <f>'C 25mm Venetian  Std'!C8+'C 25mm Venetian  Std'!C8*(-Venitain25mmDiscount)</f>
        <v>27.44</v>
      </c>
      <c r="D8" s="15">
        <f>'C 25mm Venetian  Std'!D8+'C 25mm Venetian  Std'!D8*(-Venitain25mmDiscount)</f>
        <v>30.8</v>
      </c>
      <c r="E8" s="15">
        <f>'C 25mm Venetian  Std'!E8+'C 25mm Venetian  Std'!E8*(-Venitain25mmDiscount)</f>
        <v>34.720000000000006</v>
      </c>
      <c r="F8" s="15">
        <f>'C 25mm Venetian  Std'!F8+'C 25mm Venetian  Std'!F8*(-Venitain25mmDiscount)</f>
        <v>36.96</v>
      </c>
      <c r="G8" s="15">
        <f>'C 25mm Venetian  Std'!G8+'C 25mm Venetian  Std'!G8*(-Venitain25mmDiscount)</f>
        <v>39.200000000000003</v>
      </c>
      <c r="H8" s="15">
        <f>'C 25mm Venetian  Std'!H8+'C 25mm Venetian  Std'!H8*(-Venitain25mmDiscount)</f>
        <v>44.24</v>
      </c>
      <c r="I8" s="15">
        <f>'C 25mm Venetian  Std'!I8+'C 25mm Venetian  Std'!I8*(-Venitain25mmDiscount)</f>
        <v>47.6</v>
      </c>
      <c r="J8" s="15">
        <f>'C 25mm Venetian  Std'!J8+'C 25mm Venetian  Std'!J8*(-Venitain25mmDiscount)</f>
        <v>49.28</v>
      </c>
      <c r="K8" s="15">
        <f>'C 25mm Venetian  Std'!K8+'C 25mm Venetian  Std'!K8*(-Venitain25mmDiscount)</f>
        <v>53.760000000000005</v>
      </c>
    </row>
    <row r="9" spans="1:11" ht="18.75" x14ac:dyDescent="0.3">
      <c r="A9" s="339">
        <v>1360</v>
      </c>
      <c r="B9" s="336" t="s">
        <v>334</v>
      </c>
      <c r="C9" s="15">
        <f>'C 25mm Venetian  Std'!C9+'C 25mm Venetian  Std'!C9*(-Venitain25mmDiscount)</f>
        <v>28</v>
      </c>
      <c r="D9" s="15">
        <f>'C 25mm Venetian  Std'!D9+'C 25mm Venetian  Std'!D9*(-Venitain25mmDiscount)</f>
        <v>31.36</v>
      </c>
      <c r="E9" s="15">
        <f>'C 25mm Venetian  Std'!E9+'C 25mm Venetian  Std'!E9*(-Venitain25mmDiscount)</f>
        <v>35.28</v>
      </c>
      <c r="F9" s="15">
        <f>'C 25mm Venetian  Std'!F9+'C 25mm Venetian  Std'!F9*(-Venitain25mmDiscount)</f>
        <v>38.64</v>
      </c>
      <c r="G9" s="15">
        <f>'C 25mm Venetian  Std'!G9+'C 25mm Venetian  Std'!G9*(-Venitain25mmDiscount)</f>
        <v>42.56</v>
      </c>
      <c r="H9" s="15">
        <f>'C 25mm Venetian  Std'!H9+'C 25mm Venetian  Std'!H9*(-Venitain25mmDiscount)</f>
        <v>47.6</v>
      </c>
      <c r="I9" s="15">
        <f>'C 25mm Venetian  Std'!I9+'C 25mm Venetian  Std'!I9*(-Venitain25mmDiscount)</f>
        <v>49.28</v>
      </c>
      <c r="J9" s="15">
        <f>'C 25mm Venetian  Std'!J9+'C 25mm Venetian  Std'!J9*(-Venitain25mmDiscount)</f>
        <v>53.760000000000005</v>
      </c>
      <c r="K9" s="15">
        <f>'C 25mm Venetian  Std'!K9+'C 25mm Venetian  Std'!K9*(-Venitain25mmDiscount)</f>
        <v>58.24</v>
      </c>
    </row>
    <row r="10" spans="1:11" ht="18.75" x14ac:dyDescent="0.3">
      <c r="A10" s="339">
        <v>1510</v>
      </c>
      <c r="B10" s="336" t="s">
        <v>335</v>
      </c>
      <c r="C10" s="15">
        <f>'C 25mm Venetian  Std'!C10+'C 25mm Venetian  Std'!C10*(-Venitain25mmDiscount)</f>
        <v>28</v>
      </c>
      <c r="D10" s="15">
        <f>'C 25mm Venetian  Std'!D10+'C 25mm Venetian  Std'!D10*(-Venitain25mmDiscount)</f>
        <v>34.720000000000006</v>
      </c>
      <c r="E10" s="15">
        <f>'C 25mm Venetian  Std'!E10+'C 25mm Venetian  Std'!E10*(-Venitain25mmDiscount)</f>
        <v>37.52000000000001</v>
      </c>
      <c r="F10" s="15">
        <f>'C 25mm Venetian  Std'!F10+'C 25mm Venetian  Std'!F10*(-Venitain25mmDiscount)</f>
        <v>39.200000000000003</v>
      </c>
      <c r="G10" s="15">
        <f>'C 25mm Venetian  Std'!G10+'C 25mm Venetian  Std'!G10*(-Venitain25mmDiscount)</f>
        <v>45.36</v>
      </c>
      <c r="H10" s="15">
        <f>'C 25mm Venetian  Std'!H10+'C 25mm Venetian  Std'!H10*(-Venitain25mmDiscount)</f>
        <v>48.16</v>
      </c>
      <c r="I10" s="15">
        <f>'C 25mm Venetian  Std'!I10+'C 25mm Venetian  Std'!I10*(-Venitain25mmDiscount)</f>
        <v>53.760000000000005</v>
      </c>
      <c r="J10" s="15">
        <f>'C 25mm Venetian  Std'!J10+'C 25mm Venetian  Std'!J10*(-Venitain25mmDiscount)</f>
        <v>56</v>
      </c>
      <c r="K10" s="15">
        <f>'C 25mm Venetian  Std'!K10+'C 25mm Venetian  Std'!K10*(-Venitain25mmDiscount)</f>
        <v>59.92</v>
      </c>
    </row>
    <row r="11" spans="1:11" ht="18.75" x14ac:dyDescent="0.3">
      <c r="A11" s="339">
        <v>1660</v>
      </c>
      <c r="B11" s="336" t="s">
        <v>336</v>
      </c>
      <c r="C11" s="15">
        <f>'C 25mm Venetian  Std'!C11+'C 25mm Venetian  Std'!C11*(-Venitain25mmDiscount)</f>
        <v>30.8</v>
      </c>
      <c r="D11" s="15">
        <f>'C 25mm Venetian  Std'!D11+'C 25mm Venetian  Std'!D11*(-Venitain25mmDiscount)</f>
        <v>35.28</v>
      </c>
      <c r="E11" s="15">
        <f>'C 25mm Venetian  Std'!E11+'C 25mm Venetian  Std'!E11*(-Venitain25mmDiscount)</f>
        <v>38.64</v>
      </c>
      <c r="F11" s="15">
        <f>'C 25mm Venetian  Std'!F11+'C 25mm Venetian  Std'!F11*(-Venitain25mmDiscount)</f>
        <v>42.56</v>
      </c>
      <c r="G11" s="15">
        <f>'C 25mm Venetian  Std'!G11+'C 25mm Venetian  Std'!G11*(-Venitain25mmDiscount)</f>
        <v>47.6</v>
      </c>
      <c r="H11" s="15">
        <f>'C 25mm Venetian  Std'!H11+'C 25mm Venetian  Std'!H11*(-Venitain25mmDiscount)</f>
        <v>52.64</v>
      </c>
      <c r="I11" s="15">
        <f>'C 25mm Venetian  Std'!I11+'C 25mm Venetian  Std'!I11*(-Venitain25mmDiscount)</f>
        <v>56</v>
      </c>
      <c r="J11" s="15">
        <f>'C 25mm Venetian  Std'!J11+'C 25mm Venetian  Std'!J11*(-Venitain25mmDiscount)</f>
        <v>59.92</v>
      </c>
      <c r="K11" s="15">
        <f>'C 25mm Venetian  Std'!K11+'C 25mm Venetian  Std'!K11*(-Venitain25mmDiscount)</f>
        <v>64.960000000000008</v>
      </c>
    </row>
    <row r="12" spans="1:11" ht="18.75" x14ac:dyDescent="0.3">
      <c r="A12" s="339">
        <v>1810</v>
      </c>
      <c r="B12" s="336" t="s">
        <v>337</v>
      </c>
      <c r="C12" s="15">
        <f>'C 25mm Venetian  Std'!C12+'C 25mm Venetian  Std'!C12*(-Venitain25mmDiscount)</f>
        <v>31.36</v>
      </c>
      <c r="D12" s="15">
        <f>'C 25mm Venetian  Std'!D12+'C 25mm Venetian  Std'!D12*(-Venitain25mmDiscount)</f>
        <v>36.96</v>
      </c>
      <c r="E12" s="15">
        <f>'C 25mm Venetian  Std'!E12+'C 25mm Venetian  Std'!E12*(-Venitain25mmDiscount)</f>
        <v>39.200000000000003</v>
      </c>
      <c r="F12" s="15">
        <f>'C 25mm Venetian  Std'!F12+'C 25mm Venetian  Std'!F12*(-Venitain25mmDiscount)</f>
        <v>45.36</v>
      </c>
      <c r="G12" s="15">
        <f>'C 25mm Venetian  Std'!G12+'C 25mm Venetian  Std'!G12*(-Venitain25mmDiscount)</f>
        <v>49.28</v>
      </c>
      <c r="H12" s="15">
        <f>'C 25mm Venetian  Std'!H12+'C 25mm Venetian  Std'!H12*(-Venitain25mmDiscount)</f>
        <v>54.320000000000007</v>
      </c>
      <c r="I12" s="15">
        <f>'C 25mm Venetian  Std'!I12+'C 25mm Venetian  Std'!I12*(-Venitain25mmDiscount)</f>
        <v>58.8</v>
      </c>
      <c r="J12" s="15">
        <f>'C 25mm Venetian  Std'!J12+'C 25mm Venetian  Std'!J12*(-Venitain25mmDiscount)</f>
        <v>64.960000000000008</v>
      </c>
      <c r="K12" s="15">
        <f>'C 25mm Venetian  Std'!K12+'C 25mm Venetian  Std'!K12*(-Venitain25mmDiscount)</f>
        <v>67.2</v>
      </c>
    </row>
    <row r="13" spans="1:11" ht="18.75" x14ac:dyDescent="0.3">
      <c r="A13" s="339">
        <v>1960</v>
      </c>
      <c r="B13" s="336" t="s">
        <v>338</v>
      </c>
      <c r="C13" s="15">
        <f>'C 25mm Venetian  Std'!C13+'C 25mm Venetian  Std'!C13*(-Venitain25mmDiscount)</f>
        <v>34.720000000000006</v>
      </c>
      <c r="D13" s="15">
        <f>'C 25mm Venetian  Std'!D13+'C 25mm Venetian  Std'!D13*(-Venitain25mmDiscount)</f>
        <v>37.52000000000001</v>
      </c>
      <c r="E13" s="15">
        <f>'C 25mm Venetian  Std'!E13+'C 25mm Venetian  Std'!E13*(-Venitain25mmDiscount)</f>
        <v>42.56</v>
      </c>
      <c r="F13" s="15">
        <f>'C 25mm Venetian  Std'!F13+'C 25mm Venetian  Std'!F13*(-Venitain25mmDiscount)</f>
        <v>47.6</v>
      </c>
      <c r="G13" s="15">
        <f>'C 25mm Venetian  Std'!G13+'C 25mm Venetian  Std'!G13*(-Venitain25mmDiscount)</f>
        <v>52.64</v>
      </c>
      <c r="H13" s="15">
        <f>'C 25mm Venetian  Std'!H13+'C 25mm Venetian  Std'!H13*(-Venitain25mmDiscount)</f>
        <v>56</v>
      </c>
      <c r="I13" s="15">
        <f>'C 25mm Venetian  Std'!I13+'C 25mm Venetian  Std'!I13*(-Venitain25mmDiscount)</f>
        <v>63.840000000000018</v>
      </c>
      <c r="J13" s="15">
        <f>'C 25mm Venetian  Std'!J13+'C 25mm Venetian  Std'!J13*(-Venitain25mmDiscount)</f>
        <v>66.640000000000015</v>
      </c>
      <c r="K13" s="15">
        <f>'C 25mm Venetian  Std'!K13+'C 25mm Venetian  Std'!K13*(-Venitain25mmDiscount)</f>
        <v>70.56</v>
      </c>
    </row>
    <row r="14" spans="1:11" ht="18.75" x14ac:dyDescent="0.3">
      <c r="A14" s="339">
        <v>2110</v>
      </c>
      <c r="B14" s="336" t="s">
        <v>339</v>
      </c>
      <c r="C14" s="15">
        <f>'C 25mm Venetian  Std'!C14+'C 25mm Venetian  Std'!C14*(-Venitain25mmDiscount)</f>
        <v>34.720000000000006</v>
      </c>
      <c r="D14" s="15">
        <f>'C 25mm Venetian  Std'!D14+'C 25mm Venetian  Std'!D14*(-Venitain25mmDiscount)</f>
        <v>38.64</v>
      </c>
      <c r="E14" s="15">
        <f>'C 25mm Venetian  Std'!E14+'C 25mm Venetian  Std'!E14*(-Venitain25mmDiscount)</f>
        <v>44.24</v>
      </c>
      <c r="F14" s="15">
        <f>'C 25mm Venetian  Std'!F14+'C 25mm Venetian  Std'!F14*(-Venitain25mmDiscount)</f>
        <v>48.16</v>
      </c>
      <c r="G14" s="15">
        <f>'C 25mm Venetian  Std'!G14+'C 25mm Venetian  Std'!G14*(-Venitain25mmDiscount)</f>
        <v>54.320000000000007</v>
      </c>
      <c r="H14" s="15">
        <f>'C 25mm Venetian  Std'!H14+'C 25mm Venetian  Std'!H14*(-Venitain25mmDiscount)</f>
        <v>58.8</v>
      </c>
      <c r="I14" s="15">
        <f>'C 25mm Venetian  Std'!I14+'C 25mm Venetian  Std'!I14*(-Venitain25mmDiscount)</f>
        <v>65.52</v>
      </c>
      <c r="J14" s="15">
        <f>'C 25mm Venetian  Std'!J14+'C 25mm Venetian  Std'!J14*(-Venitain25mmDiscount)</f>
        <v>68.88000000000001</v>
      </c>
      <c r="K14" s="15">
        <f>'C 25mm Venetian  Std'!K14+'C 25mm Venetian  Std'!K14*(-Venitain25mmDiscount)</f>
        <v>75.599999999999994</v>
      </c>
    </row>
    <row r="15" spans="1:11" ht="18.75" x14ac:dyDescent="0.3">
      <c r="A15" s="339">
        <v>2260</v>
      </c>
      <c r="B15" s="336" t="s">
        <v>340</v>
      </c>
      <c r="C15" s="15">
        <f>'C 25mm Venetian  Std'!C15+'C 25mm Venetian  Std'!C15*(-Venitain25mmDiscount)</f>
        <v>35.28</v>
      </c>
      <c r="D15" s="15">
        <f>'C 25mm Venetian  Std'!D15+'C 25mm Venetian  Std'!D15*(-Venitain25mmDiscount)</f>
        <v>39.200000000000003</v>
      </c>
      <c r="E15" s="15">
        <f>'C 25mm Venetian  Std'!E15+'C 25mm Venetian  Std'!E15*(-Venitain25mmDiscount)</f>
        <v>45.36</v>
      </c>
      <c r="F15" s="15">
        <f>'C 25mm Venetian  Std'!F15+'C 25mm Venetian  Std'!F15*(-Venitain25mmDiscount)</f>
        <v>52.64</v>
      </c>
      <c r="G15" s="15">
        <f>'C 25mm Venetian  Std'!G15+'C 25mm Venetian  Std'!G15*(-Venitain25mmDiscount)</f>
        <v>56</v>
      </c>
      <c r="H15" s="15">
        <f>'C 25mm Venetian  Std'!H15+'C 25mm Venetian  Std'!H15*(-Venitain25mmDiscount)</f>
        <v>63.840000000000018</v>
      </c>
      <c r="I15" s="15">
        <f>'C 25mm Venetian  Std'!I15+'C 25mm Venetian  Std'!I15*(-Venitain25mmDiscount)</f>
        <v>67.2</v>
      </c>
      <c r="J15" s="15">
        <f>'C 25mm Venetian  Std'!J15+'C 25mm Venetian  Std'!J15*(-Venitain25mmDiscount)</f>
        <v>71.680000000000007</v>
      </c>
      <c r="K15" s="15">
        <f>'C 25mm Venetian  Std'!K15+'C 25mm Venetian  Std'!K15*(-Venitain25mmDiscount)</f>
        <v>78.960000000000008</v>
      </c>
    </row>
    <row r="16" spans="1:11" ht="18.75" x14ac:dyDescent="0.3">
      <c r="A16" s="339">
        <v>2410</v>
      </c>
      <c r="B16" s="336" t="s">
        <v>341</v>
      </c>
      <c r="C16" s="15">
        <f>'C 25mm Venetian  Std'!C16+'C 25mm Venetian  Std'!C16*(-Venitain25mmDiscount)</f>
        <v>36.96</v>
      </c>
      <c r="D16" s="15">
        <f>'C 25mm Venetian  Std'!D16+'C 25mm Venetian  Std'!D16*(-Venitain25mmDiscount)</f>
        <v>42.56</v>
      </c>
      <c r="E16" s="15">
        <f>'C 25mm Venetian  Std'!E16+'C 25mm Venetian  Std'!E16*(-Venitain25mmDiscount)</f>
        <v>47.6</v>
      </c>
      <c r="F16" s="15">
        <f>'C 25mm Venetian  Std'!F16+'C 25mm Venetian  Std'!F16*(-Venitain25mmDiscount)</f>
        <v>53.760000000000005</v>
      </c>
      <c r="G16" s="15">
        <f>'C 25mm Venetian  Std'!G16+'C 25mm Venetian  Std'!G16*(-Venitain25mmDiscount)</f>
        <v>58.8</v>
      </c>
      <c r="H16" s="15">
        <f>'C 25mm Venetian  Std'!H16+'C 25mm Venetian  Std'!H16*(-Venitain25mmDiscount)</f>
        <v>65.52</v>
      </c>
      <c r="I16" s="15">
        <f>'C 25mm Venetian  Std'!I16+'C 25mm Venetian  Std'!I16*(-Venitain25mmDiscount)</f>
        <v>68.88000000000001</v>
      </c>
      <c r="J16" s="15">
        <f>'C 25mm Venetian  Std'!J16+'C 25mm Venetian  Std'!J16*(-Venitain25mmDiscount)</f>
        <v>76.160000000000011</v>
      </c>
      <c r="K16" s="15">
        <f>'C 25mm Venetian  Std'!K16+'C 25mm Venetian  Std'!K16*(-Venitain25mmDiscount)</f>
        <v>82.32</v>
      </c>
    </row>
    <row r="17" spans="1:11" ht="18.75" x14ac:dyDescent="0.3">
      <c r="A17" s="339">
        <v>2560</v>
      </c>
      <c r="B17" s="336" t="s">
        <v>342</v>
      </c>
      <c r="C17" s="15">
        <f>'C 25mm Venetian  Std'!C17+'C 25mm Venetian  Std'!C17*(-Venitain25mmDiscount)</f>
        <v>36.96</v>
      </c>
      <c r="D17" s="15">
        <f>'C 25mm Venetian  Std'!D17+'C 25mm Venetian  Std'!D17*(-Venitain25mmDiscount)</f>
        <v>42.56</v>
      </c>
      <c r="E17" s="15">
        <f>'C 25mm Venetian  Std'!E17+'C 25mm Venetian  Std'!E17*(-Venitain25mmDiscount)</f>
        <v>48.16</v>
      </c>
      <c r="F17" s="15">
        <f>'C 25mm Venetian  Std'!F17+'C 25mm Venetian  Std'!F17*(-Venitain25mmDiscount)</f>
        <v>54.320000000000007</v>
      </c>
      <c r="G17" s="15">
        <f>'C 25mm Venetian  Std'!G17+'C 25mm Venetian  Std'!G17*(-Venitain25mmDiscount)</f>
        <v>59.92</v>
      </c>
      <c r="H17" s="15">
        <f>'C 25mm Venetian  Std'!H17+'C 25mm Venetian  Std'!H17*(-Venitain25mmDiscount)</f>
        <v>66.640000000000015</v>
      </c>
      <c r="I17" s="15">
        <f>'C 25mm Venetian  Std'!I17+'C 25mm Venetian  Std'!I17*(-Venitain25mmDiscount)</f>
        <v>71.680000000000007</v>
      </c>
      <c r="J17" s="15">
        <f>'C 25mm Venetian  Std'!J17+'C 25mm Venetian  Std'!J17*(-Venitain25mmDiscount)</f>
        <v>78.960000000000008</v>
      </c>
      <c r="K17" s="15">
        <f>'C 25mm Venetian  Std'!K17+'C 25mm Venetian  Std'!K17*(-Venitain25mmDiscount)</f>
        <v>84.56</v>
      </c>
    </row>
    <row r="18" spans="1:11" ht="18.75" x14ac:dyDescent="0.3">
      <c r="A18" s="339">
        <v>2710</v>
      </c>
      <c r="B18" s="336" t="s">
        <v>343</v>
      </c>
      <c r="C18" s="15">
        <f>'C 25mm Venetian  Std'!C18+'C 25mm Venetian  Std'!C18*(-Venitain25mmDiscount)</f>
        <v>37.52000000000001</v>
      </c>
      <c r="D18" s="15">
        <f>'C 25mm Venetian  Std'!D18+'C 25mm Venetian  Std'!D18*(-Venitain25mmDiscount)</f>
        <v>44.24</v>
      </c>
      <c r="E18" s="15">
        <f>'C 25mm Venetian  Std'!E18+'C 25mm Venetian  Std'!E18*(-Venitain25mmDiscount)</f>
        <v>52.64</v>
      </c>
      <c r="F18" s="15">
        <f>'C 25mm Venetian  Std'!F18+'C 25mm Venetian  Std'!F18*(-Venitain25mmDiscount)</f>
        <v>58.24</v>
      </c>
      <c r="G18" s="15">
        <f>'C 25mm Venetian  Std'!G18+'C 25mm Venetian  Std'!G18*(-Venitain25mmDiscount)</f>
        <v>64.960000000000008</v>
      </c>
      <c r="H18" s="15">
        <f>'C 25mm Venetian  Std'!H18+'C 25mm Venetian  Std'!H18*(-Venitain25mmDiscount)</f>
        <v>68.88000000000001</v>
      </c>
      <c r="I18" s="15">
        <f>'C 25mm Venetian  Std'!I18+'C 25mm Venetian  Std'!I18*(-Venitain25mmDiscount)</f>
        <v>76.160000000000011</v>
      </c>
      <c r="J18" s="15">
        <f>'C 25mm Venetian  Std'!J18+'C 25mm Venetian  Std'!J18*(-Venitain25mmDiscount)</f>
        <v>82.32</v>
      </c>
      <c r="K18" s="15">
        <f>'C 25mm Venetian  Std'!K18+'C 25mm Venetian  Std'!K18*(-Venitain25mmDiscount)</f>
        <v>90.160000000000011</v>
      </c>
    </row>
    <row r="19" spans="1:11" ht="18.75" x14ac:dyDescent="0.3">
      <c r="A19" s="339">
        <v>2860</v>
      </c>
      <c r="B19" s="336" t="s">
        <v>344</v>
      </c>
      <c r="C19" s="15">
        <f>'C 25mm Venetian  Std'!C19+'C 25mm Venetian  Std'!C19*(-Venitain25mmDiscount)</f>
        <v>38.64</v>
      </c>
      <c r="D19" s="15">
        <f>'C 25mm Venetian  Std'!D19+'C 25mm Venetian  Std'!D19*(-Venitain25mmDiscount)</f>
        <v>45.36</v>
      </c>
      <c r="E19" s="15">
        <f>'C 25mm Venetian  Std'!E19+'C 25mm Venetian  Std'!E19*(-Venitain25mmDiscount)</f>
        <v>53.760000000000005</v>
      </c>
      <c r="F19" s="15">
        <f>'C 25mm Venetian  Std'!F19+'C 25mm Venetian  Std'!F19*(-Venitain25mmDiscount)</f>
        <v>58.8</v>
      </c>
      <c r="G19" s="15">
        <f>'C 25mm Venetian  Std'!G19+'C 25mm Venetian  Std'!G19*(-Venitain25mmDiscount)</f>
        <v>65.52</v>
      </c>
      <c r="H19" s="15">
        <f>'C 25mm Venetian  Std'!H19+'C 25mm Venetian  Std'!H19*(-Venitain25mmDiscount)</f>
        <v>71.680000000000007</v>
      </c>
      <c r="I19" s="15">
        <f>'C 25mm Venetian  Std'!I19+'C 25mm Venetian  Std'!I19*(-Venitain25mmDiscount)</f>
        <v>78.960000000000008</v>
      </c>
      <c r="J19" s="15">
        <f>'C 25mm Venetian  Std'!J19+'C 25mm Venetian  Std'!J19*(-Venitain25mmDiscount)</f>
        <v>86.8</v>
      </c>
      <c r="K19" s="15">
        <f>'C 25mm Venetian  Std'!K19+'C 25mm Venetian  Std'!K19*(-Venitain25mmDiscount)</f>
        <v>92.4</v>
      </c>
    </row>
    <row r="20" spans="1:11" ht="18.75" x14ac:dyDescent="0.3">
      <c r="A20" s="339">
        <v>3010</v>
      </c>
      <c r="B20" s="336" t="s">
        <v>345</v>
      </c>
      <c r="C20" s="15">
        <f>'C 25mm Venetian  Std'!C20+'C 25mm Venetian  Std'!C20*(-Venitain25mmDiscount)</f>
        <v>39.200000000000003</v>
      </c>
      <c r="D20" s="15">
        <f>'C 25mm Venetian  Std'!D20+'C 25mm Venetian  Std'!D20*(-Venitain25mmDiscount)</f>
        <v>47.6</v>
      </c>
      <c r="E20" s="15">
        <f>'C 25mm Venetian  Std'!E20+'C 25mm Venetian  Std'!E20*(-Venitain25mmDiscount)</f>
        <v>54.320000000000007</v>
      </c>
      <c r="F20" s="15">
        <f>'C 25mm Venetian  Std'!F20+'C 25mm Venetian  Std'!F20*(-Venitain25mmDiscount)</f>
        <v>59.92</v>
      </c>
      <c r="G20" s="15">
        <f>'C 25mm Venetian  Std'!G20+'C 25mm Venetian  Std'!G20*(-Venitain25mmDiscount)</f>
        <v>67.2</v>
      </c>
      <c r="H20" s="15">
        <f>'C 25mm Venetian  Std'!H20+'C 25mm Venetian  Std'!H20*(-Venitain25mmDiscount)</f>
        <v>76.160000000000011</v>
      </c>
      <c r="I20" s="15">
        <f>'C 25mm Venetian  Std'!I20+'C 25mm Venetian  Std'!I20*(-Venitain25mmDiscount)</f>
        <v>82.32</v>
      </c>
      <c r="J20" s="15">
        <f>'C 25mm Venetian  Std'!J20+'C 25mm Venetian  Std'!J20*(-Venitain25mmDiscount)</f>
        <v>90.160000000000011</v>
      </c>
      <c r="K20" s="15">
        <f>'C 25mm Venetian  Std'!K20+'C 25mm Venetian  Std'!K20*(-Venitain25mmDiscount)</f>
        <v>95.76</v>
      </c>
    </row>
    <row r="21" spans="1:11" ht="18.75" x14ac:dyDescent="0.3">
      <c r="A21" s="339">
        <v>3160</v>
      </c>
      <c r="B21" s="336" t="s">
        <v>534</v>
      </c>
      <c r="C21" s="15">
        <f>'C 25mm Venetian  Std'!C21+'C 25mm Venetian  Std'!C21*(-Venitain25mmDiscount)</f>
        <v>39.200000000000003</v>
      </c>
      <c r="D21" s="15">
        <f>'C 25mm Venetian  Std'!D21+'C 25mm Venetian  Std'!D21*(-Venitain25mmDiscount)</f>
        <v>48.16</v>
      </c>
      <c r="E21" s="15">
        <f>'C 25mm Venetian  Std'!E21+'C 25mm Venetian  Std'!E21*(-Venitain25mmDiscount)</f>
        <v>56</v>
      </c>
      <c r="F21" s="15">
        <f>'C 25mm Venetian  Std'!F21+'C 25mm Venetian  Std'!F21*(-Venitain25mmDiscount)</f>
        <v>64.960000000000008</v>
      </c>
      <c r="G21" s="15">
        <f>'C 25mm Venetian  Std'!G21+'C 25mm Venetian  Std'!G21*(-Venitain25mmDiscount)</f>
        <v>70.56</v>
      </c>
      <c r="H21" s="15">
        <f>'C 25mm Venetian  Std'!H21+'C 25mm Venetian  Std'!H21*(-Venitain25mmDiscount)</f>
        <v>77.28</v>
      </c>
      <c r="I21" s="15">
        <f>'C 25mm Venetian  Std'!I21+'C 25mm Venetian  Std'!I21*(-Venitain25mmDiscount)</f>
        <v>84.56</v>
      </c>
      <c r="J21" s="15">
        <f>'C 25mm Venetian  Std'!J21+'C 25mm Venetian  Std'!J21*(-Venitain25mmDiscount)</f>
        <v>92.4</v>
      </c>
      <c r="K21" s="15">
        <f>'C 25mm Venetian  Std'!K21+'C 25mm Venetian  Std'!K21*(-Venitain25mmDiscount)</f>
        <v>101.36000000000001</v>
      </c>
    </row>
    <row r="22" spans="1:11" ht="18.75" x14ac:dyDescent="0.3">
      <c r="A22" s="339">
        <v>3310</v>
      </c>
      <c r="B22" s="336" t="s">
        <v>535</v>
      </c>
      <c r="C22" s="15">
        <f>'C 25mm Venetian  Std'!C22+'C 25mm Venetian  Std'!C22*(-Venitain25mmDiscount)</f>
        <v>42.56</v>
      </c>
      <c r="D22" s="15">
        <f>'C 25mm Venetian  Std'!D22+'C 25mm Venetian  Std'!D22*(-Venitain25mmDiscount)</f>
        <v>49.28</v>
      </c>
      <c r="E22" s="15">
        <f>'C 25mm Venetian  Std'!E22+'C 25mm Venetian  Std'!E22*(-Venitain25mmDiscount)</f>
        <v>58.24</v>
      </c>
      <c r="F22" s="15">
        <f>'C 25mm Venetian  Std'!F22+'C 25mm Venetian  Std'!F22*(-Venitain25mmDiscount)</f>
        <v>65.52</v>
      </c>
      <c r="G22" s="15">
        <f>'C 25mm Venetian  Std'!G22+'C 25mm Venetian  Std'!G22*(-Venitain25mmDiscount)</f>
        <v>71.680000000000007</v>
      </c>
      <c r="H22" s="15">
        <f>'C 25mm Venetian  Std'!H22+'C 25mm Venetian  Std'!H22*(-Venitain25mmDiscount)</f>
        <v>81.760000000000005</v>
      </c>
      <c r="I22" s="15">
        <f>'C 25mm Venetian  Std'!I22+'C 25mm Venetian  Std'!I22*(-Venitain25mmDiscount)</f>
        <v>87.360000000000014</v>
      </c>
      <c r="J22" s="15">
        <f>'C 25mm Venetian  Std'!J22+'C 25mm Venetian  Std'!J22*(-Venitain25mmDiscount)</f>
        <v>95.76</v>
      </c>
      <c r="K22" s="15">
        <f>'C 25mm Venetian  Std'!K22+'C 25mm Venetian  Std'!K22*(-Venitain25mmDiscount)</f>
        <v>103.6</v>
      </c>
    </row>
    <row r="23" spans="1:11" ht="18.75" x14ac:dyDescent="0.3">
      <c r="A23" s="339">
        <v>3460</v>
      </c>
      <c r="B23" s="336" t="s">
        <v>536</v>
      </c>
      <c r="C23" s="15">
        <f>'C 25mm Venetian  Std'!C23+'C 25mm Venetian  Std'!C23*(-Venitain25mmDiscount)</f>
        <v>44.24</v>
      </c>
      <c r="D23" s="15">
        <f>'C 25mm Venetian  Std'!D23+'C 25mm Venetian  Std'!D23*(-Venitain25mmDiscount)</f>
        <v>52.64</v>
      </c>
      <c r="E23" s="15">
        <f>'C 25mm Venetian  Std'!E23+'C 25mm Venetian  Std'!E23*(-Venitain25mmDiscount)</f>
        <v>58.8</v>
      </c>
      <c r="F23" s="15">
        <f>'C 25mm Venetian  Std'!F23+'C 25mm Venetian  Std'!F23*(-Venitain25mmDiscount)</f>
        <v>66.640000000000015</v>
      </c>
      <c r="G23" s="15">
        <f>'C 25mm Venetian  Std'!G23+'C 25mm Venetian  Std'!G23*(-Venitain25mmDiscount)</f>
        <v>76.160000000000011</v>
      </c>
      <c r="H23" s="15">
        <f>'C 25mm Venetian  Std'!H23+'C 25mm Venetian  Std'!H23*(-Venitain25mmDiscount)</f>
        <v>83.440000000000012</v>
      </c>
      <c r="I23" s="15">
        <f>'C 25mm Venetian  Std'!I23+'C 25mm Venetian  Std'!I23*(-Venitain25mmDiscount)</f>
        <v>91.840000000000018</v>
      </c>
      <c r="J23" s="15">
        <f>'C 25mm Venetian  Std'!J23+'C 25mm Venetian  Std'!J23*(-Venitain25mmDiscount)</f>
        <v>100.24000000000001</v>
      </c>
      <c r="K23" s="15">
        <f>'C 25mm Venetian  Std'!K23+'C 25mm Venetian  Std'!K23*(-Venitain25mmDiscount)</f>
        <v>104.72</v>
      </c>
    </row>
    <row r="24" spans="1:11" ht="18.75" x14ac:dyDescent="0.3">
      <c r="A24" s="339">
        <v>3610</v>
      </c>
      <c r="B24" s="336" t="s">
        <v>537</v>
      </c>
      <c r="C24" s="15">
        <f>'C 25mm Venetian  Std'!C24+'C 25mm Venetian  Std'!C24*(-Venitain25mmDiscount)</f>
        <v>44.24</v>
      </c>
      <c r="D24" s="15">
        <f>'C 25mm Venetian  Std'!D24+'C 25mm Venetian  Std'!D24*(-Venitain25mmDiscount)</f>
        <v>53.760000000000005</v>
      </c>
      <c r="E24" s="15">
        <f>'C 25mm Venetian  Std'!E24+'C 25mm Venetian  Std'!E24*(-Venitain25mmDiscount)</f>
        <v>59.92</v>
      </c>
      <c r="F24" s="15">
        <f>'C 25mm Venetian  Std'!F24+'C 25mm Venetian  Std'!F24*(-Venitain25mmDiscount)</f>
        <v>68.88000000000001</v>
      </c>
      <c r="G24" s="15">
        <f>'C 25mm Venetian  Std'!G24+'C 25mm Venetian  Std'!G24*(-Venitain25mmDiscount)</f>
        <v>77.28</v>
      </c>
      <c r="H24" s="15">
        <f>'C 25mm Venetian  Std'!H24+'C 25mm Venetian  Std'!H24*(-Venitain25mmDiscount)</f>
        <v>86.8</v>
      </c>
      <c r="I24" s="15">
        <f>'C 25mm Venetian  Std'!I24+'C 25mm Venetian  Std'!I24*(-Venitain25mmDiscount)</f>
        <v>92.960000000000008</v>
      </c>
      <c r="J24" s="15">
        <f>'C 25mm Venetian  Std'!J24+'C 25mm Venetian  Std'!J24*(-Venitain25mmDiscount)</f>
        <v>102.48</v>
      </c>
      <c r="K24" s="15">
        <f>'C 25mm Venetian  Std'!K24+'C 25mm Venetian  Std'!K24*(-Venitain25mmDiscount)</f>
        <v>110.32000000000002</v>
      </c>
    </row>
    <row r="25" spans="1:11" ht="18.75" x14ac:dyDescent="0.3">
      <c r="A25" s="339">
        <v>3760</v>
      </c>
      <c r="B25" s="336" t="s">
        <v>538</v>
      </c>
      <c r="C25" s="15">
        <f>'C 25mm Venetian  Std'!C25+'C 25mm Venetian  Std'!C25*(-Venitain25mmDiscount)</f>
        <v>45.36</v>
      </c>
      <c r="D25" s="15">
        <f>'C 25mm Venetian  Std'!D25+'C 25mm Venetian  Std'!D25*(-Venitain25mmDiscount)</f>
        <v>54.320000000000007</v>
      </c>
      <c r="E25" s="15">
        <f>'C 25mm Venetian  Std'!E25+'C 25mm Venetian  Std'!E25*(-Venitain25mmDiscount)</f>
        <v>63.840000000000018</v>
      </c>
      <c r="F25" s="15">
        <f>'C 25mm Venetian  Std'!F25+'C 25mm Venetian  Std'!F25*(-Venitain25mmDiscount)</f>
        <v>70.56</v>
      </c>
      <c r="G25" s="15">
        <f>'C 25mm Venetian  Std'!G25+'C 25mm Venetian  Std'!G25*(-Venitain25mmDiscount)</f>
        <v>81.760000000000005</v>
      </c>
      <c r="H25" s="15">
        <f>'C 25mm Venetian  Std'!H25+'C 25mm Venetian  Std'!H25*(-Venitain25mmDiscount)</f>
        <v>87.360000000000014</v>
      </c>
      <c r="I25" s="15">
        <f>'C 25mm Venetian  Std'!I25+'C 25mm Venetian  Std'!I25*(-Venitain25mmDiscount)</f>
        <v>96.32</v>
      </c>
      <c r="J25" s="15">
        <f>'C 25mm Venetian  Std'!J25+'C 25mm Venetian  Std'!J25*(-Venitain25mmDiscount)</f>
        <v>104.16000000000001</v>
      </c>
      <c r="K25" s="15">
        <f>'C 25mm Venetian  Std'!K25+'C 25mm Venetian  Std'!K25*(-Venitain25mmDiscount)</f>
        <v>113.68</v>
      </c>
    </row>
    <row r="26" spans="1:11" ht="18.75" x14ac:dyDescent="0.3">
      <c r="A26" s="339">
        <v>400</v>
      </c>
      <c r="B26" s="336" t="s">
        <v>539</v>
      </c>
      <c r="C26" s="15">
        <f>'C 25mm Venetian  Std'!C26+'C 25mm Venetian  Std'!C26*(-Venitain25mmDiscount)</f>
        <v>47.6</v>
      </c>
      <c r="D26" s="15">
        <f>'C 25mm Venetian  Std'!D26+'C 25mm Venetian  Std'!D26*(-Venitain25mmDiscount)</f>
        <v>56</v>
      </c>
      <c r="E26" s="15">
        <f>'C 25mm Venetian  Std'!E26+'C 25mm Venetian  Std'!E26*(-Venitain25mmDiscount)</f>
        <v>65.52</v>
      </c>
      <c r="F26" s="15">
        <f>'C 25mm Venetian  Std'!F26+'C 25mm Venetian  Std'!F26*(-Venitain25mmDiscount)</f>
        <v>75.599999999999994</v>
      </c>
      <c r="G26" s="15">
        <f>'C 25mm Venetian  Std'!G26+'C 25mm Venetian  Std'!G26*(-Venitain25mmDiscount)</f>
        <v>83.440000000000012</v>
      </c>
      <c r="H26" s="15">
        <f>'C 25mm Venetian  Std'!H26+'C 25mm Venetian  Std'!H26*(-Venitain25mmDiscount)</f>
        <v>92.4</v>
      </c>
      <c r="I26" s="15">
        <f>'C 25mm Venetian  Std'!I26+'C 25mm Venetian  Std'!I26*(-Venitain25mmDiscount)</f>
        <v>102.48</v>
      </c>
      <c r="J26" s="15">
        <f>'C 25mm Venetian  Std'!J26+'C 25mm Venetian  Std'!J26*(-Venitain25mmDiscount)</f>
        <v>110.32000000000002</v>
      </c>
      <c r="K26" s="15">
        <f>'C 25mm Venetian  Std'!K26+'C 25mm Venetian  Std'!K26*(-Venitain25mmDiscount)</f>
        <v>120.4</v>
      </c>
    </row>
    <row r="27" spans="1:11" ht="18.75" x14ac:dyDescent="0.3">
      <c r="A27" s="308"/>
      <c r="B27" s="2"/>
      <c r="C27" s="2"/>
      <c r="D27" s="2"/>
      <c r="E27" s="2"/>
      <c r="F27" s="2"/>
      <c r="G27" s="2"/>
      <c r="H27" s="2"/>
      <c r="I27" s="2"/>
      <c r="J27" s="2"/>
      <c r="K27" s="2"/>
    </row>
    <row r="28" spans="1:11" ht="18.75" x14ac:dyDescent="0.3">
      <c r="A28" s="308"/>
      <c r="B28" s="2"/>
      <c r="C28" s="2"/>
      <c r="D28" s="2"/>
      <c r="E28" s="2"/>
      <c r="F28" s="2"/>
      <c r="G28" s="2"/>
      <c r="H28" s="2"/>
      <c r="I28" s="2"/>
      <c r="J28" s="2"/>
      <c r="K28" s="2"/>
    </row>
    <row r="29" spans="1:11" ht="18.75" x14ac:dyDescent="0.3">
      <c r="A29" s="335"/>
      <c r="B29" s="336"/>
      <c r="C29" s="337">
        <v>1810</v>
      </c>
      <c r="D29" s="337">
        <v>1960</v>
      </c>
      <c r="E29" s="337">
        <v>2110</v>
      </c>
      <c r="F29" s="337">
        <v>2260</v>
      </c>
      <c r="G29" s="337">
        <v>2410</v>
      </c>
      <c r="H29" s="337">
        <v>2560</v>
      </c>
      <c r="I29" s="340">
        <v>2710</v>
      </c>
      <c r="J29" s="340">
        <v>2860</v>
      </c>
      <c r="K29" s="340">
        <v>3010</v>
      </c>
    </row>
    <row r="30" spans="1:11" ht="18.75" x14ac:dyDescent="0.3">
      <c r="A30" s="335"/>
      <c r="B30" s="336"/>
      <c r="C30" s="338" t="s">
        <v>337</v>
      </c>
      <c r="D30" s="338" t="s">
        <v>338</v>
      </c>
      <c r="E30" s="338" t="s">
        <v>339</v>
      </c>
      <c r="F30" s="338" t="s">
        <v>340</v>
      </c>
      <c r="G30" s="338" t="s">
        <v>341</v>
      </c>
      <c r="H30" s="338" t="s">
        <v>342</v>
      </c>
      <c r="I30" s="341" t="s">
        <v>343</v>
      </c>
      <c r="J30" s="341" t="s">
        <v>344</v>
      </c>
      <c r="K30" s="341" t="s">
        <v>345</v>
      </c>
    </row>
    <row r="31" spans="1:11" ht="18.75" x14ac:dyDescent="0.3">
      <c r="A31" s="335">
        <v>610</v>
      </c>
      <c r="B31" s="336" t="s">
        <v>533</v>
      </c>
      <c r="C31" s="15">
        <f>'C 25mm Venetian  Std'!C31+'C 25mm Venetian  Std'!C31*(-Venitain25mmDiscount)</f>
        <v>39.200000000000003</v>
      </c>
      <c r="D31" s="15">
        <f>'C 25mm Venetian  Std'!D31+'C 25mm Venetian  Std'!D31*(-Venitain25mmDiscount)</f>
        <v>44.24</v>
      </c>
      <c r="E31" s="15">
        <f>'C 25mm Venetian  Std'!E31+'C 25mm Venetian  Std'!E31*(-Venitain25mmDiscount)</f>
        <v>45.36</v>
      </c>
      <c r="F31" s="15">
        <f>'C 25mm Venetian  Std'!F31+'C 25mm Venetian  Std'!F31*(-Venitain25mmDiscount)</f>
        <v>47.6</v>
      </c>
      <c r="G31" s="15">
        <f>'C 25mm Venetian  Std'!G31+'C 25mm Venetian  Std'!G31*(-Venitain25mmDiscount)</f>
        <v>49.28</v>
      </c>
      <c r="H31" s="15">
        <f>'C 25mm Venetian  Std'!H31+'C 25mm Venetian  Std'!H31*(-Venitain25mmDiscount)</f>
        <v>52.64</v>
      </c>
      <c r="I31" s="15">
        <f>'C 25mm Venetian  Std'!I31+'C 25mm Venetian  Std'!I31*(-Venitain25mmDiscount)</f>
        <v>53.760000000000005</v>
      </c>
      <c r="J31" s="15">
        <f>'C 25mm Venetian  Std'!J31+'C 25mm Venetian  Std'!J31*(-Venitain25mmDiscount)</f>
        <v>56</v>
      </c>
      <c r="K31" s="15">
        <f>'C 25mm Venetian  Std'!K31+'C 25mm Venetian  Std'!K31*(-Venitain25mmDiscount)</f>
        <v>58.24</v>
      </c>
    </row>
    <row r="32" spans="1:11" ht="18.75" x14ac:dyDescent="0.3">
      <c r="A32" s="335">
        <v>760</v>
      </c>
      <c r="B32" s="336" t="s">
        <v>57</v>
      </c>
      <c r="C32" s="15">
        <f>'C 25mm Venetian  Std'!C32+'C 25mm Venetian  Std'!C32*(-Venitain25mmDiscount)</f>
        <v>45.36</v>
      </c>
      <c r="D32" s="15">
        <f>'C 25mm Venetian  Std'!D32+'C 25mm Venetian  Std'!D32*(-Venitain25mmDiscount)</f>
        <v>47.6</v>
      </c>
      <c r="E32" s="15">
        <f>'C 25mm Venetian  Std'!E32+'C 25mm Venetian  Std'!E32*(-Venitain25mmDiscount)</f>
        <v>49.28</v>
      </c>
      <c r="F32" s="15">
        <f>'C 25mm Venetian  Std'!F32+'C 25mm Venetian  Std'!F32*(-Venitain25mmDiscount)</f>
        <v>52.64</v>
      </c>
      <c r="G32" s="15">
        <f>'C 25mm Venetian  Std'!G32+'C 25mm Venetian  Std'!G32*(-Venitain25mmDiscount)</f>
        <v>54.320000000000007</v>
      </c>
      <c r="H32" s="15">
        <f>'C 25mm Venetian  Std'!H32+'C 25mm Venetian  Std'!H32*(-Venitain25mmDiscount)</f>
        <v>58.24</v>
      </c>
      <c r="I32" s="15">
        <f>'C 25mm Venetian  Std'!I32+'C 25mm Venetian  Std'!I32*(-Venitain25mmDiscount)</f>
        <v>58.8</v>
      </c>
      <c r="J32" s="15">
        <f>'C 25mm Venetian  Std'!J32+'C 25mm Venetian  Std'!J32*(-Venitain25mmDiscount)</f>
        <v>63.840000000000018</v>
      </c>
      <c r="K32" s="15">
        <f>'C 25mm Venetian  Std'!K32+'C 25mm Venetian  Std'!K32*(-Venitain25mmDiscount)</f>
        <v>64.960000000000008</v>
      </c>
    </row>
    <row r="33" spans="1:11" ht="18.75" x14ac:dyDescent="0.3">
      <c r="A33" s="335">
        <v>910</v>
      </c>
      <c r="B33" s="336" t="s">
        <v>331</v>
      </c>
      <c r="C33" s="15">
        <f>'C 25mm Venetian  Std'!C33+'C 25mm Venetian  Std'!C33*(-Venitain25mmDiscount)</f>
        <v>48.16</v>
      </c>
      <c r="D33" s="15">
        <f>'C 25mm Venetian  Std'!D33+'C 25mm Venetian  Std'!D33*(-Venitain25mmDiscount)</f>
        <v>52.64</v>
      </c>
      <c r="E33" s="15">
        <f>'C 25mm Venetian  Std'!E33+'C 25mm Venetian  Std'!E33*(-Venitain25mmDiscount)</f>
        <v>54.320000000000007</v>
      </c>
      <c r="F33" s="15">
        <f>'C 25mm Venetian  Std'!F33+'C 25mm Venetian  Std'!F33*(-Venitain25mmDiscount)</f>
        <v>58.24</v>
      </c>
      <c r="G33" s="15">
        <f>'C 25mm Venetian  Std'!G33+'C 25mm Venetian  Std'!G33*(-Venitain25mmDiscount)</f>
        <v>58.8</v>
      </c>
      <c r="H33" s="15">
        <f>'C 25mm Venetian  Std'!H33+'C 25mm Venetian  Std'!H33*(-Venitain25mmDiscount)</f>
        <v>63.840000000000018</v>
      </c>
      <c r="I33" s="15">
        <f>'C 25mm Venetian  Std'!I33+'C 25mm Venetian  Std'!I33*(-Venitain25mmDiscount)</f>
        <v>65.52</v>
      </c>
      <c r="J33" s="15">
        <f>'C 25mm Venetian  Std'!J33+'C 25mm Venetian  Std'!J33*(-Venitain25mmDiscount)</f>
        <v>67.2</v>
      </c>
      <c r="K33" s="15">
        <f>'C 25mm Venetian  Std'!K33+'C 25mm Venetian  Std'!K33*(-Venitain25mmDiscount)</f>
        <v>68.88000000000001</v>
      </c>
    </row>
    <row r="34" spans="1:11" ht="18.75" x14ac:dyDescent="0.3">
      <c r="A34" s="335">
        <v>1060</v>
      </c>
      <c r="B34" s="336" t="s">
        <v>332</v>
      </c>
      <c r="C34" s="15">
        <f>'C 25mm Venetian  Std'!C34+'C 25mm Venetian  Std'!C34*(-Venitain25mmDiscount)</f>
        <v>53.760000000000005</v>
      </c>
      <c r="D34" s="15">
        <f>'C 25mm Venetian  Std'!D34+'C 25mm Venetian  Std'!D34*(-Venitain25mmDiscount)</f>
        <v>56</v>
      </c>
      <c r="E34" s="15">
        <f>'C 25mm Venetian  Std'!E34+'C 25mm Venetian  Std'!E34*(-Venitain25mmDiscount)</f>
        <v>58.8</v>
      </c>
      <c r="F34" s="15">
        <f>'C 25mm Venetian  Std'!F34+'C 25mm Venetian  Std'!F34*(-Venitain25mmDiscount)</f>
        <v>63.840000000000018</v>
      </c>
      <c r="G34" s="15">
        <f>'C 25mm Venetian  Std'!G34+'C 25mm Venetian  Std'!G34*(-Venitain25mmDiscount)</f>
        <v>65.52</v>
      </c>
      <c r="H34" s="15">
        <f>'C 25mm Venetian  Std'!H34+'C 25mm Venetian  Std'!H34*(-Venitain25mmDiscount)</f>
        <v>67.2</v>
      </c>
      <c r="I34" s="15">
        <f>'C 25mm Venetian  Std'!I34+'C 25mm Venetian  Std'!I34*(-Venitain25mmDiscount)</f>
        <v>70.56</v>
      </c>
      <c r="J34" s="15">
        <f>'C 25mm Venetian  Std'!J34+'C 25mm Venetian  Std'!J34*(-Venitain25mmDiscount)</f>
        <v>75.599999999999994</v>
      </c>
      <c r="K34" s="15">
        <f>'C 25mm Venetian  Std'!K34+'C 25mm Venetian  Std'!K34*(-Venitain25mmDiscount)</f>
        <v>77.28</v>
      </c>
    </row>
    <row r="35" spans="1:11" ht="18.75" x14ac:dyDescent="0.3">
      <c r="A35" s="335">
        <v>1210</v>
      </c>
      <c r="B35" s="336" t="s">
        <v>333</v>
      </c>
      <c r="C35" s="15">
        <f>'C 25mm Venetian  Std'!C35+'C 25mm Venetian  Std'!C35*(-Venitain25mmDiscount)</f>
        <v>56</v>
      </c>
      <c r="D35" s="15">
        <f>'C 25mm Venetian  Std'!D35+'C 25mm Venetian  Std'!D35*(-Venitain25mmDiscount)</f>
        <v>59.92</v>
      </c>
      <c r="E35" s="15">
        <f>'C 25mm Venetian  Std'!E35+'C 25mm Venetian  Std'!E35*(-Venitain25mmDiscount)</f>
        <v>64.960000000000008</v>
      </c>
      <c r="F35" s="15">
        <f>'C 25mm Venetian  Std'!F35+'C 25mm Venetian  Std'!F35*(-Venitain25mmDiscount)</f>
        <v>66.640000000000015</v>
      </c>
      <c r="G35" s="15">
        <f>'C 25mm Venetian  Std'!G35+'C 25mm Venetian  Std'!G35*(-Venitain25mmDiscount)</f>
        <v>68.88000000000001</v>
      </c>
      <c r="H35" s="15">
        <f>'C 25mm Venetian  Std'!H35+'C 25mm Venetian  Std'!H35*(-Venitain25mmDiscount)</f>
        <v>71.680000000000007</v>
      </c>
      <c r="I35" s="15">
        <f>'C 25mm Venetian  Std'!I35+'C 25mm Venetian  Std'!I35*(-Venitain25mmDiscount)</f>
        <v>76.160000000000011</v>
      </c>
      <c r="J35" s="15">
        <f>'C 25mm Venetian  Std'!J35+'C 25mm Venetian  Std'!J35*(-Venitain25mmDiscount)</f>
        <v>81.760000000000005</v>
      </c>
      <c r="K35" s="15">
        <f>'C 25mm Venetian  Std'!K35+'C 25mm Venetian  Std'!K35*(-Venitain25mmDiscount)</f>
        <v>83.440000000000012</v>
      </c>
    </row>
    <row r="36" spans="1:11" ht="18.75" x14ac:dyDescent="0.3">
      <c r="A36" s="335">
        <v>1360</v>
      </c>
      <c r="B36" s="336" t="s">
        <v>334</v>
      </c>
      <c r="C36" s="15">
        <f>'C 25mm Venetian  Std'!C36+'C 25mm Venetian  Std'!C36*(-Venitain25mmDiscount)</f>
        <v>59.92</v>
      </c>
      <c r="D36" s="15">
        <f>'C 25mm Venetian  Std'!D36+'C 25mm Venetian  Std'!D36*(-Venitain25mmDiscount)</f>
        <v>64.960000000000008</v>
      </c>
      <c r="E36" s="15">
        <f>'C 25mm Venetian  Std'!E36+'C 25mm Venetian  Std'!E36*(-Venitain25mmDiscount)</f>
        <v>67.2</v>
      </c>
      <c r="F36" s="15">
        <f>'C 25mm Venetian  Std'!F36+'C 25mm Venetian  Std'!F36*(-Venitain25mmDiscount)</f>
        <v>70.56</v>
      </c>
      <c r="G36" s="15">
        <f>'C 25mm Venetian  Std'!G36+'C 25mm Venetian  Std'!G36*(-Venitain25mmDiscount)</f>
        <v>75.599999999999994</v>
      </c>
      <c r="H36" s="15">
        <f>'C 25mm Venetian  Std'!H36+'C 25mm Venetian  Std'!H36*(-Venitain25mmDiscount)</f>
        <v>78.960000000000008</v>
      </c>
      <c r="I36" s="15">
        <f>'C 25mm Venetian  Std'!I36+'C 25mm Venetian  Std'!I36*(-Venitain25mmDiscount)</f>
        <v>82.32</v>
      </c>
      <c r="J36" s="15">
        <f>'C 25mm Venetian  Std'!J36+'C 25mm Venetian  Std'!J36*(-Venitain25mmDiscount)</f>
        <v>86.8</v>
      </c>
      <c r="K36" s="15">
        <f>'C 25mm Venetian  Std'!K36+'C 25mm Venetian  Std'!K36*(-Venitain25mmDiscount)</f>
        <v>90.160000000000011</v>
      </c>
    </row>
    <row r="37" spans="1:11" ht="18.75" x14ac:dyDescent="0.3">
      <c r="A37" s="335">
        <v>1510</v>
      </c>
      <c r="B37" s="336" t="s">
        <v>335</v>
      </c>
      <c r="C37" s="15">
        <f>'C 25mm Venetian  Std'!C37+'C 25mm Venetian  Std'!C37*(-Venitain25mmDiscount)</f>
        <v>65.52</v>
      </c>
      <c r="D37" s="15">
        <f>'C 25mm Venetian  Std'!D37+'C 25mm Venetian  Std'!D37*(-Venitain25mmDiscount)</f>
        <v>67.2</v>
      </c>
      <c r="E37" s="15">
        <f>'C 25mm Venetian  Std'!E37+'C 25mm Venetian  Std'!E37*(-Venitain25mmDiscount)</f>
        <v>71.680000000000007</v>
      </c>
      <c r="F37" s="15">
        <f>'C 25mm Venetian  Std'!F37+'C 25mm Venetian  Std'!F37*(-Venitain25mmDiscount)</f>
        <v>76.160000000000011</v>
      </c>
      <c r="G37" s="15">
        <f>'C 25mm Venetian  Std'!G37+'C 25mm Venetian  Std'!G37*(-Venitain25mmDiscount)</f>
        <v>81.760000000000005</v>
      </c>
      <c r="H37" s="15">
        <f>'C 25mm Venetian  Std'!H37+'C 25mm Venetian  Std'!H37*(-Venitain25mmDiscount)</f>
        <v>83.440000000000012</v>
      </c>
      <c r="I37" s="15">
        <f>'C 25mm Venetian  Std'!I37+'C 25mm Venetian  Std'!I37*(-Venitain25mmDiscount)</f>
        <v>87.360000000000014</v>
      </c>
      <c r="J37" s="15">
        <f>'C 25mm Venetian  Std'!J37+'C 25mm Venetian  Std'!J37*(-Venitain25mmDiscount)</f>
        <v>92.4</v>
      </c>
      <c r="K37" s="15">
        <f>'C 25mm Venetian  Std'!K37+'C 25mm Venetian  Std'!K37*(-Venitain25mmDiscount)</f>
        <v>95.76</v>
      </c>
    </row>
    <row r="38" spans="1:11" ht="18.75" x14ac:dyDescent="0.3">
      <c r="A38" s="335">
        <v>1660</v>
      </c>
      <c r="B38" s="336" t="s">
        <v>336</v>
      </c>
      <c r="C38" s="15">
        <f>'C 25mm Venetian  Std'!C38+'C 25mm Venetian  Std'!C38*(-Venitain25mmDiscount)</f>
        <v>67.2</v>
      </c>
      <c r="D38" s="15">
        <f>'C 25mm Venetian  Std'!D38+'C 25mm Venetian  Std'!D38*(-Venitain25mmDiscount)</f>
        <v>71.680000000000007</v>
      </c>
      <c r="E38" s="15">
        <f>'C 25mm Venetian  Std'!E38+'C 25mm Venetian  Std'!E38*(-Venitain25mmDiscount)</f>
        <v>77.28</v>
      </c>
      <c r="F38" s="15">
        <f>'C 25mm Venetian  Std'!F38+'C 25mm Venetian  Std'!F38*(-Venitain25mmDiscount)</f>
        <v>81.760000000000005</v>
      </c>
      <c r="G38" s="15">
        <f>'C 25mm Venetian  Std'!G38+'C 25mm Venetian  Std'!G38*(-Venitain25mmDiscount)</f>
        <v>84.56</v>
      </c>
      <c r="H38" s="15">
        <f>'C 25mm Venetian  Std'!H38+'C 25mm Venetian  Std'!H38*(-Venitain25mmDiscount)</f>
        <v>90.160000000000011</v>
      </c>
      <c r="I38" s="15">
        <f>'C 25mm Venetian  Std'!I38+'C 25mm Venetian  Std'!I38*(-Venitain25mmDiscount)</f>
        <v>92.960000000000008</v>
      </c>
      <c r="J38" s="15">
        <f>'C 25mm Venetian  Std'!J38+'C 25mm Venetian  Std'!J38*(-Venitain25mmDiscount)</f>
        <v>96.32</v>
      </c>
      <c r="K38" s="15">
        <f>'C 25mm Venetian  Std'!K38+'C 25mm Venetian  Std'!K38*(-Venitain25mmDiscount)</f>
        <v>102.48</v>
      </c>
    </row>
    <row r="39" spans="1:11" ht="18.75" x14ac:dyDescent="0.3">
      <c r="A39" s="335">
        <v>1810</v>
      </c>
      <c r="B39" s="336" t="s">
        <v>337</v>
      </c>
      <c r="C39" s="15">
        <f>'C 25mm Venetian  Std'!C39+'C 25mm Venetian  Std'!C39*(-Venitain25mmDiscount)</f>
        <v>71.680000000000007</v>
      </c>
      <c r="D39" s="15">
        <f>'C 25mm Venetian  Std'!D39+'C 25mm Venetian  Std'!D39*(-Venitain25mmDiscount)</f>
        <v>77.28</v>
      </c>
      <c r="E39" s="15">
        <f>'C 25mm Venetian  Std'!E39+'C 25mm Venetian  Std'!E39*(-Venitain25mmDiscount)</f>
        <v>82.32</v>
      </c>
      <c r="F39" s="15">
        <f>'C 25mm Venetian  Std'!F39+'C 25mm Venetian  Std'!F39*(-Venitain25mmDiscount)</f>
        <v>86.8</v>
      </c>
      <c r="G39" s="15">
        <f>'C 25mm Venetian  Std'!G39+'C 25mm Venetian  Std'!G39*(-Venitain25mmDiscount)</f>
        <v>91.840000000000018</v>
      </c>
      <c r="H39" s="15">
        <f>'C 25mm Venetian  Std'!H39+'C 25mm Venetian  Std'!H39*(-Venitain25mmDiscount)</f>
        <v>92.960000000000008</v>
      </c>
      <c r="I39" s="15">
        <f>'C 25mm Venetian  Std'!I39+'C 25mm Venetian  Std'!I39*(-Venitain25mmDiscount)</f>
        <v>100.24000000000001</v>
      </c>
      <c r="J39" s="15">
        <f>'C 25mm Venetian  Std'!J39+'C 25mm Venetian  Std'!J39*(-Venitain25mmDiscount)</f>
        <v>103.6</v>
      </c>
      <c r="K39" s="15">
        <f>'C 25mm Venetian  Std'!K39+'C 25mm Venetian  Std'!K39*(-Venitain25mmDiscount)</f>
        <v>108.08000000000001</v>
      </c>
    </row>
    <row r="40" spans="1:11" ht="18.75" x14ac:dyDescent="0.3">
      <c r="A40" s="335">
        <v>1960</v>
      </c>
      <c r="B40" s="336" t="s">
        <v>338</v>
      </c>
      <c r="C40" s="15">
        <f>'C 25mm Venetian  Std'!C40+'C 25mm Venetian  Std'!C40*(-Venitain25mmDiscount)</f>
        <v>76.160000000000011</v>
      </c>
      <c r="D40" s="15">
        <f>'C 25mm Venetian  Std'!D40+'C 25mm Venetian  Std'!D40*(-Venitain25mmDiscount)</f>
        <v>81.760000000000005</v>
      </c>
      <c r="E40" s="15">
        <f>'C 25mm Venetian  Std'!E40+'C 25mm Venetian  Std'!E40*(-Venitain25mmDiscount)</f>
        <v>86.8</v>
      </c>
      <c r="F40" s="15">
        <f>'C 25mm Venetian  Std'!F40+'C 25mm Venetian  Std'!F40*(-Venitain25mmDiscount)</f>
        <v>91.840000000000018</v>
      </c>
      <c r="G40" s="15">
        <f>'C 25mm Venetian  Std'!G40+'C 25mm Venetian  Std'!G40*(-Venitain25mmDiscount)</f>
        <v>95.76</v>
      </c>
      <c r="H40" s="15">
        <f>'C 25mm Venetian  Std'!H40+'C 25mm Venetian  Std'!H40*(-Venitain25mmDiscount)</f>
        <v>101.36000000000001</v>
      </c>
      <c r="I40" s="15">
        <f>'C 25mm Venetian  Std'!I40+'C 25mm Venetian  Std'!I40*(-Venitain25mmDiscount)</f>
        <v>104.16000000000001</v>
      </c>
      <c r="J40" s="15">
        <f>'C 25mm Venetian  Std'!J40+'C 25mm Venetian  Std'!J40*(-Venitain25mmDiscount)</f>
        <v>109.2</v>
      </c>
      <c r="K40" s="15">
        <f>'C 25mm Venetian  Std'!K40+'C 25mm Venetian  Std'!K40*(-Venitain25mmDiscount)</f>
        <v>114.80000000000001</v>
      </c>
    </row>
    <row r="41" spans="1:11" ht="18.75" x14ac:dyDescent="0.3">
      <c r="A41" s="335">
        <v>2110</v>
      </c>
      <c r="B41" s="336" t="s">
        <v>339</v>
      </c>
      <c r="C41" s="15">
        <f>'C 25mm Venetian  Std'!C41+'C 25mm Venetian  Std'!C41*(-Venitain25mmDiscount)</f>
        <v>81.760000000000005</v>
      </c>
      <c r="D41" s="15">
        <f>'C 25mm Venetian  Std'!D41+'C 25mm Venetian  Std'!D41*(-Venitain25mmDiscount)</f>
        <v>84.56</v>
      </c>
      <c r="E41" s="15">
        <f>'C 25mm Venetian  Std'!E41+'C 25mm Venetian  Std'!E41*(-Venitain25mmDiscount)</f>
        <v>90.160000000000011</v>
      </c>
      <c r="F41" s="15">
        <f>'C 25mm Venetian  Std'!F41+'C 25mm Venetian  Std'!F41*(-Venitain25mmDiscount)</f>
        <v>95.76</v>
      </c>
      <c r="G41" s="15">
        <f>'C 25mm Venetian  Std'!G41+'C 25mm Venetian  Std'!G41*(-Venitain25mmDiscount)</f>
        <v>101.36000000000001</v>
      </c>
      <c r="H41" s="15">
        <f>'C 25mm Venetian  Std'!H41+'C 25mm Venetian  Std'!H41*(-Venitain25mmDiscount)</f>
        <v>104.72</v>
      </c>
      <c r="I41" s="15">
        <f>'C 25mm Venetian  Std'!I41+'C 25mm Venetian  Std'!I41*(-Venitain25mmDiscount)</f>
        <v>110.32000000000002</v>
      </c>
      <c r="J41" s="15">
        <f>'C 25mm Venetian  Std'!J41+'C 25mm Venetian  Std'!J41*(-Venitain25mmDiscount)</f>
        <v>114.80000000000001</v>
      </c>
      <c r="K41" s="15">
        <f>'C 25mm Venetian  Std'!K41+'C 25mm Venetian  Std'!K41*(-Venitain25mmDiscount)</f>
        <v>121.52000000000001</v>
      </c>
    </row>
    <row r="42" spans="1:11" ht="18.75" x14ac:dyDescent="0.3">
      <c r="A42" s="335">
        <v>2260</v>
      </c>
      <c r="B42" s="336" t="s">
        <v>340</v>
      </c>
      <c r="C42" s="15">
        <f>'C 25mm Venetian  Std'!C42+'C 25mm Venetian  Std'!C42*(-Venitain25mmDiscount)</f>
        <v>83.440000000000012</v>
      </c>
      <c r="D42" s="15">
        <f>'C 25mm Venetian  Std'!D42+'C 25mm Venetian  Std'!D42*(-Venitain25mmDiscount)</f>
        <v>90.160000000000011</v>
      </c>
      <c r="E42" s="15">
        <f>'C 25mm Venetian  Std'!E42+'C 25mm Venetian  Std'!E42*(-Venitain25mmDiscount)</f>
        <v>92.960000000000008</v>
      </c>
      <c r="F42" s="15">
        <f>'C 25mm Venetian  Std'!F42+'C 25mm Venetian  Std'!F42*(-Venitain25mmDiscount)</f>
        <v>101.36000000000001</v>
      </c>
      <c r="G42" s="15">
        <f>'C 25mm Venetian  Std'!G42+'C 25mm Venetian  Std'!G42*(-Venitain25mmDiscount)</f>
        <v>104.72</v>
      </c>
      <c r="H42" s="15">
        <f>'C 25mm Venetian  Std'!H42+'C 25mm Venetian  Std'!H42*(-Venitain25mmDiscount)</f>
        <v>110.32000000000002</v>
      </c>
      <c r="I42" s="15">
        <f>'C 25mm Venetian  Std'!I42+'C 25mm Venetian  Std'!I42*(-Venitain25mmDiscount)</f>
        <v>115.36000000000001</v>
      </c>
      <c r="J42" s="15">
        <f>'C 25mm Venetian  Std'!J42+'C 25mm Venetian  Std'!J42*(-Venitain25mmDiscount)</f>
        <v>121.52000000000001</v>
      </c>
      <c r="K42" s="15">
        <f>'C 25mm Venetian  Std'!K42+'C 25mm Venetian  Std'!K42*(-Venitain25mmDiscount)</f>
        <v>128.24</v>
      </c>
    </row>
    <row r="43" spans="1:11" ht="18.75" x14ac:dyDescent="0.3">
      <c r="A43" s="335">
        <v>2410</v>
      </c>
      <c r="B43" s="336" t="s">
        <v>341</v>
      </c>
      <c r="C43" s="15">
        <f>'C 25mm Venetian  Std'!C43+'C 25mm Venetian  Std'!C43*(-Venitain25mmDiscount)</f>
        <v>87.360000000000014</v>
      </c>
      <c r="D43" s="15">
        <f>'C 25mm Venetian  Std'!D43+'C 25mm Venetian  Std'!D43*(-Venitain25mmDiscount)</f>
        <v>92.960000000000008</v>
      </c>
      <c r="E43" s="15">
        <f>'C 25mm Venetian  Std'!E43+'C 25mm Venetian  Std'!E43*(-Venitain25mmDiscount)</f>
        <v>100.24000000000001</v>
      </c>
      <c r="F43" s="15">
        <f>'C 25mm Venetian  Std'!F43+'C 25mm Venetian  Std'!F43*(-Venitain25mmDiscount)</f>
        <v>104.16000000000001</v>
      </c>
      <c r="G43" s="15">
        <f>'C 25mm Venetian  Std'!G43+'C 25mm Venetian  Std'!G43*(-Venitain25mmDiscount)</f>
        <v>110.32000000000002</v>
      </c>
      <c r="H43" s="15">
        <f>'C 25mm Venetian  Std'!H43+'C 25mm Venetian  Std'!H43*(-Venitain25mmDiscount)</f>
        <v>115.36000000000001</v>
      </c>
      <c r="I43" s="15">
        <f>'C 25mm Venetian  Std'!I43+'C 25mm Venetian  Std'!I43*(-Venitain25mmDiscount)</f>
        <v>121.52000000000001</v>
      </c>
      <c r="J43" s="15">
        <f>'C 25mm Venetian  Std'!J43+'C 25mm Venetian  Std'!J43*(-Venitain25mmDiscount)</f>
        <v>128.24</v>
      </c>
      <c r="K43" s="15">
        <f>'C 25mm Venetian  Std'!K43+'C 25mm Venetian  Std'!K43*(-Venitain25mmDiscount)</f>
        <v>132.72000000000003</v>
      </c>
    </row>
    <row r="44" spans="1:11" ht="18.75" x14ac:dyDescent="0.3">
      <c r="A44" s="335">
        <v>2560</v>
      </c>
      <c r="B44" s="336" t="s">
        <v>342</v>
      </c>
      <c r="C44" s="15">
        <f>'C 25mm Venetian  Std'!C44+'C 25mm Venetian  Std'!C44*(-Venitain25mmDiscount)</f>
        <v>91.840000000000018</v>
      </c>
      <c r="D44" s="15">
        <f>'C 25mm Venetian  Std'!D44+'C 25mm Venetian  Std'!D44*(-Venitain25mmDiscount)</f>
        <v>96.32</v>
      </c>
      <c r="E44" s="15">
        <f>'C 25mm Venetian  Std'!E44+'C 25mm Venetian  Std'!E44*(-Venitain25mmDiscount)</f>
        <v>103.6</v>
      </c>
      <c r="F44" s="15">
        <f>'C 25mm Venetian  Std'!F44+'C 25mm Venetian  Std'!F44*(-Venitain25mmDiscount)</f>
        <v>109.2</v>
      </c>
      <c r="G44" s="15">
        <f>'C 25mm Venetian  Std'!G44+'C 25mm Venetian  Std'!G44*(-Venitain25mmDiscount)</f>
        <v>114.80000000000001</v>
      </c>
      <c r="H44" s="15">
        <f>'C 25mm Venetian  Std'!H44+'C 25mm Venetian  Std'!H44*(-Venitain25mmDiscount)</f>
        <v>121.52000000000001</v>
      </c>
      <c r="I44" s="15">
        <f>'C 25mm Venetian  Std'!I44+'C 25mm Venetian  Std'!I44*(-Venitain25mmDiscount)</f>
        <v>128.24</v>
      </c>
      <c r="J44" s="15">
        <f>'C 25mm Venetian  Std'!J44+'C 25mm Venetian  Std'!J44*(-Venitain25mmDiscount)</f>
        <v>135.52000000000001</v>
      </c>
      <c r="K44" s="15">
        <f>'C 25mm Venetian  Std'!K44+'C 25mm Venetian  Std'!K44*(-Venitain25mmDiscount)</f>
        <v>140</v>
      </c>
    </row>
    <row r="45" spans="1:11" ht="18.75" x14ac:dyDescent="0.3">
      <c r="A45" s="335">
        <v>2710</v>
      </c>
      <c r="B45" s="336" t="s">
        <v>343</v>
      </c>
      <c r="C45" s="15">
        <f>'C 25mm Venetian  Std'!C45+'C 25mm Venetian  Std'!C45*(-Venitain25mmDiscount)</f>
        <v>95.76</v>
      </c>
      <c r="D45" s="15">
        <f>'C 25mm Venetian  Std'!D45+'C 25mm Venetian  Std'!D45*(-Venitain25mmDiscount)</f>
        <v>102.48</v>
      </c>
      <c r="E45" s="15">
        <f>'C 25mm Venetian  Std'!E45+'C 25mm Venetian  Std'!E45*(-Venitain25mmDiscount)</f>
        <v>108.08000000000001</v>
      </c>
      <c r="F45" s="15">
        <f>'C 25mm Venetian  Std'!F45+'C 25mm Venetian  Std'!F45*(-Venitain25mmDiscount)</f>
        <v>113.68</v>
      </c>
      <c r="G45" s="15">
        <f>'C 25mm Venetian  Std'!G45+'C 25mm Venetian  Std'!G45*(-Venitain25mmDiscount)</f>
        <v>121.52000000000001</v>
      </c>
      <c r="H45" s="15">
        <f>'C 25mm Venetian  Std'!H45+'C 25mm Venetian  Std'!H45*(-Venitain25mmDiscount)</f>
        <v>128.24</v>
      </c>
      <c r="I45" s="15">
        <f>'C 25mm Venetian  Std'!I45+'C 25mm Venetian  Std'!I45*(-Venitain25mmDiscount)</f>
        <v>132.72000000000003</v>
      </c>
      <c r="J45" s="15">
        <f>'C 25mm Venetian  Std'!J45+'C 25mm Venetian  Std'!J45*(-Venitain25mmDiscount)</f>
        <v>140</v>
      </c>
      <c r="K45" s="15">
        <f>'C 25mm Venetian  Std'!K45+'C 25mm Venetian  Std'!K45*(-Venitain25mmDiscount)</f>
        <v>146.72000000000003</v>
      </c>
    </row>
    <row r="46" spans="1:11" ht="18.75" x14ac:dyDescent="0.3">
      <c r="A46" s="335">
        <v>2860</v>
      </c>
      <c r="B46" s="336" t="s">
        <v>344</v>
      </c>
      <c r="C46" s="15">
        <f>'C 25mm Venetian  Std'!C46+'C 25mm Venetian  Std'!C46*(-Venitain25mmDiscount)</f>
        <v>100.24000000000001</v>
      </c>
      <c r="D46" s="15">
        <f>'C 25mm Venetian  Std'!D46+'C 25mm Venetian  Std'!D46*(-Venitain25mmDiscount)</f>
        <v>104.72</v>
      </c>
      <c r="E46" s="15">
        <f>'C 25mm Venetian  Std'!E46+'C 25mm Venetian  Std'!E46*(-Venitain25mmDiscount)</f>
        <v>113.12000000000002</v>
      </c>
      <c r="F46" s="15">
        <f>'C 25mm Venetian  Std'!F46+'C 25mm Venetian  Std'!F46*(-Venitain25mmDiscount)</f>
        <v>120.4</v>
      </c>
      <c r="G46" s="15">
        <f>'C 25mm Venetian  Std'!G46+'C 25mm Venetian  Std'!G46*(-Venitain25mmDiscount)</f>
        <v>126</v>
      </c>
      <c r="H46" s="15">
        <f>'C 25mm Venetian  Std'!H46+'C 25mm Venetian  Std'!H46*(-Venitain25mmDiscount)</f>
        <v>131.6</v>
      </c>
      <c r="I46" s="15">
        <f>'C 25mm Venetian  Std'!I46+'C 25mm Venetian  Std'!I46*(-Venitain25mmDiscount)</f>
        <v>140</v>
      </c>
      <c r="J46" s="15">
        <f>'C 25mm Venetian  Std'!J46+'C 25mm Venetian  Std'!J46*(-Venitain25mmDiscount)</f>
        <v>146.72000000000003</v>
      </c>
      <c r="K46" s="15">
        <f>'C 25mm Venetian  Std'!K46+'C 25mm Venetian  Std'!K46*(-Venitain25mmDiscount)</f>
        <v>152.88000000000002</v>
      </c>
    </row>
    <row r="47" spans="1:11" ht="18.75" x14ac:dyDescent="0.3">
      <c r="A47" s="335">
        <v>3010</v>
      </c>
      <c r="B47" s="336" t="s">
        <v>345</v>
      </c>
      <c r="C47" s="15">
        <f>'C 25mm Venetian  Std'!C47+'C 25mm Venetian  Std'!C47*(-Venitain25mmDiscount)</f>
        <v>103.6</v>
      </c>
      <c r="D47" s="15">
        <f>'C 25mm Venetian  Std'!D47+'C 25mm Venetian  Std'!D47*(-Venitain25mmDiscount)</f>
        <v>110.32000000000002</v>
      </c>
      <c r="E47" s="15">
        <f>'C 25mm Venetian  Std'!E47+'C 25mm Venetian  Std'!E47*(-Venitain25mmDiscount)</f>
        <v>115.36000000000001</v>
      </c>
      <c r="F47" s="15">
        <f>'C 25mm Venetian  Std'!F47+'C 25mm Venetian  Std'!F47*(-Venitain25mmDiscount)</f>
        <v>123.76000000000002</v>
      </c>
      <c r="G47" s="15">
        <f>'C 25mm Venetian  Std'!G47+'C 25mm Venetian  Std'!G47*(-Venitain25mmDiscount)</f>
        <v>130.48000000000002</v>
      </c>
      <c r="H47" s="15">
        <f>'C 25mm Venetian  Std'!H47+'C 25mm Venetian  Std'!H47*(-Venitain25mmDiscount)</f>
        <v>137.76000000000002</v>
      </c>
      <c r="I47" s="15">
        <f>'C 25mm Venetian  Std'!I47+'C 25mm Venetian  Std'!I47*(-Venitain25mmDiscount)</f>
        <v>146.72000000000003</v>
      </c>
      <c r="J47" s="15">
        <f>'C 25mm Venetian  Std'!J47+'C 25mm Venetian  Std'!J47*(-Venitain25mmDiscount)</f>
        <v>151.19999999999999</v>
      </c>
      <c r="K47" s="15">
        <f>'C 25mm Venetian  Std'!K47+'C 25mm Venetian  Std'!K47*(-Venitain25mmDiscount)</f>
        <v>159.6</v>
      </c>
    </row>
    <row r="48" spans="1:11" ht="18.75" x14ac:dyDescent="0.3">
      <c r="A48" s="335">
        <v>3160</v>
      </c>
      <c r="B48" s="336" t="s">
        <v>534</v>
      </c>
      <c r="C48" s="15">
        <f>'C 25mm Venetian  Std'!C48+'C 25mm Venetian  Std'!C48*(-Venitain25mmDiscount)</f>
        <v>104.72</v>
      </c>
      <c r="D48" s="15">
        <f>'C 25mm Venetian  Std'!D48+'C 25mm Venetian  Std'!D48*(-Venitain25mmDiscount)</f>
        <v>113.68</v>
      </c>
      <c r="E48" s="15">
        <f>'C 25mm Venetian  Std'!E48+'C 25mm Venetian  Std'!E48*(-Venitain25mmDiscount)</f>
        <v>121.52000000000001</v>
      </c>
      <c r="F48" s="15">
        <f>'C 25mm Venetian  Std'!F48+'C 25mm Venetian  Std'!F48*(-Venitain25mmDiscount)</f>
        <v>129.92000000000002</v>
      </c>
      <c r="G48" s="15">
        <f>'C 25mm Venetian  Std'!G48+'C 25mm Venetian  Std'!G48*(-Venitain25mmDiscount)</f>
        <v>136.63999999999999</v>
      </c>
      <c r="H48" s="15">
        <f>'C 25mm Venetian  Std'!H48+'C 25mm Venetian  Std'!H48*(-Venitain25mmDiscount)</f>
        <v>142.80000000000001</v>
      </c>
      <c r="I48" s="15">
        <f>'C 25mm Venetian  Std'!I48+'C 25mm Venetian  Std'!I48*(-Venitain25mmDiscount)</f>
        <v>150.63999999999999</v>
      </c>
      <c r="J48" s="15">
        <f>'C 25mm Venetian  Std'!J48+'C 25mm Venetian  Std'!J48*(-Venitain25mmDiscount)</f>
        <v>157.92000000000002</v>
      </c>
      <c r="K48" s="15">
        <f>'C 25mm Venetian  Std'!K48+'C 25mm Venetian  Std'!K48*(-Venitain25mmDiscount)</f>
        <v>166.32000000000002</v>
      </c>
    </row>
    <row r="49" spans="1:11" ht="18.75" x14ac:dyDescent="0.3">
      <c r="A49" s="335">
        <v>3310</v>
      </c>
      <c r="B49" s="336" t="s">
        <v>535</v>
      </c>
      <c r="C49" s="15">
        <f>'C 25mm Venetian  Std'!C49+'C 25mm Venetian  Std'!C49*(-Venitain25mmDiscount)</f>
        <v>110.32000000000002</v>
      </c>
      <c r="D49" s="15">
        <f>'C 25mm Venetian  Std'!D49+'C 25mm Venetian  Std'!D49*(-Venitain25mmDiscount)</f>
        <v>118.72000000000003</v>
      </c>
      <c r="E49" s="15">
        <f>'C 25mm Venetian  Std'!E49+'C 25mm Venetian  Std'!E49*(-Venitain25mmDiscount)</f>
        <v>126</v>
      </c>
      <c r="F49" s="15">
        <f>'C 25mm Venetian  Std'!F49+'C 25mm Venetian  Std'!F49*(-Venitain25mmDiscount)</f>
        <v>132.72000000000003</v>
      </c>
      <c r="G49" s="15">
        <f>'C 25mm Venetian  Std'!G49+'C 25mm Venetian  Std'!G49*(-Venitain25mmDiscount)</f>
        <v>141.12</v>
      </c>
      <c r="H49" s="15">
        <f>'C 25mm Venetian  Std'!H49+'C 25mm Venetian  Std'!H49*(-Venitain25mmDiscount)</f>
        <v>148.4</v>
      </c>
      <c r="I49" s="15">
        <f>'C 25mm Venetian  Std'!I49+'C 25mm Venetian  Std'!I49*(-Venitain25mmDiscount)</f>
        <v>156.80000000000001</v>
      </c>
      <c r="J49" s="15">
        <f>'C 25mm Venetian  Std'!J49+'C 25mm Venetian  Std'!J49*(-Venitain25mmDiscount)</f>
        <v>163.52000000000001</v>
      </c>
      <c r="K49" s="15">
        <f>'C 25mm Venetian  Std'!K49+'C 25mm Venetian  Std'!K49*(-Venitain25mmDiscount)</f>
        <v>171.36</v>
      </c>
    </row>
    <row r="50" spans="1:11" ht="18.75" x14ac:dyDescent="0.3">
      <c r="A50" s="335">
        <v>3460</v>
      </c>
      <c r="B50" s="336" t="s">
        <v>536</v>
      </c>
      <c r="C50" s="15">
        <f>'C 25mm Venetian  Std'!C50+'C 25mm Venetian  Std'!C50*(-Venitain25mmDiscount)</f>
        <v>114.80000000000001</v>
      </c>
      <c r="D50" s="15">
        <f>'C 25mm Venetian  Std'!D50+'C 25mm Venetian  Std'!D50*(-Venitain25mmDiscount)</f>
        <v>123.2</v>
      </c>
      <c r="E50" s="15">
        <f>'C 25mm Venetian  Std'!E50+'C 25mm Venetian  Std'!E50*(-Venitain25mmDiscount)</f>
        <v>130.48000000000002</v>
      </c>
      <c r="F50" s="15">
        <f>'C 25mm Venetian  Std'!F50+'C 25mm Venetian  Std'!F50*(-Venitain25mmDiscount)</f>
        <v>137.76000000000002</v>
      </c>
      <c r="G50" s="15">
        <f>'C 25mm Venetian  Std'!G50+'C 25mm Venetian  Std'!G50*(-Venitain25mmDiscount)</f>
        <v>146.72000000000003</v>
      </c>
      <c r="H50" s="15">
        <f>'C 25mm Venetian  Std'!H50+'C 25mm Venetian  Std'!H50*(-Venitain25mmDiscount)</f>
        <v>155.68000000000004</v>
      </c>
      <c r="I50" s="15">
        <f>'C 25mm Venetian  Std'!I50+'C 25mm Venetian  Std'!I50*(-Venitain25mmDiscount)</f>
        <v>161.84</v>
      </c>
      <c r="J50" s="15">
        <f>'C 25mm Venetian  Std'!J50+'C 25mm Venetian  Std'!J50*(-Venitain25mmDiscount)</f>
        <v>169.68000000000004</v>
      </c>
      <c r="K50" s="15">
        <f>'C 25mm Venetian  Std'!K50+'C 25mm Venetian  Std'!K50*(-Venitain25mmDiscount)</f>
        <v>176.96</v>
      </c>
    </row>
    <row r="51" spans="1:11" ht="18.75" x14ac:dyDescent="0.3">
      <c r="A51" s="335">
        <v>3610</v>
      </c>
      <c r="B51" s="336" t="s">
        <v>537</v>
      </c>
      <c r="C51" s="15">
        <f>'C 25mm Venetian  Std'!C51+'C 25mm Venetian  Std'!C51*(-Venitain25mmDiscount)</f>
        <v>118.72000000000003</v>
      </c>
      <c r="D51" s="15">
        <f>'C 25mm Venetian  Std'!D51+'C 25mm Venetian  Std'!D51*(-Venitain25mmDiscount)</f>
        <v>128.24</v>
      </c>
      <c r="E51" s="15">
        <f>'C 25mm Venetian  Std'!E51+'C 25mm Venetian  Std'!E51*(-Venitain25mmDiscount)</f>
        <v>134.96</v>
      </c>
      <c r="F51" s="15">
        <f>'C 25mm Venetian  Std'!F51+'C 25mm Venetian  Std'!F51*(-Venitain25mmDiscount)</f>
        <v>142.80000000000001</v>
      </c>
      <c r="G51" s="15">
        <f>'C 25mm Venetian  Std'!G51+'C 25mm Venetian  Std'!G51*(-Venitain25mmDiscount)</f>
        <v>151.19999999999999</v>
      </c>
      <c r="H51" s="15">
        <f>'C 25mm Venetian  Std'!H51+'C 25mm Venetian  Std'!H51*(-Venitain25mmDiscount)</f>
        <v>159.6</v>
      </c>
      <c r="I51" s="15">
        <f>'C 25mm Venetian  Std'!I51+'C 25mm Venetian  Std'!I51*(-Venitain25mmDiscount)</f>
        <v>168.56</v>
      </c>
      <c r="J51" s="15">
        <f>'C 25mm Venetian  Std'!J51+'C 25mm Venetian  Std'!J51*(-Venitain25mmDiscount)</f>
        <v>175.84</v>
      </c>
      <c r="K51" s="15">
        <f>'C 25mm Venetian  Std'!K51+'C 25mm Venetian  Std'!K51*(-Venitain25mmDiscount)</f>
        <v>184.24</v>
      </c>
    </row>
    <row r="52" spans="1:11" ht="18.75" x14ac:dyDescent="0.3">
      <c r="A52" s="335">
        <v>3760</v>
      </c>
      <c r="B52" s="336" t="s">
        <v>538</v>
      </c>
      <c r="C52" s="15">
        <f>'C 25mm Venetian  Std'!C52+'C 25mm Venetian  Std'!C52*(-Venitain25mmDiscount)</f>
        <v>123.2</v>
      </c>
      <c r="D52" s="15">
        <f>'C 25mm Venetian  Std'!D52+'C 25mm Venetian  Std'!D52*(-Venitain25mmDiscount)</f>
        <v>130.48000000000002</v>
      </c>
      <c r="E52" s="15">
        <f>'C 25mm Venetian  Std'!E52+'C 25mm Venetian  Std'!E52*(-Venitain25mmDiscount)</f>
        <v>140</v>
      </c>
      <c r="F52" s="15">
        <f>'C 25mm Venetian  Std'!F52+'C 25mm Venetian  Std'!F52*(-Venitain25mmDiscount)</f>
        <v>147.28000000000003</v>
      </c>
      <c r="G52" s="15">
        <f>'C 25mm Venetian  Std'!G52+'C 25mm Venetian  Std'!G52*(-Venitain25mmDiscount)</f>
        <v>156.80000000000001</v>
      </c>
      <c r="H52" s="15">
        <f>'C 25mm Venetian  Std'!H52+'C 25mm Venetian  Std'!H52*(-Venitain25mmDiscount)</f>
        <v>166.32000000000002</v>
      </c>
      <c r="I52" s="15">
        <f>'C 25mm Venetian  Std'!I52+'C 25mm Venetian  Std'!I52*(-Venitain25mmDiscount)</f>
        <v>172.48000000000002</v>
      </c>
      <c r="J52" s="15">
        <f>'C 25mm Venetian  Std'!J52+'C 25mm Venetian  Std'!J52*(-Venitain25mmDiscount)</f>
        <v>181.44</v>
      </c>
      <c r="K52" s="15">
        <f>'C 25mm Venetian  Std'!K52+'C 25mm Venetian  Std'!K52*(-Venitain25mmDiscount)</f>
        <v>191.52</v>
      </c>
    </row>
    <row r="53" spans="1:11" ht="18.75" x14ac:dyDescent="0.3">
      <c r="A53" s="335">
        <v>400</v>
      </c>
      <c r="B53" s="336" t="s">
        <v>539</v>
      </c>
      <c r="C53" s="15">
        <f>'C 25mm Venetian  Std'!C53+'C 25mm Venetian  Std'!C53*(-Venitain25mmDiscount)</f>
        <v>129.92000000000002</v>
      </c>
      <c r="D53" s="15">
        <f>'C 25mm Venetian  Std'!D53+'C 25mm Venetian  Std'!D53*(-Venitain25mmDiscount)</f>
        <v>137.76000000000002</v>
      </c>
      <c r="E53" s="15">
        <f>'C 25mm Venetian  Std'!E53+'C 25mm Venetian  Std'!E53*(-Venitain25mmDiscount)</f>
        <v>147.28000000000003</v>
      </c>
      <c r="F53" s="15">
        <f>'C 25mm Venetian  Std'!F53+'C 25mm Venetian  Std'!F53*(-Venitain25mmDiscount)</f>
        <v>156.80000000000001</v>
      </c>
      <c r="G53" s="15">
        <f>'C 25mm Venetian  Std'!G53+'C 25mm Venetian  Std'!G53*(-Venitain25mmDiscount)</f>
        <v>163.52000000000001</v>
      </c>
      <c r="H53" s="15">
        <f>'C 25mm Venetian  Std'!H53+'C 25mm Venetian  Std'!H53*(-Venitain25mmDiscount)</f>
        <v>172.48000000000002</v>
      </c>
      <c r="I53" s="15">
        <f>'C 25mm Venetian  Std'!I53+'C 25mm Venetian  Std'!I53*(-Venitain25mmDiscount)</f>
        <v>181.44</v>
      </c>
      <c r="J53" s="15">
        <f>'C 25mm Venetian  Std'!J53+'C 25mm Venetian  Std'!J53*(-Venitain25mmDiscount)</f>
        <v>191.52</v>
      </c>
      <c r="K53" s="15">
        <f>'C 25mm Venetian  Std'!K53+'C 25mm Venetian  Std'!K53*(-Venitain25mmDiscount)</f>
        <v>199.36</v>
      </c>
    </row>
  </sheetData>
  <pageMargins left="0.7" right="0.7" top="0.75" bottom="0.75" header="0.3" footer="0.3"/>
  <pageSetup paperSize="9" scale="56" orientation="portrait" r:id="rId1"/>
  <headerFooter>
    <oddHeader>&amp;L&amp;"-,Bold"&amp;18 25mm Venetians</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A5D62-6767-42AD-AED6-CF33142D7178}">
  <dimension ref="A1:K59"/>
  <sheetViews>
    <sheetView view="pageBreakPreview" topLeftCell="A22" zoomScaleNormal="100" zoomScaleSheetLayoutView="100" workbookViewId="0">
      <selection activeCell="D35" sqref="D35"/>
    </sheetView>
  </sheetViews>
  <sheetFormatPr defaultRowHeight="15" x14ac:dyDescent="0.25"/>
  <cols>
    <col min="1" max="1" width="13.7109375" style="658" customWidth="1"/>
    <col min="2" max="11" width="13.7109375" style="490" customWidth="1"/>
  </cols>
  <sheetData>
    <row r="1" spans="1:11" ht="23.25" x14ac:dyDescent="0.35">
      <c r="A1" s="648" t="s">
        <v>327</v>
      </c>
    </row>
    <row r="2" spans="1:11" ht="18.75" x14ac:dyDescent="0.3">
      <c r="A2" s="649"/>
      <c r="B2" s="650"/>
      <c r="C2" s="651">
        <v>460</v>
      </c>
      <c r="D2" s="651">
        <v>610</v>
      </c>
      <c r="E2" s="651">
        <v>760</v>
      </c>
      <c r="F2" s="651">
        <v>910</v>
      </c>
      <c r="G2" s="651">
        <v>1060</v>
      </c>
      <c r="H2" s="651">
        <v>1210</v>
      </c>
      <c r="I2" s="651">
        <v>1360</v>
      </c>
      <c r="J2" s="651">
        <v>1510</v>
      </c>
      <c r="K2" s="651">
        <v>1660</v>
      </c>
    </row>
    <row r="3" spans="1:11" ht="18.75" x14ac:dyDescent="0.3">
      <c r="A3" s="649"/>
      <c r="B3" s="650"/>
      <c r="C3" s="652" t="s">
        <v>348</v>
      </c>
      <c r="D3" s="652" t="s">
        <v>326</v>
      </c>
      <c r="E3" s="652" t="s">
        <v>57</v>
      </c>
      <c r="F3" s="652" t="s">
        <v>331</v>
      </c>
      <c r="G3" s="652" t="s">
        <v>332</v>
      </c>
      <c r="H3" s="652" t="s">
        <v>333</v>
      </c>
      <c r="I3" s="652" t="s">
        <v>334</v>
      </c>
      <c r="J3" s="652" t="s">
        <v>335</v>
      </c>
      <c r="K3" s="652" t="s">
        <v>336</v>
      </c>
    </row>
    <row r="4" spans="1:11" ht="18.75" x14ac:dyDescent="0.3">
      <c r="A4" s="653">
        <v>610</v>
      </c>
      <c r="B4" s="650" t="s">
        <v>533</v>
      </c>
      <c r="C4" s="654">
        <f>'D 25mm Venetian Std'!C4+'D 25mm Venetian Std'!C4*(Venaitan25mmProfit)</f>
        <v>21.840000000000003</v>
      </c>
      <c r="D4" s="654">
        <f>'D 25mm Venetian Std'!D4+'D 25mm Venetian Std'!D4*(Venaitan25mmProfit)</f>
        <v>24.08</v>
      </c>
      <c r="E4" s="654">
        <f>'D 25mm Venetian Std'!E4+'D 25mm Venetian Std'!E4*(Venaitan25mmProfit)</f>
        <v>27.44</v>
      </c>
      <c r="F4" s="654">
        <f>'D 25mm Venetian Std'!F4+'D 25mm Venetian Std'!F4*(Venaitan25mmProfit)</f>
        <v>28</v>
      </c>
      <c r="G4" s="654">
        <f>'D 25mm Venetian Std'!G4+'D 25mm Venetian Std'!G4*(Venaitan25mmProfit)</f>
        <v>31.36</v>
      </c>
      <c r="H4" s="654">
        <f>'D 25mm Venetian Std'!H4+'D 25mm Venetian Std'!H4*(Venaitan25mmProfit)</f>
        <v>34.720000000000006</v>
      </c>
      <c r="I4" s="654">
        <f>'D 25mm Venetian Std'!I4+'D 25mm Venetian Std'!I4*(Venaitan25mmProfit)</f>
        <v>35.28</v>
      </c>
      <c r="J4" s="654">
        <f>'D 25mm Venetian Std'!J4+'D 25mm Venetian Std'!J4*(Venaitan25mmProfit)</f>
        <v>37.52000000000001</v>
      </c>
      <c r="K4" s="654">
        <f>'D 25mm Venetian Std'!K4+'D 25mm Venetian Std'!K4*(Venaitan25mmProfit)</f>
        <v>38.64</v>
      </c>
    </row>
    <row r="5" spans="1:11" ht="18.75" x14ac:dyDescent="0.3">
      <c r="A5" s="653">
        <v>760</v>
      </c>
      <c r="B5" s="650" t="s">
        <v>57</v>
      </c>
      <c r="C5" s="654">
        <f>'D 25mm Venetian Std'!C5+'D 25mm Venetian Std'!C5*(Venaitan25mmProfit)</f>
        <v>24.08</v>
      </c>
      <c r="D5" s="654">
        <f>'D 25mm Venetian Std'!D5+'D 25mm Venetian Std'!D5*(Venaitan25mmProfit)</f>
        <v>25.2</v>
      </c>
      <c r="E5" s="654">
        <f>'D 25mm Venetian Std'!E5+'D 25mm Venetian Std'!E5*(Venaitan25mmProfit)</f>
        <v>28</v>
      </c>
      <c r="F5" s="654">
        <f>'D 25mm Venetian Std'!F5+'D 25mm Venetian Std'!F5*(Venaitan25mmProfit)</f>
        <v>31.36</v>
      </c>
      <c r="G5" s="654">
        <f>'D 25mm Venetian Std'!G5+'D 25mm Venetian Std'!G5*(Venaitan25mmProfit)</f>
        <v>34.720000000000006</v>
      </c>
      <c r="H5" s="654">
        <f>'D 25mm Venetian Std'!H5+'D 25mm Venetian Std'!H5*(Venaitan25mmProfit)</f>
        <v>36.96</v>
      </c>
      <c r="I5" s="654">
        <f>'D 25mm Venetian Std'!I5+'D 25mm Venetian Std'!I5*(Venaitan25mmProfit)</f>
        <v>37.52000000000001</v>
      </c>
      <c r="J5" s="654">
        <f>'D 25mm Venetian Std'!J5+'D 25mm Venetian Std'!J5*(Venaitan25mmProfit)</f>
        <v>39.200000000000003</v>
      </c>
      <c r="K5" s="654">
        <f>'D 25mm Venetian Std'!K5+'D 25mm Venetian Std'!K5*(Venaitan25mmProfit)</f>
        <v>42.56</v>
      </c>
    </row>
    <row r="6" spans="1:11" ht="18.75" x14ac:dyDescent="0.3">
      <c r="A6" s="653">
        <v>910</v>
      </c>
      <c r="B6" s="650" t="s">
        <v>331</v>
      </c>
      <c r="C6" s="654">
        <f>'D 25mm Venetian Std'!C6+'D 25mm Venetian Std'!C6*(Venaitan25mmProfit)</f>
        <v>25.2</v>
      </c>
      <c r="D6" s="654">
        <f>'D 25mm Venetian Std'!D6+'D 25mm Venetian Std'!D6*(Venaitan25mmProfit)</f>
        <v>27.44</v>
      </c>
      <c r="E6" s="654">
        <f>'D 25mm Venetian Std'!E6+'D 25mm Venetian Std'!E6*(Venaitan25mmProfit)</f>
        <v>30.8</v>
      </c>
      <c r="F6" s="654">
        <f>'D 25mm Venetian Std'!F6+'D 25mm Venetian Std'!F6*(Venaitan25mmProfit)</f>
        <v>34.720000000000006</v>
      </c>
      <c r="G6" s="654">
        <f>'D 25mm Venetian Std'!G6+'D 25mm Venetian Std'!G6*(Venaitan25mmProfit)</f>
        <v>36.96</v>
      </c>
      <c r="H6" s="654">
        <f>'D 25mm Venetian Std'!H6+'D 25mm Venetian Std'!H6*(Venaitan25mmProfit)</f>
        <v>37.52000000000001</v>
      </c>
      <c r="I6" s="654">
        <f>'D 25mm Venetian Std'!I6+'D 25mm Venetian Std'!I6*(Venaitan25mmProfit)</f>
        <v>39.200000000000003</v>
      </c>
      <c r="J6" s="654">
        <f>'D 25mm Venetian Std'!J6+'D 25mm Venetian Std'!J6*(Venaitan25mmProfit)</f>
        <v>44.24</v>
      </c>
      <c r="K6" s="654">
        <f>'D 25mm Venetian Std'!K6+'D 25mm Venetian Std'!K6*(Venaitan25mmProfit)</f>
        <v>47.6</v>
      </c>
    </row>
    <row r="7" spans="1:11" ht="18.75" x14ac:dyDescent="0.3">
      <c r="A7" s="653">
        <v>1060</v>
      </c>
      <c r="B7" s="650" t="s">
        <v>332</v>
      </c>
      <c r="C7" s="654">
        <f>'D 25mm Venetian Std'!C7+'D 25mm Venetian Std'!C7*(Venaitan25mmProfit)</f>
        <v>25.2</v>
      </c>
      <c r="D7" s="654">
        <f>'D 25mm Venetian Std'!D7+'D 25mm Venetian Std'!D7*(Venaitan25mmProfit)</f>
        <v>28</v>
      </c>
      <c r="E7" s="654">
        <f>'D 25mm Venetian Std'!E7+'D 25mm Venetian Std'!E7*(Venaitan25mmProfit)</f>
        <v>31.36</v>
      </c>
      <c r="F7" s="654">
        <f>'D 25mm Venetian Std'!F7+'D 25mm Venetian Std'!F7*(Venaitan25mmProfit)</f>
        <v>35.28</v>
      </c>
      <c r="G7" s="654">
        <f>'D 25mm Venetian Std'!G7+'D 25mm Venetian Std'!G7*(Venaitan25mmProfit)</f>
        <v>37.52000000000001</v>
      </c>
      <c r="H7" s="654">
        <f>'D 25mm Venetian Std'!H7+'D 25mm Venetian Std'!H7*(Venaitan25mmProfit)</f>
        <v>39.200000000000003</v>
      </c>
      <c r="I7" s="654">
        <f>'D 25mm Venetian Std'!I7+'D 25mm Venetian Std'!I7*(Venaitan25mmProfit)</f>
        <v>44.24</v>
      </c>
      <c r="J7" s="654">
        <f>'D 25mm Venetian Std'!J7+'D 25mm Venetian Std'!J7*(Venaitan25mmProfit)</f>
        <v>47.6</v>
      </c>
      <c r="K7" s="654">
        <f>'D 25mm Venetian Std'!K7+'D 25mm Venetian Std'!K7*(Venaitan25mmProfit)</f>
        <v>49.28</v>
      </c>
    </row>
    <row r="8" spans="1:11" ht="18.75" x14ac:dyDescent="0.3">
      <c r="A8" s="653">
        <v>1210</v>
      </c>
      <c r="B8" s="650" t="s">
        <v>333</v>
      </c>
      <c r="C8" s="654">
        <f>'D 25mm Venetian Std'!C8+'D 25mm Venetian Std'!C8*(Venaitan25mmProfit)</f>
        <v>27.44</v>
      </c>
      <c r="D8" s="654">
        <f>'D 25mm Venetian Std'!D8+'D 25mm Venetian Std'!D8*(Venaitan25mmProfit)</f>
        <v>30.8</v>
      </c>
      <c r="E8" s="654">
        <f>'D 25mm Venetian Std'!E8+'D 25mm Venetian Std'!E8*(Venaitan25mmProfit)</f>
        <v>34.720000000000006</v>
      </c>
      <c r="F8" s="654">
        <f>'D 25mm Venetian Std'!F8+'D 25mm Venetian Std'!F8*(Venaitan25mmProfit)</f>
        <v>36.96</v>
      </c>
      <c r="G8" s="654">
        <f>'D 25mm Venetian Std'!G8+'D 25mm Venetian Std'!G8*(Venaitan25mmProfit)</f>
        <v>39.200000000000003</v>
      </c>
      <c r="H8" s="654">
        <f>'D 25mm Venetian Std'!H8+'D 25mm Venetian Std'!H8*(Venaitan25mmProfit)</f>
        <v>44.24</v>
      </c>
      <c r="I8" s="654">
        <f>'D 25mm Venetian Std'!I8+'D 25mm Venetian Std'!I8*(Venaitan25mmProfit)</f>
        <v>47.6</v>
      </c>
      <c r="J8" s="654">
        <f>'D 25mm Venetian Std'!J8+'D 25mm Venetian Std'!J8*(Venaitan25mmProfit)</f>
        <v>49.28</v>
      </c>
      <c r="K8" s="654">
        <f>'D 25mm Venetian Std'!K8+'D 25mm Venetian Std'!K8*(Venaitan25mmProfit)</f>
        <v>53.760000000000005</v>
      </c>
    </row>
    <row r="9" spans="1:11" ht="18.75" x14ac:dyDescent="0.3">
      <c r="A9" s="653">
        <v>1360</v>
      </c>
      <c r="B9" s="650" t="s">
        <v>334</v>
      </c>
      <c r="C9" s="654">
        <f>'D 25mm Venetian Std'!C9+'D 25mm Venetian Std'!C9*(Venaitan25mmProfit)</f>
        <v>28</v>
      </c>
      <c r="D9" s="654">
        <f>'D 25mm Venetian Std'!D9+'D 25mm Venetian Std'!D9*(Venaitan25mmProfit)</f>
        <v>31.36</v>
      </c>
      <c r="E9" s="654">
        <f>'D 25mm Venetian Std'!E9+'D 25mm Venetian Std'!E9*(Venaitan25mmProfit)</f>
        <v>35.28</v>
      </c>
      <c r="F9" s="654">
        <f>'D 25mm Venetian Std'!F9+'D 25mm Venetian Std'!F9*(Venaitan25mmProfit)</f>
        <v>38.64</v>
      </c>
      <c r="G9" s="654">
        <f>'D 25mm Venetian Std'!G9+'D 25mm Venetian Std'!G9*(Venaitan25mmProfit)</f>
        <v>42.56</v>
      </c>
      <c r="H9" s="654">
        <f>'D 25mm Venetian Std'!H9+'D 25mm Venetian Std'!H9*(Venaitan25mmProfit)</f>
        <v>47.6</v>
      </c>
      <c r="I9" s="654">
        <f>'D 25mm Venetian Std'!I9+'D 25mm Venetian Std'!I9*(Venaitan25mmProfit)</f>
        <v>49.28</v>
      </c>
      <c r="J9" s="654">
        <f>'D 25mm Venetian Std'!J9+'D 25mm Venetian Std'!J9*(Venaitan25mmProfit)</f>
        <v>53.760000000000005</v>
      </c>
      <c r="K9" s="654">
        <f>'D 25mm Venetian Std'!K9+'D 25mm Venetian Std'!K9*(Venaitan25mmProfit)</f>
        <v>58.24</v>
      </c>
    </row>
    <row r="10" spans="1:11" ht="18.75" x14ac:dyDescent="0.3">
      <c r="A10" s="653">
        <v>1510</v>
      </c>
      <c r="B10" s="650" t="s">
        <v>335</v>
      </c>
      <c r="C10" s="654">
        <f>'D 25mm Venetian Std'!C10+'D 25mm Venetian Std'!C10*(Venaitan25mmProfit)</f>
        <v>28</v>
      </c>
      <c r="D10" s="654">
        <f>'D 25mm Venetian Std'!D10+'D 25mm Venetian Std'!D10*(Venaitan25mmProfit)</f>
        <v>34.720000000000006</v>
      </c>
      <c r="E10" s="654">
        <f>'D 25mm Venetian Std'!E10+'D 25mm Venetian Std'!E10*(Venaitan25mmProfit)</f>
        <v>37.52000000000001</v>
      </c>
      <c r="F10" s="654">
        <f>'D 25mm Venetian Std'!F10+'D 25mm Venetian Std'!F10*(Venaitan25mmProfit)</f>
        <v>39.200000000000003</v>
      </c>
      <c r="G10" s="654">
        <f>'D 25mm Venetian Std'!G10+'D 25mm Venetian Std'!G10*(Venaitan25mmProfit)</f>
        <v>45.36</v>
      </c>
      <c r="H10" s="654">
        <f>'D 25mm Venetian Std'!H10+'D 25mm Venetian Std'!H10*(Venaitan25mmProfit)</f>
        <v>48.16</v>
      </c>
      <c r="I10" s="654">
        <f>'D 25mm Venetian Std'!I10+'D 25mm Venetian Std'!I10*(Venaitan25mmProfit)</f>
        <v>53.760000000000005</v>
      </c>
      <c r="J10" s="654">
        <f>'D 25mm Venetian Std'!J10+'D 25mm Venetian Std'!J10*(Venaitan25mmProfit)</f>
        <v>56</v>
      </c>
      <c r="K10" s="654">
        <f>'D 25mm Venetian Std'!K10+'D 25mm Venetian Std'!K10*(Venaitan25mmProfit)</f>
        <v>59.92</v>
      </c>
    </row>
    <row r="11" spans="1:11" ht="18.75" x14ac:dyDescent="0.3">
      <c r="A11" s="653">
        <v>1660</v>
      </c>
      <c r="B11" s="650" t="s">
        <v>336</v>
      </c>
      <c r="C11" s="654">
        <f>'D 25mm Venetian Std'!C11+'D 25mm Venetian Std'!C11*(Venaitan25mmProfit)</f>
        <v>30.8</v>
      </c>
      <c r="D11" s="654">
        <f>'D 25mm Venetian Std'!D11+'D 25mm Venetian Std'!D11*(Venaitan25mmProfit)</f>
        <v>35.28</v>
      </c>
      <c r="E11" s="654">
        <f>'D 25mm Venetian Std'!E11+'D 25mm Venetian Std'!E11*(Venaitan25mmProfit)</f>
        <v>38.64</v>
      </c>
      <c r="F11" s="654">
        <f>'D 25mm Venetian Std'!F11+'D 25mm Venetian Std'!F11*(Venaitan25mmProfit)</f>
        <v>42.56</v>
      </c>
      <c r="G11" s="654">
        <f>'D 25mm Venetian Std'!G11+'D 25mm Venetian Std'!G11*(Venaitan25mmProfit)</f>
        <v>47.6</v>
      </c>
      <c r="H11" s="654">
        <f>'D 25mm Venetian Std'!H11+'D 25mm Venetian Std'!H11*(Venaitan25mmProfit)</f>
        <v>52.64</v>
      </c>
      <c r="I11" s="654">
        <f>'D 25mm Venetian Std'!I11+'D 25mm Venetian Std'!I11*(Venaitan25mmProfit)</f>
        <v>56</v>
      </c>
      <c r="J11" s="654">
        <f>'D 25mm Venetian Std'!J11+'D 25mm Venetian Std'!J11*(Venaitan25mmProfit)</f>
        <v>59.92</v>
      </c>
      <c r="K11" s="654">
        <f>'D 25mm Venetian Std'!K11+'D 25mm Venetian Std'!K11*(Venaitan25mmProfit)</f>
        <v>64.960000000000008</v>
      </c>
    </row>
    <row r="12" spans="1:11" ht="18.75" x14ac:dyDescent="0.3">
      <c r="A12" s="653">
        <v>1810</v>
      </c>
      <c r="B12" s="650" t="s">
        <v>337</v>
      </c>
      <c r="C12" s="654">
        <f>'D 25mm Venetian Std'!C12+'D 25mm Venetian Std'!C12*(Venaitan25mmProfit)</f>
        <v>31.36</v>
      </c>
      <c r="D12" s="654">
        <f>'D 25mm Venetian Std'!D12+'D 25mm Venetian Std'!D12*(Venaitan25mmProfit)</f>
        <v>36.96</v>
      </c>
      <c r="E12" s="654">
        <f>'D 25mm Venetian Std'!E12+'D 25mm Venetian Std'!E12*(Venaitan25mmProfit)</f>
        <v>39.200000000000003</v>
      </c>
      <c r="F12" s="654">
        <f>'D 25mm Venetian Std'!F12+'D 25mm Venetian Std'!F12*(Venaitan25mmProfit)</f>
        <v>45.36</v>
      </c>
      <c r="G12" s="654">
        <f>'D 25mm Venetian Std'!G12+'D 25mm Venetian Std'!G12*(Venaitan25mmProfit)</f>
        <v>49.28</v>
      </c>
      <c r="H12" s="654">
        <f>'D 25mm Venetian Std'!H12+'D 25mm Venetian Std'!H12*(Venaitan25mmProfit)</f>
        <v>54.320000000000007</v>
      </c>
      <c r="I12" s="654">
        <f>'D 25mm Venetian Std'!I12+'D 25mm Venetian Std'!I12*(Venaitan25mmProfit)</f>
        <v>58.8</v>
      </c>
      <c r="J12" s="654">
        <f>'D 25mm Venetian Std'!J12+'D 25mm Venetian Std'!J12*(Venaitan25mmProfit)</f>
        <v>64.960000000000008</v>
      </c>
      <c r="K12" s="654">
        <f>'D 25mm Venetian Std'!K12+'D 25mm Venetian Std'!K12*(Venaitan25mmProfit)</f>
        <v>67.2</v>
      </c>
    </row>
    <row r="13" spans="1:11" ht="18.75" x14ac:dyDescent="0.3">
      <c r="A13" s="653">
        <v>1960</v>
      </c>
      <c r="B13" s="650" t="s">
        <v>338</v>
      </c>
      <c r="C13" s="654">
        <f>'D 25mm Venetian Std'!C13+'D 25mm Venetian Std'!C13*(Venaitan25mmProfit)</f>
        <v>34.720000000000006</v>
      </c>
      <c r="D13" s="654">
        <f>'D 25mm Venetian Std'!D13+'D 25mm Venetian Std'!D13*(Venaitan25mmProfit)</f>
        <v>37.52000000000001</v>
      </c>
      <c r="E13" s="654">
        <f>'D 25mm Venetian Std'!E13+'D 25mm Venetian Std'!E13*(Venaitan25mmProfit)</f>
        <v>42.56</v>
      </c>
      <c r="F13" s="654">
        <f>'D 25mm Venetian Std'!F13+'D 25mm Venetian Std'!F13*(Venaitan25mmProfit)</f>
        <v>47.6</v>
      </c>
      <c r="G13" s="654">
        <f>'D 25mm Venetian Std'!G13+'D 25mm Venetian Std'!G13*(Venaitan25mmProfit)</f>
        <v>52.64</v>
      </c>
      <c r="H13" s="654">
        <f>'D 25mm Venetian Std'!H13+'D 25mm Venetian Std'!H13*(Venaitan25mmProfit)</f>
        <v>56</v>
      </c>
      <c r="I13" s="654">
        <f>'D 25mm Venetian Std'!I13+'D 25mm Venetian Std'!I13*(Venaitan25mmProfit)</f>
        <v>63.840000000000018</v>
      </c>
      <c r="J13" s="654">
        <f>'D 25mm Venetian Std'!J13+'D 25mm Venetian Std'!J13*(Venaitan25mmProfit)</f>
        <v>66.640000000000015</v>
      </c>
      <c r="K13" s="654">
        <f>'D 25mm Venetian Std'!K13+'D 25mm Venetian Std'!K13*(Venaitan25mmProfit)</f>
        <v>70.56</v>
      </c>
    </row>
    <row r="14" spans="1:11" ht="18.75" x14ac:dyDescent="0.3">
      <c r="A14" s="653">
        <v>2110</v>
      </c>
      <c r="B14" s="650" t="s">
        <v>339</v>
      </c>
      <c r="C14" s="654">
        <f>'D 25mm Venetian Std'!C14+'D 25mm Venetian Std'!C14*(Venaitan25mmProfit)</f>
        <v>34.720000000000006</v>
      </c>
      <c r="D14" s="654">
        <f>'D 25mm Venetian Std'!D14+'D 25mm Venetian Std'!D14*(Venaitan25mmProfit)</f>
        <v>38.64</v>
      </c>
      <c r="E14" s="654">
        <f>'D 25mm Venetian Std'!E14+'D 25mm Venetian Std'!E14*(Venaitan25mmProfit)</f>
        <v>44.24</v>
      </c>
      <c r="F14" s="654">
        <f>'D 25mm Venetian Std'!F14+'D 25mm Venetian Std'!F14*(Venaitan25mmProfit)</f>
        <v>48.16</v>
      </c>
      <c r="G14" s="654">
        <f>'D 25mm Venetian Std'!G14+'D 25mm Venetian Std'!G14*(Venaitan25mmProfit)</f>
        <v>54.320000000000007</v>
      </c>
      <c r="H14" s="654">
        <f>'D 25mm Venetian Std'!H14+'D 25mm Venetian Std'!H14*(Venaitan25mmProfit)</f>
        <v>58.8</v>
      </c>
      <c r="I14" s="654">
        <f>'D 25mm Venetian Std'!I14+'D 25mm Venetian Std'!I14*(Venaitan25mmProfit)</f>
        <v>65.52</v>
      </c>
      <c r="J14" s="654">
        <f>'D 25mm Venetian Std'!J14+'D 25mm Venetian Std'!J14*(Venaitan25mmProfit)</f>
        <v>68.88000000000001</v>
      </c>
      <c r="K14" s="654">
        <f>'D 25mm Venetian Std'!K14+'D 25mm Venetian Std'!K14*(Venaitan25mmProfit)</f>
        <v>75.599999999999994</v>
      </c>
    </row>
    <row r="15" spans="1:11" ht="18.75" x14ac:dyDescent="0.3">
      <c r="A15" s="653">
        <v>2260</v>
      </c>
      <c r="B15" s="650" t="s">
        <v>340</v>
      </c>
      <c r="C15" s="654">
        <f>'D 25mm Venetian Std'!C15+'D 25mm Venetian Std'!C15*(Venaitan25mmProfit)</f>
        <v>35.28</v>
      </c>
      <c r="D15" s="654">
        <f>'D 25mm Venetian Std'!D15+'D 25mm Venetian Std'!D15*(Venaitan25mmProfit)</f>
        <v>39.200000000000003</v>
      </c>
      <c r="E15" s="654">
        <f>'D 25mm Venetian Std'!E15+'D 25mm Venetian Std'!E15*(Venaitan25mmProfit)</f>
        <v>45.36</v>
      </c>
      <c r="F15" s="654">
        <f>'D 25mm Venetian Std'!F15+'D 25mm Venetian Std'!F15*(Venaitan25mmProfit)</f>
        <v>52.64</v>
      </c>
      <c r="G15" s="654">
        <f>'D 25mm Venetian Std'!G15+'D 25mm Venetian Std'!G15*(Venaitan25mmProfit)</f>
        <v>56</v>
      </c>
      <c r="H15" s="654">
        <f>'D 25mm Venetian Std'!H15+'D 25mm Venetian Std'!H15*(Venaitan25mmProfit)</f>
        <v>63.840000000000018</v>
      </c>
      <c r="I15" s="654">
        <f>'D 25mm Venetian Std'!I15+'D 25mm Venetian Std'!I15*(Venaitan25mmProfit)</f>
        <v>67.2</v>
      </c>
      <c r="J15" s="654">
        <f>'D 25mm Venetian Std'!J15+'D 25mm Venetian Std'!J15*(Venaitan25mmProfit)</f>
        <v>71.680000000000007</v>
      </c>
      <c r="K15" s="654">
        <f>'D 25mm Venetian Std'!K15+'D 25mm Venetian Std'!K15*(Venaitan25mmProfit)</f>
        <v>78.960000000000008</v>
      </c>
    </row>
    <row r="16" spans="1:11" ht="18.75" x14ac:dyDescent="0.3">
      <c r="A16" s="653">
        <v>2410</v>
      </c>
      <c r="B16" s="650" t="s">
        <v>341</v>
      </c>
      <c r="C16" s="654">
        <f>'D 25mm Venetian Std'!C16+'D 25mm Venetian Std'!C16*(Venaitan25mmProfit)</f>
        <v>36.96</v>
      </c>
      <c r="D16" s="654">
        <f>'D 25mm Venetian Std'!D16+'D 25mm Venetian Std'!D16*(Venaitan25mmProfit)</f>
        <v>42.56</v>
      </c>
      <c r="E16" s="654">
        <f>'D 25mm Venetian Std'!E16+'D 25mm Venetian Std'!E16*(Venaitan25mmProfit)</f>
        <v>47.6</v>
      </c>
      <c r="F16" s="654">
        <f>'D 25mm Venetian Std'!F16+'D 25mm Venetian Std'!F16*(Venaitan25mmProfit)</f>
        <v>53.760000000000005</v>
      </c>
      <c r="G16" s="654">
        <f>'D 25mm Venetian Std'!G16+'D 25mm Venetian Std'!G16*(Venaitan25mmProfit)</f>
        <v>58.8</v>
      </c>
      <c r="H16" s="654">
        <f>'D 25mm Venetian Std'!H16+'D 25mm Venetian Std'!H16*(Venaitan25mmProfit)</f>
        <v>65.52</v>
      </c>
      <c r="I16" s="654">
        <f>'D 25mm Venetian Std'!I16+'D 25mm Venetian Std'!I16*(Venaitan25mmProfit)</f>
        <v>68.88000000000001</v>
      </c>
      <c r="J16" s="654">
        <f>'D 25mm Venetian Std'!J16+'D 25mm Venetian Std'!J16*(Venaitan25mmProfit)</f>
        <v>76.160000000000011</v>
      </c>
      <c r="K16" s="654">
        <f>'D 25mm Venetian Std'!K16+'D 25mm Venetian Std'!K16*(Venaitan25mmProfit)</f>
        <v>82.32</v>
      </c>
    </row>
    <row r="17" spans="1:11" ht="18.75" x14ac:dyDescent="0.3">
      <c r="A17" s="653">
        <v>2560</v>
      </c>
      <c r="B17" s="650" t="s">
        <v>342</v>
      </c>
      <c r="C17" s="654">
        <f>'D 25mm Venetian Std'!C17+'D 25mm Venetian Std'!C17*(Venaitan25mmProfit)</f>
        <v>36.96</v>
      </c>
      <c r="D17" s="654">
        <f>'D 25mm Venetian Std'!D17+'D 25mm Venetian Std'!D17*(Venaitan25mmProfit)</f>
        <v>42.56</v>
      </c>
      <c r="E17" s="654">
        <f>'D 25mm Venetian Std'!E17+'D 25mm Venetian Std'!E17*(Venaitan25mmProfit)</f>
        <v>48.16</v>
      </c>
      <c r="F17" s="654">
        <f>'D 25mm Venetian Std'!F17+'D 25mm Venetian Std'!F17*(Venaitan25mmProfit)</f>
        <v>54.320000000000007</v>
      </c>
      <c r="G17" s="654">
        <f>'D 25mm Venetian Std'!G17+'D 25mm Venetian Std'!G17*(Venaitan25mmProfit)</f>
        <v>59.92</v>
      </c>
      <c r="H17" s="654">
        <f>'D 25mm Venetian Std'!H17+'D 25mm Venetian Std'!H17*(Venaitan25mmProfit)</f>
        <v>66.640000000000015</v>
      </c>
      <c r="I17" s="654">
        <f>'D 25mm Venetian Std'!I17+'D 25mm Venetian Std'!I17*(Venaitan25mmProfit)</f>
        <v>71.680000000000007</v>
      </c>
      <c r="J17" s="654">
        <f>'D 25mm Venetian Std'!J17+'D 25mm Venetian Std'!J17*(Venaitan25mmProfit)</f>
        <v>78.960000000000008</v>
      </c>
      <c r="K17" s="654">
        <f>'D 25mm Venetian Std'!K17+'D 25mm Venetian Std'!K17*(Venaitan25mmProfit)</f>
        <v>84.56</v>
      </c>
    </row>
    <row r="18" spans="1:11" ht="18.75" x14ac:dyDescent="0.3">
      <c r="A18" s="653">
        <v>2710</v>
      </c>
      <c r="B18" s="650" t="s">
        <v>343</v>
      </c>
      <c r="C18" s="654">
        <f>'D 25mm Venetian Std'!C18+'D 25mm Venetian Std'!C18*(Venaitan25mmProfit)</f>
        <v>37.52000000000001</v>
      </c>
      <c r="D18" s="654">
        <f>'D 25mm Venetian Std'!D18+'D 25mm Venetian Std'!D18*(Venaitan25mmProfit)</f>
        <v>44.24</v>
      </c>
      <c r="E18" s="654">
        <f>'D 25mm Venetian Std'!E18+'D 25mm Venetian Std'!E18*(Venaitan25mmProfit)</f>
        <v>52.64</v>
      </c>
      <c r="F18" s="654">
        <f>'D 25mm Venetian Std'!F18+'D 25mm Venetian Std'!F18*(Venaitan25mmProfit)</f>
        <v>58.24</v>
      </c>
      <c r="G18" s="654">
        <f>'D 25mm Venetian Std'!G18+'D 25mm Venetian Std'!G18*(Venaitan25mmProfit)</f>
        <v>64.960000000000008</v>
      </c>
      <c r="H18" s="654">
        <f>'D 25mm Venetian Std'!H18+'D 25mm Venetian Std'!H18*(Venaitan25mmProfit)</f>
        <v>68.88000000000001</v>
      </c>
      <c r="I18" s="654">
        <f>'D 25mm Venetian Std'!I18+'D 25mm Venetian Std'!I18*(Venaitan25mmProfit)</f>
        <v>76.160000000000011</v>
      </c>
      <c r="J18" s="654">
        <f>'D 25mm Venetian Std'!J18+'D 25mm Venetian Std'!J18*(Venaitan25mmProfit)</f>
        <v>82.32</v>
      </c>
      <c r="K18" s="654">
        <f>'D 25mm Venetian Std'!K18+'D 25mm Venetian Std'!K18*(Venaitan25mmProfit)</f>
        <v>90.160000000000011</v>
      </c>
    </row>
    <row r="19" spans="1:11" ht="18.75" x14ac:dyDescent="0.3">
      <c r="A19" s="653">
        <v>2860</v>
      </c>
      <c r="B19" s="650" t="s">
        <v>344</v>
      </c>
      <c r="C19" s="654">
        <f>'D 25mm Venetian Std'!C19+'D 25mm Venetian Std'!C19*(Venaitan25mmProfit)</f>
        <v>38.64</v>
      </c>
      <c r="D19" s="654">
        <f>'D 25mm Venetian Std'!D19+'D 25mm Venetian Std'!D19*(Venaitan25mmProfit)</f>
        <v>45.36</v>
      </c>
      <c r="E19" s="654">
        <f>'D 25mm Venetian Std'!E19+'D 25mm Venetian Std'!E19*(Venaitan25mmProfit)</f>
        <v>53.760000000000005</v>
      </c>
      <c r="F19" s="654">
        <f>'D 25mm Venetian Std'!F19+'D 25mm Venetian Std'!F19*(Venaitan25mmProfit)</f>
        <v>58.8</v>
      </c>
      <c r="G19" s="654">
        <f>'D 25mm Venetian Std'!G19+'D 25mm Venetian Std'!G19*(Venaitan25mmProfit)</f>
        <v>65.52</v>
      </c>
      <c r="H19" s="654">
        <f>'D 25mm Venetian Std'!H19+'D 25mm Venetian Std'!H19*(Venaitan25mmProfit)</f>
        <v>71.680000000000007</v>
      </c>
      <c r="I19" s="654">
        <f>'D 25mm Venetian Std'!I19+'D 25mm Venetian Std'!I19*(Venaitan25mmProfit)</f>
        <v>78.960000000000008</v>
      </c>
      <c r="J19" s="654">
        <f>'D 25mm Venetian Std'!J19+'D 25mm Venetian Std'!J19*(Venaitan25mmProfit)</f>
        <v>86.8</v>
      </c>
      <c r="K19" s="654">
        <f>'D 25mm Venetian Std'!K19+'D 25mm Venetian Std'!K19*(Venaitan25mmProfit)</f>
        <v>92.4</v>
      </c>
    </row>
    <row r="20" spans="1:11" ht="18.75" x14ac:dyDescent="0.3">
      <c r="A20" s="653">
        <v>3010</v>
      </c>
      <c r="B20" s="650" t="s">
        <v>345</v>
      </c>
      <c r="C20" s="654">
        <f>'D 25mm Venetian Std'!C20+'D 25mm Venetian Std'!C20*(Venaitan25mmProfit)</f>
        <v>39.200000000000003</v>
      </c>
      <c r="D20" s="654">
        <f>'D 25mm Venetian Std'!D20+'D 25mm Venetian Std'!D20*(Venaitan25mmProfit)</f>
        <v>47.6</v>
      </c>
      <c r="E20" s="654">
        <f>'D 25mm Venetian Std'!E20+'D 25mm Venetian Std'!E20*(Venaitan25mmProfit)</f>
        <v>54.320000000000007</v>
      </c>
      <c r="F20" s="654">
        <f>'D 25mm Venetian Std'!F20+'D 25mm Venetian Std'!F20*(Venaitan25mmProfit)</f>
        <v>59.92</v>
      </c>
      <c r="G20" s="654">
        <f>'D 25mm Venetian Std'!G20+'D 25mm Venetian Std'!G20*(Venaitan25mmProfit)</f>
        <v>67.2</v>
      </c>
      <c r="H20" s="654">
        <f>'D 25mm Venetian Std'!H20+'D 25mm Venetian Std'!H20*(Venaitan25mmProfit)</f>
        <v>76.160000000000011</v>
      </c>
      <c r="I20" s="654">
        <f>'D 25mm Venetian Std'!I20+'D 25mm Venetian Std'!I20*(Venaitan25mmProfit)</f>
        <v>82.32</v>
      </c>
      <c r="J20" s="654">
        <f>'D 25mm Venetian Std'!J20+'D 25mm Venetian Std'!J20*(Venaitan25mmProfit)</f>
        <v>90.160000000000011</v>
      </c>
      <c r="K20" s="654">
        <f>'D 25mm Venetian Std'!K20+'D 25mm Venetian Std'!K20*(Venaitan25mmProfit)</f>
        <v>95.76</v>
      </c>
    </row>
    <row r="21" spans="1:11" ht="18.75" x14ac:dyDescent="0.3">
      <c r="A21" s="653">
        <v>3160</v>
      </c>
      <c r="B21" s="650" t="s">
        <v>534</v>
      </c>
      <c r="C21" s="654">
        <f>'D 25mm Venetian Std'!C21+'D 25mm Venetian Std'!C21*(Venaitan25mmProfit)</f>
        <v>39.200000000000003</v>
      </c>
      <c r="D21" s="654">
        <f>'D 25mm Venetian Std'!D21+'D 25mm Venetian Std'!D21*(Venaitan25mmProfit)</f>
        <v>48.16</v>
      </c>
      <c r="E21" s="654">
        <f>'D 25mm Venetian Std'!E21+'D 25mm Venetian Std'!E21*(Venaitan25mmProfit)</f>
        <v>56</v>
      </c>
      <c r="F21" s="654">
        <f>'D 25mm Venetian Std'!F21+'D 25mm Venetian Std'!F21*(Venaitan25mmProfit)</f>
        <v>64.960000000000008</v>
      </c>
      <c r="G21" s="654">
        <f>'D 25mm Venetian Std'!G21+'D 25mm Venetian Std'!G21*(Venaitan25mmProfit)</f>
        <v>70.56</v>
      </c>
      <c r="H21" s="654">
        <f>'D 25mm Venetian Std'!H21+'D 25mm Venetian Std'!H21*(Venaitan25mmProfit)</f>
        <v>77.28</v>
      </c>
      <c r="I21" s="654">
        <f>'D 25mm Venetian Std'!I21+'D 25mm Venetian Std'!I21*(Venaitan25mmProfit)</f>
        <v>84.56</v>
      </c>
      <c r="J21" s="654">
        <f>'D 25mm Venetian Std'!J21+'D 25mm Venetian Std'!J21*(Venaitan25mmProfit)</f>
        <v>92.4</v>
      </c>
      <c r="K21" s="654">
        <f>'D 25mm Venetian Std'!K21+'D 25mm Venetian Std'!K21*(Venaitan25mmProfit)</f>
        <v>101.36000000000001</v>
      </c>
    </row>
    <row r="22" spans="1:11" ht="18.75" x14ac:dyDescent="0.3">
      <c r="A22" s="653">
        <v>3310</v>
      </c>
      <c r="B22" s="650" t="s">
        <v>535</v>
      </c>
      <c r="C22" s="654">
        <f>'D 25mm Venetian Std'!C22+'D 25mm Venetian Std'!C22*(Venaitan25mmProfit)</f>
        <v>42.56</v>
      </c>
      <c r="D22" s="654">
        <f>'D 25mm Venetian Std'!D22+'D 25mm Venetian Std'!D22*(Venaitan25mmProfit)</f>
        <v>49.28</v>
      </c>
      <c r="E22" s="654">
        <f>'D 25mm Venetian Std'!E22+'D 25mm Venetian Std'!E22*(Venaitan25mmProfit)</f>
        <v>58.24</v>
      </c>
      <c r="F22" s="654">
        <f>'D 25mm Venetian Std'!F22+'D 25mm Venetian Std'!F22*(Venaitan25mmProfit)</f>
        <v>65.52</v>
      </c>
      <c r="G22" s="654">
        <f>'D 25mm Venetian Std'!G22+'D 25mm Venetian Std'!G22*(Venaitan25mmProfit)</f>
        <v>71.680000000000007</v>
      </c>
      <c r="H22" s="654">
        <f>'D 25mm Venetian Std'!H22+'D 25mm Venetian Std'!H22*(Venaitan25mmProfit)</f>
        <v>81.760000000000005</v>
      </c>
      <c r="I22" s="654">
        <f>'D 25mm Venetian Std'!I22+'D 25mm Venetian Std'!I22*(Venaitan25mmProfit)</f>
        <v>87.360000000000014</v>
      </c>
      <c r="J22" s="654">
        <f>'D 25mm Venetian Std'!J22+'D 25mm Venetian Std'!J22*(Venaitan25mmProfit)</f>
        <v>95.76</v>
      </c>
      <c r="K22" s="654">
        <f>'D 25mm Venetian Std'!K22+'D 25mm Venetian Std'!K22*(Venaitan25mmProfit)</f>
        <v>103.6</v>
      </c>
    </row>
    <row r="23" spans="1:11" ht="18.75" x14ac:dyDescent="0.3">
      <c r="A23" s="653">
        <v>3460</v>
      </c>
      <c r="B23" s="650" t="s">
        <v>536</v>
      </c>
      <c r="C23" s="654">
        <f>'D 25mm Venetian Std'!C23+'D 25mm Venetian Std'!C23*(Venaitan25mmProfit)</f>
        <v>44.24</v>
      </c>
      <c r="D23" s="654">
        <f>'D 25mm Venetian Std'!D23+'D 25mm Venetian Std'!D23*(Venaitan25mmProfit)</f>
        <v>52.64</v>
      </c>
      <c r="E23" s="654">
        <f>'D 25mm Venetian Std'!E23+'D 25mm Venetian Std'!E23*(Venaitan25mmProfit)</f>
        <v>58.8</v>
      </c>
      <c r="F23" s="654">
        <f>'D 25mm Venetian Std'!F23+'D 25mm Venetian Std'!F23*(Venaitan25mmProfit)</f>
        <v>66.640000000000015</v>
      </c>
      <c r="G23" s="654">
        <f>'D 25mm Venetian Std'!G23+'D 25mm Venetian Std'!G23*(Venaitan25mmProfit)</f>
        <v>76.160000000000011</v>
      </c>
      <c r="H23" s="654">
        <f>'D 25mm Venetian Std'!H23+'D 25mm Venetian Std'!H23*(Venaitan25mmProfit)</f>
        <v>83.440000000000012</v>
      </c>
      <c r="I23" s="654">
        <f>'D 25mm Venetian Std'!I23+'D 25mm Venetian Std'!I23*(Venaitan25mmProfit)</f>
        <v>91.840000000000018</v>
      </c>
      <c r="J23" s="654">
        <f>'D 25mm Venetian Std'!J23+'D 25mm Venetian Std'!J23*(Venaitan25mmProfit)</f>
        <v>100.24000000000001</v>
      </c>
      <c r="K23" s="654">
        <f>'D 25mm Venetian Std'!K23+'D 25mm Venetian Std'!K23*(Venaitan25mmProfit)</f>
        <v>104.72</v>
      </c>
    </row>
    <row r="24" spans="1:11" ht="18.75" x14ac:dyDescent="0.3">
      <c r="A24" s="653">
        <v>3610</v>
      </c>
      <c r="B24" s="650" t="s">
        <v>537</v>
      </c>
      <c r="C24" s="654">
        <f>'D 25mm Venetian Std'!C24+'D 25mm Venetian Std'!C24*(Venaitan25mmProfit)</f>
        <v>44.24</v>
      </c>
      <c r="D24" s="654">
        <f>'D 25mm Venetian Std'!D24+'D 25mm Venetian Std'!D24*(Venaitan25mmProfit)</f>
        <v>53.760000000000005</v>
      </c>
      <c r="E24" s="654">
        <f>'D 25mm Venetian Std'!E24+'D 25mm Venetian Std'!E24*(Venaitan25mmProfit)</f>
        <v>59.92</v>
      </c>
      <c r="F24" s="654">
        <f>'D 25mm Venetian Std'!F24+'D 25mm Venetian Std'!F24*(Venaitan25mmProfit)</f>
        <v>68.88000000000001</v>
      </c>
      <c r="G24" s="654">
        <f>'D 25mm Venetian Std'!G24+'D 25mm Venetian Std'!G24*(Venaitan25mmProfit)</f>
        <v>77.28</v>
      </c>
      <c r="H24" s="654">
        <f>'D 25mm Venetian Std'!H24+'D 25mm Venetian Std'!H24*(Venaitan25mmProfit)</f>
        <v>86.8</v>
      </c>
      <c r="I24" s="654">
        <f>'D 25mm Venetian Std'!I24+'D 25mm Venetian Std'!I24*(Venaitan25mmProfit)</f>
        <v>92.960000000000008</v>
      </c>
      <c r="J24" s="654">
        <f>'D 25mm Venetian Std'!J24+'D 25mm Venetian Std'!J24*(Venaitan25mmProfit)</f>
        <v>102.48</v>
      </c>
      <c r="K24" s="654">
        <f>'D 25mm Venetian Std'!K24+'D 25mm Venetian Std'!K24*(Venaitan25mmProfit)</f>
        <v>110.32000000000002</v>
      </c>
    </row>
    <row r="25" spans="1:11" ht="18.75" x14ac:dyDescent="0.3">
      <c r="A25" s="653">
        <v>3760</v>
      </c>
      <c r="B25" s="650" t="s">
        <v>538</v>
      </c>
      <c r="C25" s="654">
        <f>'D 25mm Venetian Std'!C25+'D 25mm Venetian Std'!C25*(Venaitan25mmProfit)</f>
        <v>45.36</v>
      </c>
      <c r="D25" s="654">
        <f>'D 25mm Venetian Std'!D25+'D 25mm Venetian Std'!D25*(Venaitan25mmProfit)</f>
        <v>54.320000000000007</v>
      </c>
      <c r="E25" s="654">
        <f>'D 25mm Venetian Std'!E25+'D 25mm Venetian Std'!E25*(Venaitan25mmProfit)</f>
        <v>63.840000000000018</v>
      </c>
      <c r="F25" s="654">
        <f>'D 25mm Venetian Std'!F25+'D 25mm Venetian Std'!F25*(Venaitan25mmProfit)</f>
        <v>70.56</v>
      </c>
      <c r="G25" s="654">
        <f>'D 25mm Venetian Std'!G25+'D 25mm Venetian Std'!G25*(Venaitan25mmProfit)</f>
        <v>81.760000000000005</v>
      </c>
      <c r="H25" s="654">
        <f>'D 25mm Venetian Std'!H25+'D 25mm Venetian Std'!H25*(Venaitan25mmProfit)</f>
        <v>87.360000000000014</v>
      </c>
      <c r="I25" s="654">
        <f>'D 25mm Venetian Std'!I25+'D 25mm Venetian Std'!I25*(Venaitan25mmProfit)</f>
        <v>96.32</v>
      </c>
      <c r="J25" s="654">
        <f>'D 25mm Venetian Std'!J25+'D 25mm Venetian Std'!J25*(Venaitan25mmProfit)</f>
        <v>104.16000000000001</v>
      </c>
      <c r="K25" s="654">
        <f>'D 25mm Venetian Std'!K25+'D 25mm Venetian Std'!K25*(Venaitan25mmProfit)</f>
        <v>113.68</v>
      </c>
    </row>
    <row r="26" spans="1:11" ht="18.75" x14ac:dyDescent="0.3">
      <c r="A26" s="653">
        <v>4000</v>
      </c>
      <c r="B26" s="650" t="s">
        <v>539</v>
      </c>
      <c r="C26" s="654">
        <f>'D 25mm Venetian Std'!C26+'D 25mm Venetian Std'!C26*(Venaitan25mmProfit)</f>
        <v>47.6</v>
      </c>
      <c r="D26" s="654">
        <f>'D 25mm Venetian Std'!D26+'D 25mm Venetian Std'!D26*(Venaitan25mmProfit)</f>
        <v>56</v>
      </c>
      <c r="E26" s="654">
        <f>'D 25mm Venetian Std'!E26+'D 25mm Venetian Std'!E26*(Venaitan25mmProfit)</f>
        <v>65.52</v>
      </c>
      <c r="F26" s="654">
        <f>'D 25mm Venetian Std'!F26+'D 25mm Venetian Std'!F26*(Venaitan25mmProfit)</f>
        <v>75.599999999999994</v>
      </c>
      <c r="G26" s="654">
        <f>'D 25mm Venetian Std'!G26+'D 25mm Venetian Std'!G26*(Venaitan25mmProfit)</f>
        <v>83.440000000000012</v>
      </c>
      <c r="H26" s="654">
        <f>'D 25mm Venetian Std'!H26+'D 25mm Venetian Std'!H26*(Venaitan25mmProfit)</f>
        <v>92.4</v>
      </c>
      <c r="I26" s="654">
        <f>'D 25mm Venetian Std'!I26+'D 25mm Venetian Std'!I26*(Venaitan25mmProfit)</f>
        <v>102.48</v>
      </c>
      <c r="J26" s="654">
        <f>'D 25mm Venetian Std'!J26+'D 25mm Venetian Std'!J26*(Venaitan25mmProfit)</f>
        <v>110.32000000000002</v>
      </c>
      <c r="K26" s="654">
        <f>'D 25mm Venetian Std'!K26+'D 25mm Venetian Std'!K26*(Venaitan25mmProfit)</f>
        <v>120.4</v>
      </c>
    </row>
    <row r="27" spans="1:11" ht="18.75" x14ac:dyDescent="0.3">
      <c r="A27" s="655"/>
      <c r="B27" s="638"/>
      <c r="C27" s="638"/>
      <c r="D27" s="638"/>
      <c r="E27" s="638"/>
      <c r="F27" s="638"/>
      <c r="G27" s="638"/>
      <c r="H27" s="638"/>
      <c r="I27" s="638"/>
      <c r="J27" s="638"/>
      <c r="K27" s="638"/>
    </row>
    <row r="28" spans="1:11" ht="23.25" x14ac:dyDescent="0.35">
      <c r="A28" s="648" t="s">
        <v>327</v>
      </c>
      <c r="B28" s="638"/>
      <c r="C28" s="638"/>
      <c r="D28" s="638"/>
      <c r="E28" s="638"/>
      <c r="F28" s="638"/>
      <c r="G28" s="638"/>
      <c r="H28" s="638"/>
      <c r="I28" s="638"/>
      <c r="J28" s="638"/>
      <c r="K28" s="638"/>
    </row>
    <row r="29" spans="1:11" ht="18.75" x14ac:dyDescent="0.3">
      <c r="A29" s="649"/>
      <c r="B29" s="650"/>
      <c r="C29" s="651">
        <v>1810</v>
      </c>
      <c r="D29" s="651">
        <v>1960</v>
      </c>
      <c r="E29" s="651">
        <v>2110</v>
      </c>
      <c r="F29" s="651">
        <v>2260</v>
      </c>
      <c r="G29" s="651">
        <v>2410</v>
      </c>
      <c r="H29" s="651">
        <v>2560</v>
      </c>
      <c r="I29" s="656">
        <v>2710</v>
      </c>
      <c r="J29" s="656">
        <v>2860</v>
      </c>
      <c r="K29" s="656">
        <v>3010</v>
      </c>
    </row>
    <row r="30" spans="1:11" ht="18.75" x14ac:dyDescent="0.3">
      <c r="A30" s="649"/>
      <c r="B30" s="650"/>
      <c r="C30" s="652" t="s">
        <v>337</v>
      </c>
      <c r="D30" s="652" t="s">
        <v>338</v>
      </c>
      <c r="E30" s="652" t="s">
        <v>339</v>
      </c>
      <c r="F30" s="652" t="s">
        <v>340</v>
      </c>
      <c r="G30" s="652" t="s">
        <v>341</v>
      </c>
      <c r="H30" s="652" t="s">
        <v>342</v>
      </c>
      <c r="I30" s="657" t="s">
        <v>343</v>
      </c>
      <c r="J30" s="657" t="s">
        <v>344</v>
      </c>
      <c r="K30" s="657" t="s">
        <v>345</v>
      </c>
    </row>
    <row r="31" spans="1:11" ht="18.75" x14ac:dyDescent="0.3">
      <c r="A31" s="653">
        <v>610</v>
      </c>
      <c r="B31" s="650" t="s">
        <v>533</v>
      </c>
      <c r="C31" s="654">
        <f>'D 25mm Venetian Std'!C31+'D 25mm Venetian Std'!C31*(Venaitan25mmProfit)</f>
        <v>39.200000000000003</v>
      </c>
      <c r="D31" s="654">
        <f>'D 25mm Venetian Std'!D31+'D 25mm Venetian Std'!D31*(Venaitan25mmProfit)</f>
        <v>44.24</v>
      </c>
      <c r="E31" s="654">
        <f>'D 25mm Venetian Std'!E31+'D 25mm Venetian Std'!E31*(Venaitan25mmProfit)</f>
        <v>45.36</v>
      </c>
      <c r="F31" s="654">
        <f>'D 25mm Venetian Std'!F31+'D 25mm Venetian Std'!F31*(Venaitan25mmProfit)</f>
        <v>47.6</v>
      </c>
      <c r="G31" s="654">
        <f>'D 25mm Venetian Std'!G31+'D 25mm Venetian Std'!G31*(Venaitan25mmProfit)</f>
        <v>49.28</v>
      </c>
      <c r="H31" s="654">
        <f>'D 25mm Venetian Std'!H31+'D 25mm Venetian Std'!H31*(Venaitan25mmProfit)</f>
        <v>52.64</v>
      </c>
      <c r="I31" s="654">
        <f>'D 25mm Venetian Std'!I31+'D 25mm Venetian Std'!I31*(Venaitan25mmProfit)</f>
        <v>53.760000000000005</v>
      </c>
      <c r="J31" s="654">
        <f>'D 25mm Venetian Std'!J31+'D 25mm Venetian Std'!J31*(Venaitan25mmProfit)</f>
        <v>56</v>
      </c>
      <c r="K31" s="654">
        <f>'D 25mm Venetian Std'!K31+'D 25mm Venetian Std'!K31*(Venaitan25mmProfit)</f>
        <v>58.24</v>
      </c>
    </row>
    <row r="32" spans="1:11" ht="18.75" x14ac:dyDescent="0.3">
      <c r="A32" s="653">
        <v>760</v>
      </c>
      <c r="B32" s="650" t="s">
        <v>57</v>
      </c>
      <c r="C32" s="654">
        <f>'D 25mm Venetian Std'!C32+'D 25mm Venetian Std'!C32*(Venaitan25mmProfit)</f>
        <v>45.36</v>
      </c>
      <c r="D32" s="654">
        <f>'D 25mm Venetian Std'!D32+'D 25mm Venetian Std'!D32*(Venaitan25mmProfit)</f>
        <v>47.6</v>
      </c>
      <c r="E32" s="654">
        <f>'D 25mm Venetian Std'!E32+'D 25mm Venetian Std'!E32*(Venaitan25mmProfit)</f>
        <v>49.28</v>
      </c>
      <c r="F32" s="654">
        <f>'D 25mm Venetian Std'!F32+'D 25mm Venetian Std'!F32*(Venaitan25mmProfit)</f>
        <v>52.64</v>
      </c>
      <c r="G32" s="654">
        <f>'D 25mm Venetian Std'!G32+'D 25mm Venetian Std'!G32*(Venaitan25mmProfit)</f>
        <v>54.320000000000007</v>
      </c>
      <c r="H32" s="654">
        <f>'D 25mm Venetian Std'!H32+'D 25mm Venetian Std'!H32*(Venaitan25mmProfit)</f>
        <v>58.24</v>
      </c>
      <c r="I32" s="654">
        <f>'D 25mm Venetian Std'!I32+'D 25mm Venetian Std'!I32*(Venaitan25mmProfit)</f>
        <v>58.8</v>
      </c>
      <c r="J32" s="654">
        <f>'D 25mm Venetian Std'!J32+'D 25mm Venetian Std'!J32*(Venaitan25mmProfit)</f>
        <v>63.840000000000018</v>
      </c>
      <c r="K32" s="654">
        <f>'D 25mm Venetian Std'!K32+'D 25mm Venetian Std'!K32*(Venaitan25mmProfit)</f>
        <v>64.960000000000008</v>
      </c>
    </row>
    <row r="33" spans="1:11" ht="18.75" x14ac:dyDescent="0.3">
      <c r="A33" s="653">
        <v>910</v>
      </c>
      <c r="B33" s="650" t="s">
        <v>331</v>
      </c>
      <c r="C33" s="654">
        <f>'D 25mm Venetian Std'!C33+'D 25mm Venetian Std'!C33*(Venaitan25mmProfit)</f>
        <v>48.16</v>
      </c>
      <c r="D33" s="654">
        <f>'D 25mm Venetian Std'!D33+'D 25mm Venetian Std'!D33*(Venaitan25mmProfit)</f>
        <v>52.64</v>
      </c>
      <c r="E33" s="654">
        <f>'D 25mm Venetian Std'!E33+'D 25mm Venetian Std'!E33*(Venaitan25mmProfit)</f>
        <v>54.320000000000007</v>
      </c>
      <c r="F33" s="654">
        <f>'D 25mm Venetian Std'!F33+'D 25mm Venetian Std'!F33*(Venaitan25mmProfit)</f>
        <v>58.24</v>
      </c>
      <c r="G33" s="654">
        <f>'D 25mm Venetian Std'!G33+'D 25mm Venetian Std'!G33*(Venaitan25mmProfit)</f>
        <v>58.8</v>
      </c>
      <c r="H33" s="654">
        <f>'D 25mm Venetian Std'!H33+'D 25mm Venetian Std'!H33*(Venaitan25mmProfit)</f>
        <v>63.840000000000018</v>
      </c>
      <c r="I33" s="654">
        <f>'D 25mm Venetian Std'!I33+'D 25mm Venetian Std'!I33*(Venaitan25mmProfit)</f>
        <v>65.52</v>
      </c>
      <c r="J33" s="654">
        <f>'D 25mm Venetian Std'!J33+'D 25mm Venetian Std'!J33*(Venaitan25mmProfit)</f>
        <v>67.2</v>
      </c>
      <c r="K33" s="654">
        <f>'D 25mm Venetian Std'!K33+'D 25mm Venetian Std'!K33*(Venaitan25mmProfit)</f>
        <v>68.88000000000001</v>
      </c>
    </row>
    <row r="34" spans="1:11" ht="18.75" x14ac:dyDescent="0.3">
      <c r="A34" s="653">
        <v>1060</v>
      </c>
      <c r="B34" s="650" t="s">
        <v>332</v>
      </c>
      <c r="C34" s="654">
        <f>'D 25mm Venetian Std'!C34+'D 25mm Venetian Std'!C34*(Venaitan25mmProfit)</f>
        <v>53.760000000000005</v>
      </c>
      <c r="D34" s="654">
        <f>'D 25mm Venetian Std'!D34+'D 25mm Venetian Std'!D34*(Venaitan25mmProfit)</f>
        <v>56</v>
      </c>
      <c r="E34" s="654">
        <f>'D 25mm Venetian Std'!E34+'D 25mm Venetian Std'!E34*(Venaitan25mmProfit)</f>
        <v>58.8</v>
      </c>
      <c r="F34" s="654">
        <f>'D 25mm Venetian Std'!F34+'D 25mm Venetian Std'!F34*(Venaitan25mmProfit)</f>
        <v>63.840000000000018</v>
      </c>
      <c r="G34" s="654">
        <f>'D 25mm Venetian Std'!G34+'D 25mm Venetian Std'!G34*(Venaitan25mmProfit)</f>
        <v>65.52</v>
      </c>
      <c r="H34" s="654">
        <f>'D 25mm Venetian Std'!H34+'D 25mm Venetian Std'!H34*(Venaitan25mmProfit)</f>
        <v>67.2</v>
      </c>
      <c r="I34" s="654">
        <f>'D 25mm Venetian Std'!I34+'D 25mm Venetian Std'!I34*(Venaitan25mmProfit)</f>
        <v>70.56</v>
      </c>
      <c r="J34" s="654">
        <f>'D 25mm Venetian Std'!J34+'D 25mm Venetian Std'!J34*(Venaitan25mmProfit)</f>
        <v>75.599999999999994</v>
      </c>
      <c r="K34" s="654">
        <f>'D 25mm Venetian Std'!K34+'D 25mm Venetian Std'!K34*(Venaitan25mmProfit)</f>
        <v>77.28</v>
      </c>
    </row>
    <row r="35" spans="1:11" ht="18.75" x14ac:dyDescent="0.3">
      <c r="A35" s="653">
        <v>1210</v>
      </c>
      <c r="B35" s="650" t="s">
        <v>333</v>
      </c>
      <c r="C35" s="654">
        <f>'D 25mm Venetian Std'!C35+'D 25mm Venetian Std'!C35*(Venaitan25mmProfit)</f>
        <v>56</v>
      </c>
      <c r="D35" s="654">
        <f>'D 25mm Venetian Std'!D35+'D 25mm Venetian Std'!D35*(Venaitan25mmProfit)</f>
        <v>59.92</v>
      </c>
      <c r="E35" s="654">
        <f>'D 25mm Venetian Std'!E35+'D 25mm Venetian Std'!E35*(Venaitan25mmProfit)</f>
        <v>64.960000000000008</v>
      </c>
      <c r="F35" s="654">
        <f>'D 25mm Venetian Std'!F35+'D 25mm Venetian Std'!F35*(Venaitan25mmProfit)</f>
        <v>66.640000000000015</v>
      </c>
      <c r="G35" s="654">
        <f>'D 25mm Venetian Std'!G35+'D 25mm Venetian Std'!G35*(Venaitan25mmProfit)</f>
        <v>68.88000000000001</v>
      </c>
      <c r="H35" s="654">
        <f>'D 25mm Venetian Std'!H35+'D 25mm Venetian Std'!H35*(Venaitan25mmProfit)</f>
        <v>71.680000000000007</v>
      </c>
      <c r="I35" s="654">
        <f>'D 25mm Venetian Std'!I35+'D 25mm Venetian Std'!I35*(Venaitan25mmProfit)</f>
        <v>76.160000000000011</v>
      </c>
      <c r="J35" s="654">
        <f>'D 25mm Venetian Std'!J35+'D 25mm Venetian Std'!J35*(Venaitan25mmProfit)</f>
        <v>81.760000000000005</v>
      </c>
      <c r="K35" s="654">
        <f>'D 25mm Venetian Std'!K35+'D 25mm Venetian Std'!K35*(Venaitan25mmProfit)</f>
        <v>83.440000000000012</v>
      </c>
    </row>
    <row r="36" spans="1:11" ht="18.75" x14ac:dyDescent="0.3">
      <c r="A36" s="653">
        <v>1360</v>
      </c>
      <c r="B36" s="650" t="s">
        <v>334</v>
      </c>
      <c r="C36" s="654">
        <f>'D 25mm Venetian Std'!C36+'D 25mm Venetian Std'!C36*(Venaitan25mmProfit)</f>
        <v>59.92</v>
      </c>
      <c r="D36" s="654">
        <f>'D 25mm Venetian Std'!D36+'D 25mm Venetian Std'!D36*(Venaitan25mmProfit)</f>
        <v>64.960000000000008</v>
      </c>
      <c r="E36" s="654">
        <f>'D 25mm Venetian Std'!E36+'D 25mm Venetian Std'!E36*(Venaitan25mmProfit)</f>
        <v>67.2</v>
      </c>
      <c r="F36" s="654">
        <f>'D 25mm Venetian Std'!F36+'D 25mm Venetian Std'!F36*(Venaitan25mmProfit)</f>
        <v>70.56</v>
      </c>
      <c r="G36" s="654">
        <f>'D 25mm Venetian Std'!G36+'D 25mm Venetian Std'!G36*(Venaitan25mmProfit)</f>
        <v>75.599999999999994</v>
      </c>
      <c r="H36" s="654">
        <f>'D 25mm Venetian Std'!H36+'D 25mm Venetian Std'!H36*(Venaitan25mmProfit)</f>
        <v>78.960000000000008</v>
      </c>
      <c r="I36" s="654">
        <f>'D 25mm Venetian Std'!I36+'D 25mm Venetian Std'!I36*(Venaitan25mmProfit)</f>
        <v>82.32</v>
      </c>
      <c r="J36" s="654">
        <f>'D 25mm Venetian Std'!J36+'D 25mm Venetian Std'!J36*(Venaitan25mmProfit)</f>
        <v>86.8</v>
      </c>
      <c r="K36" s="654">
        <f>'D 25mm Venetian Std'!K36+'D 25mm Venetian Std'!K36*(Venaitan25mmProfit)</f>
        <v>90.160000000000011</v>
      </c>
    </row>
    <row r="37" spans="1:11" ht="18.75" x14ac:dyDescent="0.3">
      <c r="A37" s="653">
        <v>1510</v>
      </c>
      <c r="B37" s="650" t="s">
        <v>335</v>
      </c>
      <c r="C37" s="654">
        <f>'D 25mm Venetian Std'!C37+'D 25mm Venetian Std'!C37*(Venaitan25mmProfit)</f>
        <v>65.52</v>
      </c>
      <c r="D37" s="654">
        <f>'D 25mm Venetian Std'!D37+'D 25mm Venetian Std'!D37*(Venaitan25mmProfit)</f>
        <v>67.2</v>
      </c>
      <c r="E37" s="654">
        <f>'D 25mm Venetian Std'!E37+'D 25mm Venetian Std'!E37*(Venaitan25mmProfit)</f>
        <v>71.680000000000007</v>
      </c>
      <c r="F37" s="654">
        <f>'D 25mm Venetian Std'!F37+'D 25mm Venetian Std'!F37*(Venaitan25mmProfit)</f>
        <v>76.160000000000011</v>
      </c>
      <c r="G37" s="654">
        <f>'D 25mm Venetian Std'!G37+'D 25mm Venetian Std'!G37*(Venaitan25mmProfit)</f>
        <v>81.760000000000005</v>
      </c>
      <c r="H37" s="654">
        <f>'D 25mm Venetian Std'!H37+'D 25mm Venetian Std'!H37*(Venaitan25mmProfit)</f>
        <v>83.440000000000012</v>
      </c>
      <c r="I37" s="654">
        <f>'D 25mm Venetian Std'!I37+'D 25mm Venetian Std'!I37*(Venaitan25mmProfit)</f>
        <v>87.360000000000014</v>
      </c>
      <c r="J37" s="654">
        <f>'D 25mm Venetian Std'!J37+'D 25mm Venetian Std'!J37*(Venaitan25mmProfit)</f>
        <v>92.4</v>
      </c>
      <c r="K37" s="654">
        <f>'D 25mm Venetian Std'!K37+'D 25mm Venetian Std'!K37*(Venaitan25mmProfit)</f>
        <v>95.76</v>
      </c>
    </row>
    <row r="38" spans="1:11" ht="18.75" x14ac:dyDescent="0.3">
      <c r="A38" s="653">
        <v>1660</v>
      </c>
      <c r="B38" s="650" t="s">
        <v>336</v>
      </c>
      <c r="C38" s="654">
        <f>'D 25mm Venetian Std'!C38+'D 25mm Venetian Std'!C38*(Venaitan25mmProfit)</f>
        <v>67.2</v>
      </c>
      <c r="D38" s="654">
        <f>'D 25mm Venetian Std'!D38+'D 25mm Venetian Std'!D38*(Venaitan25mmProfit)</f>
        <v>71.680000000000007</v>
      </c>
      <c r="E38" s="654">
        <f>'D 25mm Venetian Std'!E38+'D 25mm Venetian Std'!E38*(Venaitan25mmProfit)</f>
        <v>77.28</v>
      </c>
      <c r="F38" s="654">
        <f>'D 25mm Venetian Std'!F38+'D 25mm Venetian Std'!F38*(Venaitan25mmProfit)</f>
        <v>81.760000000000005</v>
      </c>
      <c r="G38" s="654">
        <f>'D 25mm Venetian Std'!G38+'D 25mm Venetian Std'!G38*(Venaitan25mmProfit)</f>
        <v>84.56</v>
      </c>
      <c r="H38" s="654">
        <f>'D 25mm Venetian Std'!H38+'D 25mm Venetian Std'!H38*(Venaitan25mmProfit)</f>
        <v>90.160000000000011</v>
      </c>
      <c r="I38" s="654">
        <f>'D 25mm Venetian Std'!I38+'D 25mm Venetian Std'!I38*(Venaitan25mmProfit)</f>
        <v>92.960000000000008</v>
      </c>
      <c r="J38" s="654">
        <f>'D 25mm Venetian Std'!J38+'D 25mm Venetian Std'!J38*(Venaitan25mmProfit)</f>
        <v>96.32</v>
      </c>
      <c r="K38" s="654">
        <f>'D 25mm Venetian Std'!K38+'D 25mm Venetian Std'!K38*(Venaitan25mmProfit)</f>
        <v>102.48</v>
      </c>
    </row>
    <row r="39" spans="1:11" ht="18.75" x14ac:dyDescent="0.3">
      <c r="A39" s="653">
        <v>1810</v>
      </c>
      <c r="B39" s="650" t="s">
        <v>337</v>
      </c>
      <c r="C39" s="654">
        <f>'D 25mm Venetian Std'!C39+'D 25mm Venetian Std'!C39*(Venaitan25mmProfit)</f>
        <v>71.680000000000007</v>
      </c>
      <c r="D39" s="654">
        <f>'D 25mm Venetian Std'!D39+'D 25mm Venetian Std'!D39*(Venaitan25mmProfit)</f>
        <v>77.28</v>
      </c>
      <c r="E39" s="654">
        <f>'D 25mm Venetian Std'!E39+'D 25mm Venetian Std'!E39*(Venaitan25mmProfit)</f>
        <v>82.32</v>
      </c>
      <c r="F39" s="654">
        <f>'D 25mm Venetian Std'!F39+'D 25mm Venetian Std'!F39*(Venaitan25mmProfit)</f>
        <v>86.8</v>
      </c>
      <c r="G39" s="654">
        <f>'D 25mm Venetian Std'!G39+'D 25mm Venetian Std'!G39*(Venaitan25mmProfit)</f>
        <v>91.840000000000018</v>
      </c>
      <c r="H39" s="654">
        <f>'D 25mm Venetian Std'!H39+'D 25mm Venetian Std'!H39*(Venaitan25mmProfit)</f>
        <v>92.960000000000008</v>
      </c>
      <c r="I39" s="654">
        <f>'D 25mm Venetian Std'!I39+'D 25mm Venetian Std'!I39*(Venaitan25mmProfit)</f>
        <v>100.24000000000001</v>
      </c>
      <c r="J39" s="654">
        <f>'D 25mm Venetian Std'!J39+'D 25mm Venetian Std'!J39*(Venaitan25mmProfit)</f>
        <v>103.6</v>
      </c>
      <c r="K39" s="654">
        <f>'D 25mm Venetian Std'!K39+'D 25mm Venetian Std'!K39*(Venaitan25mmProfit)</f>
        <v>108.08000000000001</v>
      </c>
    </row>
    <row r="40" spans="1:11" ht="18.75" x14ac:dyDescent="0.3">
      <c r="A40" s="653">
        <v>1960</v>
      </c>
      <c r="B40" s="650" t="s">
        <v>338</v>
      </c>
      <c r="C40" s="654">
        <f>'D 25mm Venetian Std'!C40+'D 25mm Venetian Std'!C40*(Venaitan25mmProfit)</f>
        <v>76.160000000000011</v>
      </c>
      <c r="D40" s="654">
        <f>'D 25mm Venetian Std'!D40+'D 25mm Venetian Std'!D40*(Venaitan25mmProfit)</f>
        <v>81.760000000000005</v>
      </c>
      <c r="E40" s="654">
        <f>'D 25mm Venetian Std'!E40+'D 25mm Venetian Std'!E40*(Venaitan25mmProfit)</f>
        <v>86.8</v>
      </c>
      <c r="F40" s="654">
        <f>'D 25mm Venetian Std'!F40+'D 25mm Venetian Std'!F40*(Venaitan25mmProfit)</f>
        <v>91.840000000000018</v>
      </c>
      <c r="G40" s="654">
        <f>'D 25mm Venetian Std'!G40+'D 25mm Venetian Std'!G40*(Venaitan25mmProfit)</f>
        <v>95.76</v>
      </c>
      <c r="H40" s="654">
        <f>'D 25mm Venetian Std'!H40+'D 25mm Venetian Std'!H40*(Venaitan25mmProfit)</f>
        <v>101.36000000000001</v>
      </c>
      <c r="I40" s="654">
        <f>'D 25mm Venetian Std'!I40+'D 25mm Venetian Std'!I40*(Venaitan25mmProfit)</f>
        <v>104.16000000000001</v>
      </c>
      <c r="J40" s="654">
        <f>'D 25mm Venetian Std'!J40+'D 25mm Venetian Std'!J40*(Venaitan25mmProfit)</f>
        <v>109.2</v>
      </c>
      <c r="K40" s="654">
        <f>'D 25mm Venetian Std'!K40+'D 25mm Venetian Std'!K40*(Venaitan25mmProfit)</f>
        <v>114.80000000000001</v>
      </c>
    </row>
    <row r="41" spans="1:11" ht="18.75" x14ac:dyDescent="0.3">
      <c r="A41" s="653">
        <v>2110</v>
      </c>
      <c r="B41" s="650" t="s">
        <v>339</v>
      </c>
      <c r="C41" s="654">
        <f>'D 25mm Venetian Std'!C41+'D 25mm Venetian Std'!C41*(Venaitan25mmProfit)</f>
        <v>81.760000000000005</v>
      </c>
      <c r="D41" s="654">
        <f>'D 25mm Venetian Std'!D41+'D 25mm Venetian Std'!D41*(Venaitan25mmProfit)</f>
        <v>84.56</v>
      </c>
      <c r="E41" s="654">
        <f>'D 25mm Venetian Std'!E41+'D 25mm Venetian Std'!E41*(Venaitan25mmProfit)</f>
        <v>90.160000000000011</v>
      </c>
      <c r="F41" s="654">
        <f>'D 25mm Venetian Std'!F41+'D 25mm Venetian Std'!F41*(Venaitan25mmProfit)</f>
        <v>95.76</v>
      </c>
      <c r="G41" s="654">
        <f>'D 25mm Venetian Std'!G41+'D 25mm Venetian Std'!G41*(Venaitan25mmProfit)</f>
        <v>101.36000000000001</v>
      </c>
      <c r="H41" s="654">
        <f>'D 25mm Venetian Std'!H41+'D 25mm Venetian Std'!H41*(Venaitan25mmProfit)</f>
        <v>104.72</v>
      </c>
      <c r="I41" s="654">
        <f>'D 25mm Venetian Std'!I41+'D 25mm Venetian Std'!I41*(Venaitan25mmProfit)</f>
        <v>110.32000000000002</v>
      </c>
      <c r="J41" s="654">
        <f>'D 25mm Venetian Std'!J41+'D 25mm Venetian Std'!J41*(Venaitan25mmProfit)</f>
        <v>114.80000000000001</v>
      </c>
      <c r="K41" s="654">
        <f>'D 25mm Venetian Std'!K41+'D 25mm Venetian Std'!K41*(Venaitan25mmProfit)</f>
        <v>121.52000000000001</v>
      </c>
    </row>
    <row r="42" spans="1:11" ht="18.75" x14ac:dyDescent="0.3">
      <c r="A42" s="653">
        <v>2260</v>
      </c>
      <c r="B42" s="650" t="s">
        <v>340</v>
      </c>
      <c r="C42" s="654">
        <f>'D 25mm Venetian Std'!C42+'D 25mm Venetian Std'!C42*(Venaitan25mmProfit)</f>
        <v>83.440000000000012</v>
      </c>
      <c r="D42" s="654">
        <f>'D 25mm Venetian Std'!D42+'D 25mm Venetian Std'!D42*(Venaitan25mmProfit)</f>
        <v>90.160000000000011</v>
      </c>
      <c r="E42" s="654">
        <f>'D 25mm Venetian Std'!E42+'D 25mm Venetian Std'!E42*(Venaitan25mmProfit)</f>
        <v>92.960000000000008</v>
      </c>
      <c r="F42" s="654">
        <f>'D 25mm Venetian Std'!F42+'D 25mm Venetian Std'!F42*(Venaitan25mmProfit)</f>
        <v>101.36000000000001</v>
      </c>
      <c r="G42" s="654">
        <f>'D 25mm Venetian Std'!G42+'D 25mm Venetian Std'!G42*(Venaitan25mmProfit)</f>
        <v>104.72</v>
      </c>
      <c r="H42" s="654">
        <f>'D 25mm Venetian Std'!H42+'D 25mm Venetian Std'!H42*(Venaitan25mmProfit)</f>
        <v>110.32000000000002</v>
      </c>
      <c r="I42" s="654">
        <f>'D 25mm Venetian Std'!I42+'D 25mm Venetian Std'!I42*(Venaitan25mmProfit)</f>
        <v>115.36000000000001</v>
      </c>
      <c r="J42" s="654">
        <f>'D 25mm Venetian Std'!J42+'D 25mm Venetian Std'!J42*(Venaitan25mmProfit)</f>
        <v>121.52000000000001</v>
      </c>
      <c r="K42" s="654">
        <f>'D 25mm Venetian Std'!K42+'D 25mm Venetian Std'!K42*(Venaitan25mmProfit)</f>
        <v>128.24</v>
      </c>
    </row>
    <row r="43" spans="1:11" ht="18.75" x14ac:dyDescent="0.3">
      <c r="A43" s="653">
        <v>2410</v>
      </c>
      <c r="B43" s="650" t="s">
        <v>341</v>
      </c>
      <c r="C43" s="654">
        <f>'D 25mm Venetian Std'!C43+'D 25mm Venetian Std'!C43*(Venaitan25mmProfit)</f>
        <v>87.360000000000014</v>
      </c>
      <c r="D43" s="654">
        <f>'D 25mm Venetian Std'!D43+'D 25mm Venetian Std'!D43*(Venaitan25mmProfit)</f>
        <v>92.960000000000008</v>
      </c>
      <c r="E43" s="654">
        <f>'D 25mm Venetian Std'!E43+'D 25mm Venetian Std'!E43*(Venaitan25mmProfit)</f>
        <v>100.24000000000001</v>
      </c>
      <c r="F43" s="654">
        <f>'D 25mm Venetian Std'!F43+'D 25mm Venetian Std'!F43*(Venaitan25mmProfit)</f>
        <v>104.16000000000001</v>
      </c>
      <c r="G43" s="654">
        <f>'D 25mm Venetian Std'!G43+'D 25mm Venetian Std'!G43*(Venaitan25mmProfit)</f>
        <v>110.32000000000002</v>
      </c>
      <c r="H43" s="654">
        <f>'D 25mm Venetian Std'!H43+'D 25mm Venetian Std'!H43*(Venaitan25mmProfit)</f>
        <v>115.36000000000001</v>
      </c>
      <c r="I43" s="654">
        <f>'D 25mm Venetian Std'!I43+'D 25mm Venetian Std'!I43*(Venaitan25mmProfit)</f>
        <v>121.52000000000001</v>
      </c>
      <c r="J43" s="654">
        <f>'D 25mm Venetian Std'!J43+'D 25mm Venetian Std'!J43*(Venaitan25mmProfit)</f>
        <v>128.24</v>
      </c>
      <c r="K43" s="654">
        <f>'D 25mm Venetian Std'!K43+'D 25mm Venetian Std'!K43*(Venaitan25mmProfit)</f>
        <v>132.72000000000003</v>
      </c>
    </row>
    <row r="44" spans="1:11" ht="18.75" x14ac:dyDescent="0.3">
      <c r="A44" s="653">
        <v>2560</v>
      </c>
      <c r="B44" s="650" t="s">
        <v>342</v>
      </c>
      <c r="C44" s="654">
        <f>'D 25mm Venetian Std'!C44+'D 25mm Venetian Std'!C44*(Venaitan25mmProfit)</f>
        <v>91.840000000000018</v>
      </c>
      <c r="D44" s="654">
        <f>'D 25mm Venetian Std'!D44+'D 25mm Venetian Std'!D44*(Venaitan25mmProfit)</f>
        <v>96.32</v>
      </c>
      <c r="E44" s="654">
        <f>'D 25mm Venetian Std'!E44+'D 25mm Venetian Std'!E44*(Venaitan25mmProfit)</f>
        <v>103.6</v>
      </c>
      <c r="F44" s="654">
        <f>'D 25mm Venetian Std'!F44+'D 25mm Venetian Std'!F44*(Venaitan25mmProfit)</f>
        <v>109.2</v>
      </c>
      <c r="G44" s="654">
        <f>'D 25mm Venetian Std'!G44+'D 25mm Venetian Std'!G44*(Venaitan25mmProfit)</f>
        <v>114.80000000000001</v>
      </c>
      <c r="H44" s="654">
        <f>'D 25mm Venetian Std'!H44+'D 25mm Venetian Std'!H44*(Venaitan25mmProfit)</f>
        <v>121.52000000000001</v>
      </c>
      <c r="I44" s="654">
        <f>'D 25mm Venetian Std'!I44+'D 25mm Venetian Std'!I44*(Venaitan25mmProfit)</f>
        <v>128.24</v>
      </c>
      <c r="J44" s="654">
        <f>'D 25mm Venetian Std'!J44+'D 25mm Venetian Std'!J44*(Venaitan25mmProfit)</f>
        <v>135.52000000000001</v>
      </c>
      <c r="K44" s="654">
        <f>'D 25mm Venetian Std'!K44+'D 25mm Venetian Std'!K44*(Venaitan25mmProfit)</f>
        <v>140</v>
      </c>
    </row>
    <row r="45" spans="1:11" ht="18.75" x14ac:dyDescent="0.3">
      <c r="A45" s="653">
        <v>2710</v>
      </c>
      <c r="B45" s="650" t="s">
        <v>343</v>
      </c>
      <c r="C45" s="654">
        <f>'D 25mm Venetian Std'!C45+'D 25mm Venetian Std'!C45*(Venaitan25mmProfit)</f>
        <v>95.76</v>
      </c>
      <c r="D45" s="654">
        <f>'D 25mm Venetian Std'!D45+'D 25mm Venetian Std'!D45*(Venaitan25mmProfit)</f>
        <v>102.48</v>
      </c>
      <c r="E45" s="654">
        <f>'D 25mm Venetian Std'!E45+'D 25mm Venetian Std'!E45*(Venaitan25mmProfit)</f>
        <v>108.08000000000001</v>
      </c>
      <c r="F45" s="654">
        <f>'D 25mm Venetian Std'!F45+'D 25mm Venetian Std'!F45*(Venaitan25mmProfit)</f>
        <v>113.68</v>
      </c>
      <c r="G45" s="654">
        <f>'D 25mm Venetian Std'!G45+'D 25mm Venetian Std'!G45*(Venaitan25mmProfit)</f>
        <v>121.52000000000001</v>
      </c>
      <c r="H45" s="654">
        <f>'D 25mm Venetian Std'!H45+'D 25mm Venetian Std'!H45*(Venaitan25mmProfit)</f>
        <v>128.24</v>
      </c>
      <c r="I45" s="654">
        <f>'D 25mm Venetian Std'!I45+'D 25mm Venetian Std'!I45*(Venaitan25mmProfit)</f>
        <v>132.72000000000003</v>
      </c>
      <c r="J45" s="654">
        <f>'D 25mm Venetian Std'!J45+'D 25mm Venetian Std'!J45*(Venaitan25mmProfit)</f>
        <v>140</v>
      </c>
      <c r="K45" s="654">
        <f>'D 25mm Venetian Std'!K45+'D 25mm Venetian Std'!K45*(Venaitan25mmProfit)</f>
        <v>146.72000000000003</v>
      </c>
    </row>
    <row r="46" spans="1:11" ht="18.75" x14ac:dyDescent="0.3">
      <c r="A46" s="653">
        <v>2860</v>
      </c>
      <c r="B46" s="650" t="s">
        <v>344</v>
      </c>
      <c r="C46" s="654">
        <f>'D 25mm Venetian Std'!C46+'D 25mm Venetian Std'!C46*(Venaitan25mmProfit)</f>
        <v>100.24000000000001</v>
      </c>
      <c r="D46" s="654">
        <f>'D 25mm Venetian Std'!D46+'D 25mm Venetian Std'!D46*(Venaitan25mmProfit)</f>
        <v>104.72</v>
      </c>
      <c r="E46" s="654">
        <f>'D 25mm Venetian Std'!E46+'D 25mm Venetian Std'!E46*(Venaitan25mmProfit)</f>
        <v>113.12000000000002</v>
      </c>
      <c r="F46" s="654">
        <f>'D 25mm Venetian Std'!F46+'D 25mm Venetian Std'!F46*(Venaitan25mmProfit)</f>
        <v>120.4</v>
      </c>
      <c r="G46" s="654">
        <f>'D 25mm Venetian Std'!G46+'D 25mm Venetian Std'!G46*(Venaitan25mmProfit)</f>
        <v>126</v>
      </c>
      <c r="H46" s="654">
        <f>'D 25mm Venetian Std'!H46+'D 25mm Venetian Std'!H46*(Venaitan25mmProfit)</f>
        <v>131.6</v>
      </c>
      <c r="I46" s="654">
        <f>'D 25mm Venetian Std'!I46+'D 25mm Venetian Std'!I46*(Venaitan25mmProfit)</f>
        <v>140</v>
      </c>
      <c r="J46" s="654">
        <f>'D 25mm Venetian Std'!J46+'D 25mm Venetian Std'!J46*(Venaitan25mmProfit)</f>
        <v>146.72000000000003</v>
      </c>
      <c r="K46" s="654">
        <f>'D 25mm Venetian Std'!K46+'D 25mm Venetian Std'!K46*(Venaitan25mmProfit)</f>
        <v>152.88000000000002</v>
      </c>
    </row>
    <row r="47" spans="1:11" ht="18.75" x14ac:dyDescent="0.3">
      <c r="A47" s="653">
        <v>3010</v>
      </c>
      <c r="B47" s="650" t="s">
        <v>345</v>
      </c>
      <c r="C47" s="654">
        <f>'D 25mm Venetian Std'!C47+'D 25mm Venetian Std'!C47*(Venaitan25mmProfit)</f>
        <v>103.6</v>
      </c>
      <c r="D47" s="654">
        <f>'D 25mm Venetian Std'!D47+'D 25mm Venetian Std'!D47*(Venaitan25mmProfit)</f>
        <v>110.32000000000002</v>
      </c>
      <c r="E47" s="654">
        <f>'D 25mm Venetian Std'!E47+'D 25mm Venetian Std'!E47*(Venaitan25mmProfit)</f>
        <v>115.36000000000001</v>
      </c>
      <c r="F47" s="654">
        <f>'D 25mm Venetian Std'!F47+'D 25mm Venetian Std'!F47*(Venaitan25mmProfit)</f>
        <v>123.76000000000002</v>
      </c>
      <c r="G47" s="654">
        <f>'D 25mm Venetian Std'!G47+'D 25mm Venetian Std'!G47*(Venaitan25mmProfit)</f>
        <v>130.48000000000002</v>
      </c>
      <c r="H47" s="654">
        <f>'D 25mm Venetian Std'!H47+'D 25mm Venetian Std'!H47*(Venaitan25mmProfit)</f>
        <v>137.76000000000002</v>
      </c>
      <c r="I47" s="654">
        <f>'D 25mm Venetian Std'!I47+'D 25mm Venetian Std'!I47*(Venaitan25mmProfit)</f>
        <v>146.72000000000003</v>
      </c>
      <c r="J47" s="654">
        <f>'D 25mm Venetian Std'!J47+'D 25mm Venetian Std'!J47*(Venaitan25mmProfit)</f>
        <v>151.19999999999999</v>
      </c>
      <c r="K47" s="654">
        <f>'D 25mm Venetian Std'!K47+'D 25mm Venetian Std'!K47*(Venaitan25mmProfit)</f>
        <v>159.6</v>
      </c>
    </row>
    <row r="48" spans="1:11" ht="18.75" x14ac:dyDescent="0.3">
      <c r="A48" s="653">
        <v>3160</v>
      </c>
      <c r="B48" s="650" t="s">
        <v>534</v>
      </c>
      <c r="C48" s="654">
        <f>'D 25mm Venetian Std'!C48+'D 25mm Venetian Std'!C48*(Venaitan25mmProfit)</f>
        <v>104.72</v>
      </c>
      <c r="D48" s="654">
        <f>'D 25mm Venetian Std'!D48+'D 25mm Venetian Std'!D48*(Venaitan25mmProfit)</f>
        <v>113.68</v>
      </c>
      <c r="E48" s="654">
        <f>'D 25mm Venetian Std'!E48+'D 25mm Venetian Std'!E48*(Venaitan25mmProfit)</f>
        <v>121.52000000000001</v>
      </c>
      <c r="F48" s="654">
        <f>'D 25mm Venetian Std'!F48+'D 25mm Venetian Std'!F48*(Venaitan25mmProfit)</f>
        <v>129.92000000000002</v>
      </c>
      <c r="G48" s="654">
        <f>'D 25mm Venetian Std'!G48+'D 25mm Venetian Std'!G48*(Venaitan25mmProfit)</f>
        <v>136.63999999999999</v>
      </c>
      <c r="H48" s="654">
        <f>'D 25mm Venetian Std'!H48+'D 25mm Venetian Std'!H48*(Venaitan25mmProfit)</f>
        <v>142.80000000000001</v>
      </c>
      <c r="I48" s="654">
        <f>'D 25mm Venetian Std'!I48+'D 25mm Venetian Std'!I48*(Venaitan25mmProfit)</f>
        <v>150.63999999999999</v>
      </c>
      <c r="J48" s="654">
        <f>'D 25mm Venetian Std'!J48+'D 25mm Venetian Std'!J48*(Venaitan25mmProfit)</f>
        <v>157.92000000000002</v>
      </c>
      <c r="K48" s="654">
        <f>'D 25mm Venetian Std'!K48+'D 25mm Venetian Std'!K48*(Venaitan25mmProfit)</f>
        <v>166.32000000000002</v>
      </c>
    </row>
    <row r="49" spans="1:11" ht="18.75" x14ac:dyDescent="0.3">
      <c r="A49" s="653">
        <v>3310</v>
      </c>
      <c r="B49" s="650" t="s">
        <v>535</v>
      </c>
      <c r="C49" s="654">
        <f>'D 25mm Venetian Std'!C49+'D 25mm Venetian Std'!C49*(Venaitan25mmProfit)</f>
        <v>110.32000000000002</v>
      </c>
      <c r="D49" s="654">
        <f>'D 25mm Venetian Std'!D49+'D 25mm Venetian Std'!D49*(Venaitan25mmProfit)</f>
        <v>118.72000000000003</v>
      </c>
      <c r="E49" s="654">
        <f>'D 25mm Venetian Std'!E49+'D 25mm Venetian Std'!E49*(Venaitan25mmProfit)</f>
        <v>126</v>
      </c>
      <c r="F49" s="654">
        <f>'D 25mm Venetian Std'!F49+'D 25mm Venetian Std'!F49*(Venaitan25mmProfit)</f>
        <v>132.72000000000003</v>
      </c>
      <c r="G49" s="654">
        <f>'D 25mm Venetian Std'!G49+'D 25mm Venetian Std'!G49*(Venaitan25mmProfit)</f>
        <v>141.12</v>
      </c>
      <c r="H49" s="654">
        <f>'D 25mm Venetian Std'!H49+'D 25mm Venetian Std'!H49*(Venaitan25mmProfit)</f>
        <v>148.4</v>
      </c>
      <c r="I49" s="654">
        <f>'D 25mm Venetian Std'!I49+'D 25mm Venetian Std'!I49*(Venaitan25mmProfit)</f>
        <v>156.80000000000001</v>
      </c>
      <c r="J49" s="654">
        <f>'D 25mm Venetian Std'!J49+'D 25mm Venetian Std'!J49*(Venaitan25mmProfit)</f>
        <v>163.52000000000001</v>
      </c>
      <c r="K49" s="654">
        <f>'D 25mm Venetian Std'!K49+'D 25mm Venetian Std'!K49*(Venaitan25mmProfit)</f>
        <v>171.36</v>
      </c>
    </row>
    <row r="50" spans="1:11" ht="18.75" x14ac:dyDescent="0.3">
      <c r="A50" s="653">
        <v>3460</v>
      </c>
      <c r="B50" s="650" t="s">
        <v>536</v>
      </c>
      <c r="C50" s="654">
        <f>'D 25mm Venetian Std'!C50+'D 25mm Venetian Std'!C50*(Venaitan25mmProfit)</f>
        <v>114.80000000000001</v>
      </c>
      <c r="D50" s="654">
        <f>'D 25mm Venetian Std'!D50+'D 25mm Venetian Std'!D50*(Venaitan25mmProfit)</f>
        <v>123.2</v>
      </c>
      <c r="E50" s="654">
        <f>'D 25mm Venetian Std'!E50+'D 25mm Venetian Std'!E50*(Venaitan25mmProfit)</f>
        <v>130.48000000000002</v>
      </c>
      <c r="F50" s="654">
        <f>'D 25mm Venetian Std'!F50+'D 25mm Venetian Std'!F50*(Venaitan25mmProfit)</f>
        <v>137.76000000000002</v>
      </c>
      <c r="G50" s="654">
        <f>'D 25mm Venetian Std'!G50+'D 25mm Venetian Std'!G50*(Venaitan25mmProfit)</f>
        <v>146.72000000000003</v>
      </c>
      <c r="H50" s="654">
        <f>'D 25mm Venetian Std'!H50+'D 25mm Venetian Std'!H50*(Venaitan25mmProfit)</f>
        <v>155.68000000000004</v>
      </c>
      <c r="I50" s="654">
        <f>'D 25mm Venetian Std'!I50+'D 25mm Venetian Std'!I50*(Venaitan25mmProfit)</f>
        <v>161.84</v>
      </c>
      <c r="J50" s="654">
        <f>'D 25mm Venetian Std'!J50+'D 25mm Venetian Std'!J50*(Venaitan25mmProfit)</f>
        <v>169.68000000000004</v>
      </c>
      <c r="K50" s="654">
        <f>'D 25mm Venetian Std'!K50+'D 25mm Venetian Std'!K50*(Venaitan25mmProfit)</f>
        <v>176.96</v>
      </c>
    </row>
    <row r="51" spans="1:11" ht="18.75" x14ac:dyDescent="0.3">
      <c r="A51" s="653">
        <v>3610</v>
      </c>
      <c r="B51" s="650" t="s">
        <v>537</v>
      </c>
      <c r="C51" s="654">
        <f>'D 25mm Venetian Std'!C51+'D 25mm Venetian Std'!C51*(Venaitan25mmProfit)</f>
        <v>118.72000000000003</v>
      </c>
      <c r="D51" s="654">
        <f>'D 25mm Venetian Std'!D51+'D 25mm Venetian Std'!D51*(Venaitan25mmProfit)</f>
        <v>128.24</v>
      </c>
      <c r="E51" s="654">
        <f>'D 25mm Venetian Std'!E51+'D 25mm Venetian Std'!E51*(Venaitan25mmProfit)</f>
        <v>134.96</v>
      </c>
      <c r="F51" s="654">
        <f>'D 25mm Venetian Std'!F51+'D 25mm Venetian Std'!F51*(Venaitan25mmProfit)</f>
        <v>142.80000000000001</v>
      </c>
      <c r="G51" s="654">
        <f>'D 25mm Venetian Std'!G51+'D 25mm Venetian Std'!G51*(Venaitan25mmProfit)</f>
        <v>151.19999999999999</v>
      </c>
      <c r="H51" s="654">
        <f>'D 25mm Venetian Std'!H51+'D 25mm Venetian Std'!H51*(Venaitan25mmProfit)</f>
        <v>159.6</v>
      </c>
      <c r="I51" s="654">
        <f>'D 25mm Venetian Std'!I51+'D 25mm Venetian Std'!I51*(Venaitan25mmProfit)</f>
        <v>168.56</v>
      </c>
      <c r="J51" s="654">
        <f>'D 25mm Venetian Std'!J51+'D 25mm Venetian Std'!J51*(Venaitan25mmProfit)</f>
        <v>175.84</v>
      </c>
      <c r="K51" s="654">
        <f>'D 25mm Venetian Std'!K51+'D 25mm Venetian Std'!K51*(Venaitan25mmProfit)</f>
        <v>184.24</v>
      </c>
    </row>
    <row r="52" spans="1:11" ht="18.75" x14ac:dyDescent="0.3">
      <c r="A52" s="653">
        <v>3760</v>
      </c>
      <c r="B52" s="650" t="s">
        <v>538</v>
      </c>
      <c r="C52" s="654">
        <f>'D 25mm Venetian Std'!C52+'D 25mm Venetian Std'!C52*(Venaitan25mmProfit)</f>
        <v>123.2</v>
      </c>
      <c r="D52" s="654">
        <f>'D 25mm Venetian Std'!D52+'D 25mm Venetian Std'!D52*(Venaitan25mmProfit)</f>
        <v>130.48000000000002</v>
      </c>
      <c r="E52" s="654">
        <f>'D 25mm Venetian Std'!E52+'D 25mm Venetian Std'!E52*(Venaitan25mmProfit)</f>
        <v>140</v>
      </c>
      <c r="F52" s="654">
        <f>'D 25mm Venetian Std'!F52+'D 25mm Venetian Std'!F52*(Venaitan25mmProfit)</f>
        <v>147.28000000000003</v>
      </c>
      <c r="G52" s="654">
        <f>'D 25mm Venetian Std'!G52+'D 25mm Venetian Std'!G52*(Venaitan25mmProfit)</f>
        <v>156.80000000000001</v>
      </c>
      <c r="H52" s="654">
        <f>'D 25mm Venetian Std'!H52+'D 25mm Venetian Std'!H52*(Venaitan25mmProfit)</f>
        <v>166.32000000000002</v>
      </c>
      <c r="I52" s="654">
        <f>'D 25mm Venetian Std'!I52+'D 25mm Venetian Std'!I52*(Venaitan25mmProfit)</f>
        <v>172.48000000000002</v>
      </c>
      <c r="J52" s="654">
        <f>'D 25mm Venetian Std'!J52+'D 25mm Venetian Std'!J52*(Venaitan25mmProfit)</f>
        <v>181.44</v>
      </c>
      <c r="K52" s="654">
        <f>'D 25mm Venetian Std'!K52+'D 25mm Venetian Std'!K52*(Venaitan25mmProfit)</f>
        <v>191.52</v>
      </c>
    </row>
    <row r="53" spans="1:11" ht="18.75" x14ac:dyDescent="0.3">
      <c r="A53" s="653">
        <v>4000</v>
      </c>
      <c r="B53" s="650" t="s">
        <v>539</v>
      </c>
      <c r="C53" s="654">
        <f>'D 25mm Venetian Std'!C53+'D 25mm Venetian Std'!C53*(Venaitan25mmProfit)</f>
        <v>129.92000000000002</v>
      </c>
      <c r="D53" s="654">
        <f>'D 25mm Venetian Std'!D53+'D 25mm Venetian Std'!D53*(Venaitan25mmProfit)</f>
        <v>137.76000000000002</v>
      </c>
      <c r="E53" s="654">
        <f>'D 25mm Venetian Std'!E53+'D 25mm Venetian Std'!E53*(Venaitan25mmProfit)</f>
        <v>147.28000000000003</v>
      </c>
      <c r="F53" s="654">
        <f>'D 25mm Venetian Std'!F53+'D 25mm Venetian Std'!F53*(Venaitan25mmProfit)</f>
        <v>156.80000000000001</v>
      </c>
      <c r="G53" s="654">
        <f>'D 25mm Venetian Std'!G53+'D 25mm Venetian Std'!G53*(Venaitan25mmProfit)</f>
        <v>163.52000000000001</v>
      </c>
      <c r="H53" s="654">
        <f>'D 25mm Venetian Std'!H53+'D 25mm Venetian Std'!H53*(Venaitan25mmProfit)</f>
        <v>172.48000000000002</v>
      </c>
      <c r="I53" s="654">
        <f>'D 25mm Venetian Std'!I53+'D 25mm Venetian Std'!I53*(Venaitan25mmProfit)</f>
        <v>181.44</v>
      </c>
      <c r="J53" s="654">
        <f>'D 25mm Venetian Std'!J53+'D 25mm Venetian Std'!J53*(Venaitan25mmProfit)</f>
        <v>191.52</v>
      </c>
      <c r="K53" s="654">
        <f>'D 25mm Venetian Std'!K53+'D 25mm Venetian Std'!K53*(Venaitan25mmProfit)</f>
        <v>199.36</v>
      </c>
    </row>
    <row r="55" spans="1:11" x14ac:dyDescent="0.25">
      <c r="A55" s="658" t="s">
        <v>540</v>
      </c>
    </row>
    <row r="56" spans="1:11" x14ac:dyDescent="0.25">
      <c r="A56" s="658" t="s">
        <v>541</v>
      </c>
    </row>
    <row r="57" spans="1:11" x14ac:dyDescent="0.25">
      <c r="A57" s="658" t="s">
        <v>542</v>
      </c>
    </row>
    <row r="58" spans="1:11" x14ac:dyDescent="0.25">
      <c r="A58" s="658" t="s">
        <v>543</v>
      </c>
    </row>
    <row r="59" spans="1:11" x14ac:dyDescent="0.25">
      <c r="A59" s="658" t="s">
        <v>544</v>
      </c>
    </row>
  </sheetData>
  <pageMargins left="0.7" right="0.7" top="0.75" bottom="0.75" header="0.3" footer="0.3"/>
  <pageSetup paperSize="9" scale="56" orientation="portrait" r:id="rId1"/>
  <headerFooter>
    <oddHeader>&amp;L&amp;"-,Bold"&amp;18 25mm Venetians</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1FB6E-26C1-49B9-8ACA-EFCEA8976BC6}">
  <dimension ref="A1:K59"/>
  <sheetViews>
    <sheetView view="pageBreakPreview" zoomScaleNormal="100" zoomScaleSheetLayoutView="100" workbookViewId="0">
      <selection activeCell="O43" sqref="O43"/>
    </sheetView>
  </sheetViews>
  <sheetFormatPr defaultRowHeight="15" x14ac:dyDescent="0.25"/>
  <cols>
    <col min="1" max="1" width="10.7109375" style="28" customWidth="1"/>
    <col min="2" max="11" width="10.7109375" customWidth="1"/>
  </cols>
  <sheetData>
    <row r="1" spans="1:11" ht="23.25" x14ac:dyDescent="0.35">
      <c r="A1" s="342" t="s">
        <v>327</v>
      </c>
    </row>
    <row r="2" spans="1:11" ht="18.75" x14ac:dyDescent="0.3">
      <c r="A2" s="335"/>
      <c r="B2" s="336"/>
      <c r="C2" s="337">
        <v>460</v>
      </c>
      <c r="D2" s="337">
        <v>610</v>
      </c>
      <c r="E2" s="337">
        <v>760</v>
      </c>
      <c r="F2" s="337">
        <v>910</v>
      </c>
      <c r="G2" s="337">
        <v>1060</v>
      </c>
      <c r="H2" s="337">
        <v>1210</v>
      </c>
      <c r="I2" s="337">
        <v>1360</v>
      </c>
      <c r="J2" s="337">
        <v>1510</v>
      </c>
      <c r="K2" s="337">
        <v>1660</v>
      </c>
    </row>
    <row r="3" spans="1:11" ht="18.75" x14ac:dyDescent="0.3">
      <c r="A3" s="335"/>
      <c r="B3" s="336"/>
      <c r="C3" s="338" t="s">
        <v>348</v>
      </c>
      <c r="D3" s="338" t="s">
        <v>326</v>
      </c>
      <c r="E3" s="338" t="s">
        <v>57</v>
      </c>
      <c r="F3" s="338" t="s">
        <v>331</v>
      </c>
      <c r="G3" s="338" t="s">
        <v>332</v>
      </c>
      <c r="H3" s="338" t="s">
        <v>333</v>
      </c>
      <c r="I3" s="338" t="s">
        <v>334</v>
      </c>
      <c r="J3" s="338" t="s">
        <v>335</v>
      </c>
      <c r="K3" s="338" t="s">
        <v>336</v>
      </c>
    </row>
    <row r="4" spans="1:11" ht="18.75" x14ac:dyDescent="0.3">
      <c r="A4" s="339">
        <v>610</v>
      </c>
      <c r="B4" s="336" t="s">
        <v>533</v>
      </c>
      <c r="C4" s="15">
        <f>'[8]Bev Cost'!C3+'[8]Bev Cost'!C3*(Arean25mmSpecialMarkUp)</f>
        <v>24.08</v>
      </c>
      <c r="D4" s="15">
        <f>'[8]Bev Cost'!D3+'[8]Bev Cost'!D3*(Arean25mmSpecialMarkUp)</f>
        <v>28</v>
      </c>
      <c r="E4" s="15">
        <f>'[8]Bev Cost'!E3+'[8]Bev Cost'!E3*(Arean25mmSpecialMarkUp)</f>
        <v>30.8</v>
      </c>
      <c r="F4" s="15">
        <f>'[8]Bev Cost'!F3+'[8]Bev Cost'!F3*(Arean25mmSpecialMarkUp)</f>
        <v>34.720000000000006</v>
      </c>
      <c r="G4" s="15">
        <f>'[8]Bev Cost'!G3+'[8]Bev Cost'!G3*(Arean25mmSpecialMarkUp)</f>
        <v>36.96</v>
      </c>
      <c r="H4" s="15">
        <f>'[8]Bev Cost'!H3+'[8]Bev Cost'!H3*(Arean25mmSpecialMarkUp)</f>
        <v>38.64</v>
      </c>
      <c r="I4" s="15">
        <f>'[8]Bev Cost'!I3+'[8]Bev Cost'!I3*(Arean25mmSpecialMarkUp)</f>
        <v>39.200000000000003</v>
      </c>
      <c r="J4" s="15">
        <f>'[8]Bev Cost'!J3+'[8]Bev Cost'!J3*(Arean25mmSpecialMarkUp)</f>
        <v>44.24</v>
      </c>
      <c r="K4" s="15">
        <f>'[8]Bev Cost'!K3+'[8]Bev Cost'!K3*(Arean25mmSpecialMarkUp)</f>
        <v>47.6</v>
      </c>
    </row>
    <row r="5" spans="1:11" ht="18.75" x14ac:dyDescent="0.3">
      <c r="A5" s="339">
        <v>760</v>
      </c>
      <c r="B5" s="336" t="s">
        <v>57</v>
      </c>
      <c r="C5" s="15">
        <f>'[8]Bev Cost'!C4+'[8]Bev Cost'!C4*(Arean25mmSpecialMarkUp)</f>
        <v>27.44</v>
      </c>
      <c r="D5" s="15">
        <f>'[8]Bev Cost'!D4+'[8]Bev Cost'!D4*(Arean25mmSpecialMarkUp)</f>
        <v>30.8</v>
      </c>
      <c r="E5" s="15">
        <f>'[8]Bev Cost'!E4+'[8]Bev Cost'!E4*(Arean25mmSpecialMarkUp)</f>
        <v>34.720000000000006</v>
      </c>
      <c r="F5" s="15">
        <f>'[8]Bev Cost'!F4+'[8]Bev Cost'!F4*(Arean25mmSpecialMarkUp)</f>
        <v>36.96</v>
      </c>
      <c r="G5" s="15">
        <f>'[8]Bev Cost'!G4+'[8]Bev Cost'!G4*(Arean25mmSpecialMarkUp)</f>
        <v>38.64</v>
      </c>
      <c r="H5" s="15">
        <f>'[8]Bev Cost'!H4+'[8]Bev Cost'!H4*(Arean25mmSpecialMarkUp)</f>
        <v>42.56</v>
      </c>
      <c r="I5" s="15">
        <f>'[8]Bev Cost'!I4+'[8]Bev Cost'!I4*(Arean25mmSpecialMarkUp)</f>
        <v>45.36</v>
      </c>
      <c r="J5" s="15">
        <f>'[8]Bev Cost'!J4+'[8]Bev Cost'!J4*(Arean25mmSpecialMarkUp)</f>
        <v>48.16</v>
      </c>
      <c r="K5" s="15">
        <f>'[8]Bev Cost'!K4+'[8]Bev Cost'!K4*(Arean25mmSpecialMarkUp)</f>
        <v>52.64</v>
      </c>
    </row>
    <row r="6" spans="1:11" ht="18.75" x14ac:dyDescent="0.3">
      <c r="A6" s="339">
        <v>910</v>
      </c>
      <c r="B6" s="336" t="s">
        <v>331</v>
      </c>
      <c r="C6" s="15">
        <f>'[8]Bev Cost'!C5+'[8]Bev Cost'!C5*(Arean25mmSpecialMarkUp)</f>
        <v>28</v>
      </c>
      <c r="D6" s="15">
        <f>'[8]Bev Cost'!D5+'[8]Bev Cost'!D5*(Arean25mmSpecialMarkUp)</f>
        <v>31.36</v>
      </c>
      <c r="E6" s="15">
        <f>'[8]Bev Cost'!E5+'[8]Bev Cost'!E5*(Arean25mmSpecialMarkUp)</f>
        <v>36.96</v>
      </c>
      <c r="F6" s="15">
        <f>'[8]Bev Cost'!F5+'[8]Bev Cost'!F5*(Arean25mmSpecialMarkUp)</f>
        <v>38.64</v>
      </c>
      <c r="G6" s="15">
        <f>'[8]Bev Cost'!G5+'[8]Bev Cost'!G5*(Arean25mmSpecialMarkUp)</f>
        <v>42.56</v>
      </c>
      <c r="H6" s="15">
        <f>'[8]Bev Cost'!H5+'[8]Bev Cost'!H5*(Arean25mmSpecialMarkUp)</f>
        <v>47.6</v>
      </c>
      <c r="I6" s="15">
        <f>'[8]Bev Cost'!I5+'[8]Bev Cost'!I5*(Arean25mmSpecialMarkUp)</f>
        <v>49.28</v>
      </c>
      <c r="J6" s="15">
        <f>'[8]Bev Cost'!J5+'[8]Bev Cost'!J5*(Arean25mmSpecialMarkUp)</f>
        <v>53.760000000000005</v>
      </c>
      <c r="K6" s="15">
        <f>'[8]Bev Cost'!K5+'[8]Bev Cost'!K5*(Arean25mmSpecialMarkUp)</f>
        <v>58.24</v>
      </c>
    </row>
    <row r="7" spans="1:11" ht="18.75" x14ac:dyDescent="0.3">
      <c r="A7" s="339">
        <v>1060</v>
      </c>
      <c r="B7" s="336" t="s">
        <v>332</v>
      </c>
      <c r="C7" s="15">
        <f>'[8]Bev Cost'!C6+'[8]Bev Cost'!C6*(Arean25mmSpecialMarkUp)</f>
        <v>30.8</v>
      </c>
      <c r="D7" s="15">
        <f>'[8]Bev Cost'!D6+'[8]Bev Cost'!D6*(Arean25mmSpecialMarkUp)</f>
        <v>35.28</v>
      </c>
      <c r="E7" s="15">
        <f>'[8]Bev Cost'!E6+'[8]Bev Cost'!E6*(Arean25mmSpecialMarkUp)</f>
        <v>37.52000000000001</v>
      </c>
      <c r="F7" s="15">
        <f>'[8]Bev Cost'!F6+'[8]Bev Cost'!F6*(Arean25mmSpecialMarkUp)</f>
        <v>42.56</v>
      </c>
      <c r="G7" s="15">
        <f>'[8]Bev Cost'!G6+'[8]Bev Cost'!G6*(Arean25mmSpecialMarkUp)</f>
        <v>47.6</v>
      </c>
      <c r="H7" s="15">
        <f>'[8]Bev Cost'!H6+'[8]Bev Cost'!H6*(Arean25mmSpecialMarkUp)</f>
        <v>49.28</v>
      </c>
      <c r="I7" s="15">
        <f>'[8]Bev Cost'!I6+'[8]Bev Cost'!I6*(Arean25mmSpecialMarkUp)</f>
        <v>54.320000000000007</v>
      </c>
      <c r="J7" s="15">
        <f>'[8]Bev Cost'!J6+'[8]Bev Cost'!J6*(Arean25mmSpecialMarkUp)</f>
        <v>58.8</v>
      </c>
      <c r="K7" s="15">
        <f>'[8]Bev Cost'!K6+'[8]Bev Cost'!K6*(Arean25mmSpecialMarkUp)</f>
        <v>63.840000000000018</v>
      </c>
    </row>
    <row r="8" spans="1:11" ht="18.75" x14ac:dyDescent="0.3">
      <c r="A8" s="339">
        <v>1210</v>
      </c>
      <c r="B8" s="336" t="s">
        <v>333</v>
      </c>
      <c r="C8" s="15">
        <f>'[8]Bev Cost'!C7+'[8]Bev Cost'!C7*(Arean25mmSpecialMarkUp)</f>
        <v>31.36</v>
      </c>
      <c r="D8" s="15">
        <f>'[8]Bev Cost'!D7+'[8]Bev Cost'!D7*(Arean25mmSpecialMarkUp)</f>
        <v>36.96</v>
      </c>
      <c r="E8" s="15">
        <f>'[8]Bev Cost'!E7+'[8]Bev Cost'!E7*(Arean25mmSpecialMarkUp)</f>
        <v>39.200000000000003</v>
      </c>
      <c r="F8" s="15">
        <f>'[8]Bev Cost'!F7+'[8]Bev Cost'!F7*(Arean25mmSpecialMarkUp)</f>
        <v>45.36</v>
      </c>
      <c r="G8" s="15">
        <f>'[8]Bev Cost'!G7+'[8]Bev Cost'!G7*(Arean25mmSpecialMarkUp)</f>
        <v>49.28</v>
      </c>
      <c r="H8" s="15">
        <f>'[8]Bev Cost'!H7+'[8]Bev Cost'!H7*(Arean25mmSpecialMarkUp)</f>
        <v>54.320000000000007</v>
      </c>
      <c r="I8" s="15">
        <f>'[8]Bev Cost'!I7+'[8]Bev Cost'!I7*(Arean25mmSpecialMarkUp)</f>
        <v>58.8</v>
      </c>
      <c r="J8" s="15">
        <f>'[8]Bev Cost'!J7+'[8]Bev Cost'!J7*(Arean25mmSpecialMarkUp)</f>
        <v>64.960000000000008</v>
      </c>
      <c r="K8" s="15">
        <f>'[8]Bev Cost'!K7+'[8]Bev Cost'!K7*(Arean25mmSpecialMarkUp)</f>
        <v>67.2</v>
      </c>
    </row>
    <row r="9" spans="1:11" ht="18.75" x14ac:dyDescent="0.3">
      <c r="A9" s="339">
        <v>1360</v>
      </c>
      <c r="B9" s="336" t="s">
        <v>334</v>
      </c>
      <c r="C9" s="15">
        <f>'[8]Bev Cost'!C8+'[8]Bev Cost'!C8*(Arean25mmSpecialMarkUp)</f>
        <v>34.720000000000006</v>
      </c>
      <c r="D9" s="15">
        <f>'[8]Bev Cost'!D8+'[8]Bev Cost'!D8*(Arean25mmSpecialMarkUp)</f>
        <v>37.52000000000001</v>
      </c>
      <c r="E9" s="15">
        <f>'[8]Bev Cost'!E8+'[8]Bev Cost'!E8*(Arean25mmSpecialMarkUp)</f>
        <v>42.56</v>
      </c>
      <c r="F9" s="15">
        <f>'[8]Bev Cost'!F8+'[8]Bev Cost'!F8*(Arean25mmSpecialMarkUp)</f>
        <v>48.16</v>
      </c>
      <c r="G9" s="15">
        <f>'[8]Bev Cost'!G8+'[8]Bev Cost'!G8*(Arean25mmSpecialMarkUp)</f>
        <v>53.760000000000005</v>
      </c>
      <c r="H9" s="15">
        <f>'[8]Bev Cost'!H8+'[8]Bev Cost'!H8*(Arean25mmSpecialMarkUp)</f>
        <v>58.24</v>
      </c>
      <c r="I9" s="15">
        <f>'[8]Bev Cost'!I8+'[8]Bev Cost'!I8*(Arean25mmSpecialMarkUp)</f>
        <v>63.840000000000018</v>
      </c>
      <c r="J9" s="15">
        <f>'[8]Bev Cost'!J8+'[8]Bev Cost'!J8*(Arean25mmSpecialMarkUp)</f>
        <v>67.2</v>
      </c>
      <c r="K9" s="15">
        <f>'[8]Bev Cost'!K8+'[8]Bev Cost'!K8*(Arean25mmSpecialMarkUp)</f>
        <v>71.680000000000007</v>
      </c>
    </row>
    <row r="10" spans="1:11" ht="18.75" x14ac:dyDescent="0.3">
      <c r="A10" s="339">
        <v>1510</v>
      </c>
      <c r="B10" s="336" t="s">
        <v>335</v>
      </c>
      <c r="C10" s="15">
        <f>'[8]Bev Cost'!C9+'[8]Bev Cost'!C9*(Arean25mmSpecialMarkUp)</f>
        <v>35.28</v>
      </c>
      <c r="D10" s="15">
        <f>'[8]Bev Cost'!D9+'[8]Bev Cost'!D9*(Arean25mmSpecialMarkUp)</f>
        <v>39.200000000000003</v>
      </c>
      <c r="E10" s="15">
        <f>'[8]Bev Cost'!E9+'[8]Bev Cost'!E9*(Arean25mmSpecialMarkUp)</f>
        <v>45.36</v>
      </c>
      <c r="F10" s="15">
        <f>'[8]Bev Cost'!F9+'[8]Bev Cost'!F9*(Arean25mmSpecialMarkUp)</f>
        <v>52.64</v>
      </c>
      <c r="G10" s="15">
        <f>'[8]Bev Cost'!G9+'[8]Bev Cost'!G9*(Arean25mmSpecialMarkUp)</f>
        <v>56</v>
      </c>
      <c r="H10" s="15">
        <f>'[8]Bev Cost'!H9+'[8]Bev Cost'!H9*(Arean25mmSpecialMarkUp)</f>
        <v>63.840000000000018</v>
      </c>
      <c r="I10" s="15">
        <f>'[8]Bev Cost'!I9+'[8]Bev Cost'!I9*(Arean25mmSpecialMarkUp)</f>
        <v>66.640000000000015</v>
      </c>
      <c r="J10" s="15">
        <f>'[8]Bev Cost'!J9+'[8]Bev Cost'!J9*(Arean25mmSpecialMarkUp)</f>
        <v>71.680000000000007</v>
      </c>
      <c r="K10" s="15">
        <f>'[8]Bev Cost'!K9+'[8]Bev Cost'!K9*(Arean25mmSpecialMarkUp)</f>
        <v>77.28</v>
      </c>
    </row>
    <row r="11" spans="1:11" ht="18.75" x14ac:dyDescent="0.3">
      <c r="A11" s="339">
        <v>1660</v>
      </c>
      <c r="B11" s="336" t="s">
        <v>336</v>
      </c>
      <c r="C11" s="15">
        <f>'[8]Bev Cost'!C10+'[8]Bev Cost'!C10*(Arean25mmSpecialMarkUp)</f>
        <v>36.96</v>
      </c>
      <c r="D11" s="15">
        <f>'[8]Bev Cost'!D10+'[8]Bev Cost'!D10*(Arean25mmSpecialMarkUp)</f>
        <v>42.56</v>
      </c>
      <c r="E11" s="15">
        <f>'[8]Bev Cost'!E10+'[8]Bev Cost'!E10*(Arean25mmSpecialMarkUp)</f>
        <v>48.16</v>
      </c>
      <c r="F11" s="15">
        <f>'[8]Bev Cost'!F10+'[8]Bev Cost'!F10*(Arean25mmSpecialMarkUp)</f>
        <v>54.320000000000007</v>
      </c>
      <c r="G11" s="15">
        <f>'[8]Bev Cost'!G10+'[8]Bev Cost'!G10*(Arean25mmSpecialMarkUp)</f>
        <v>58.8</v>
      </c>
      <c r="H11" s="15">
        <f>'[8]Bev Cost'!H10+'[8]Bev Cost'!H10*(Arean25mmSpecialMarkUp)</f>
        <v>65.52</v>
      </c>
      <c r="I11" s="15">
        <f>'[8]Bev Cost'!I10+'[8]Bev Cost'!I10*(Arean25mmSpecialMarkUp)</f>
        <v>70.56</v>
      </c>
      <c r="J11" s="15">
        <f>'[8]Bev Cost'!J10+'[8]Bev Cost'!J10*(Arean25mmSpecialMarkUp)</f>
        <v>77.28</v>
      </c>
      <c r="K11" s="15">
        <f>'[8]Bev Cost'!K10+'[8]Bev Cost'!K10*(Arean25mmSpecialMarkUp)</f>
        <v>83.440000000000012</v>
      </c>
    </row>
    <row r="12" spans="1:11" ht="18.75" x14ac:dyDescent="0.3">
      <c r="A12" s="339">
        <v>1810</v>
      </c>
      <c r="B12" s="336" t="s">
        <v>337</v>
      </c>
      <c r="C12" s="15">
        <f>'[8]Bev Cost'!C11+'[8]Bev Cost'!C11*(Arean25mmSpecialMarkUp)</f>
        <v>37.52000000000001</v>
      </c>
      <c r="D12" s="15">
        <f>'[8]Bev Cost'!D11+'[8]Bev Cost'!D11*(Arean25mmSpecialMarkUp)</f>
        <v>44.24</v>
      </c>
      <c r="E12" s="15">
        <f>'[8]Bev Cost'!E11+'[8]Bev Cost'!E11*(Arean25mmSpecialMarkUp)</f>
        <v>49.28</v>
      </c>
      <c r="F12" s="15">
        <f>'[8]Bev Cost'!F11+'[8]Bev Cost'!F11*(Arean25mmSpecialMarkUp)</f>
        <v>56</v>
      </c>
      <c r="G12" s="15">
        <f>'[8]Bev Cost'!G11+'[8]Bev Cost'!G11*(Arean25mmSpecialMarkUp)</f>
        <v>64.960000000000008</v>
      </c>
      <c r="H12" s="15">
        <f>'[8]Bev Cost'!H11+'[8]Bev Cost'!H11*(Arean25mmSpecialMarkUp)</f>
        <v>68.88000000000001</v>
      </c>
      <c r="I12" s="15">
        <f>'[8]Bev Cost'!I11+'[8]Bev Cost'!I11*(Arean25mmSpecialMarkUp)</f>
        <v>76.160000000000011</v>
      </c>
      <c r="J12" s="15">
        <f>'[8]Bev Cost'!J11+'[8]Bev Cost'!J11*(Arean25mmSpecialMarkUp)</f>
        <v>82.32</v>
      </c>
      <c r="K12" s="15">
        <f>'[8]Bev Cost'!K11+'[8]Bev Cost'!K11*(Arean25mmSpecialMarkUp)</f>
        <v>87.360000000000014</v>
      </c>
    </row>
    <row r="13" spans="1:11" ht="18.75" x14ac:dyDescent="0.3">
      <c r="A13" s="339">
        <v>1960</v>
      </c>
      <c r="B13" s="336" t="s">
        <v>338</v>
      </c>
      <c r="C13" s="15">
        <f>'[8]Bev Cost'!C12+'[8]Bev Cost'!C12*(Arean25mmSpecialMarkUp)</f>
        <v>38.64</v>
      </c>
      <c r="D13" s="15">
        <f>'[8]Bev Cost'!D12+'[8]Bev Cost'!D12*(Arean25mmSpecialMarkUp)</f>
        <v>45.36</v>
      </c>
      <c r="E13" s="15">
        <f>'[8]Bev Cost'!E12+'[8]Bev Cost'!E12*(Arean25mmSpecialMarkUp)</f>
        <v>53.760000000000005</v>
      </c>
      <c r="F13" s="15">
        <f>'[8]Bev Cost'!F12+'[8]Bev Cost'!F12*(Arean25mmSpecialMarkUp)</f>
        <v>58.8</v>
      </c>
      <c r="G13" s="15">
        <f>'[8]Bev Cost'!G12+'[8]Bev Cost'!G12*(Arean25mmSpecialMarkUp)</f>
        <v>66.640000000000015</v>
      </c>
      <c r="H13" s="15">
        <f>'[8]Bev Cost'!H12+'[8]Bev Cost'!H12*(Arean25mmSpecialMarkUp)</f>
        <v>71.680000000000007</v>
      </c>
      <c r="I13" s="15">
        <f>'[8]Bev Cost'!I12+'[8]Bev Cost'!I12*(Arean25mmSpecialMarkUp)</f>
        <v>81.760000000000005</v>
      </c>
      <c r="J13" s="15">
        <f>'[8]Bev Cost'!J12+'[8]Bev Cost'!J12*(Arean25mmSpecialMarkUp)</f>
        <v>86.8</v>
      </c>
      <c r="K13" s="15">
        <f>'[8]Bev Cost'!K12+'[8]Bev Cost'!K12*(Arean25mmSpecialMarkUp)</f>
        <v>92.960000000000008</v>
      </c>
    </row>
    <row r="14" spans="1:11" ht="18.75" x14ac:dyDescent="0.3">
      <c r="A14" s="339">
        <v>2110</v>
      </c>
      <c r="B14" s="336" t="s">
        <v>339</v>
      </c>
      <c r="C14" s="15">
        <f>'[8]Bev Cost'!C13+'[8]Bev Cost'!C13*(Arean25mmSpecialMarkUp)</f>
        <v>40.880000000000003</v>
      </c>
      <c r="D14" s="15">
        <f>'[8]Bev Cost'!D13+'[8]Bev Cost'!D13*(Arean25mmSpecialMarkUp)</f>
        <v>47.6</v>
      </c>
      <c r="E14" s="15">
        <f>'[8]Bev Cost'!E13+'[8]Bev Cost'!E13*(Arean25mmSpecialMarkUp)</f>
        <v>56</v>
      </c>
      <c r="F14" s="15">
        <f>'[8]Bev Cost'!F13+'[8]Bev Cost'!F13*(Arean25mmSpecialMarkUp)</f>
        <v>63.840000000000018</v>
      </c>
      <c r="G14" s="15">
        <f>'[8]Bev Cost'!G13+'[8]Bev Cost'!G13*(Arean25mmSpecialMarkUp)</f>
        <v>68.88000000000001</v>
      </c>
      <c r="H14" s="15">
        <f>'[8]Bev Cost'!H13+'[8]Bev Cost'!H13*(Arean25mmSpecialMarkUp)</f>
        <v>77.28</v>
      </c>
      <c r="I14" s="15">
        <f>'[8]Bev Cost'!I13+'[8]Bev Cost'!I13*(Arean25mmSpecialMarkUp)</f>
        <v>83.440000000000012</v>
      </c>
      <c r="J14" s="15">
        <f>'[8]Bev Cost'!J13+'[8]Bev Cost'!J13*(Arean25mmSpecialMarkUp)</f>
        <v>91.840000000000018</v>
      </c>
      <c r="K14" s="15">
        <f>'[8]Bev Cost'!K13+'[8]Bev Cost'!K13*(Arean25mmSpecialMarkUp)</f>
        <v>98</v>
      </c>
    </row>
    <row r="15" spans="1:11" ht="18.75" x14ac:dyDescent="0.3">
      <c r="A15" s="339">
        <v>2260</v>
      </c>
      <c r="B15" s="336" t="s">
        <v>340</v>
      </c>
      <c r="C15" s="15">
        <f>'[8]Bev Cost'!C14+'[8]Bev Cost'!C14*(Arean25mmSpecialMarkUp)</f>
        <v>42.56</v>
      </c>
      <c r="D15" s="15">
        <f>'[8]Bev Cost'!D14+'[8]Bev Cost'!D14*(Arean25mmSpecialMarkUp)</f>
        <v>49.28</v>
      </c>
      <c r="E15" s="15">
        <f>'[8]Bev Cost'!E14+'[8]Bev Cost'!E14*(Arean25mmSpecialMarkUp)</f>
        <v>58.24</v>
      </c>
      <c r="F15" s="15">
        <f>'[8]Bev Cost'!F14+'[8]Bev Cost'!F14*(Arean25mmSpecialMarkUp)</f>
        <v>65.52</v>
      </c>
      <c r="G15" s="15">
        <f>'[8]Bev Cost'!G14+'[8]Bev Cost'!G14*(Arean25mmSpecialMarkUp)</f>
        <v>71.680000000000007</v>
      </c>
      <c r="H15" s="15">
        <f>'[8]Bev Cost'!H14+'[8]Bev Cost'!H14*(Arean25mmSpecialMarkUp)</f>
        <v>81.760000000000005</v>
      </c>
      <c r="I15" s="15">
        <f>'[8]Bev Cost'!I14+'[8]Bev Cost'!I14*(Arean25mmSpecialMarkUp)</f>
        <v>87.360000000000014</v>
      </c>
      <c r="J15" s="15">
        <f>'[8]Bev Cost'!J14+'[8]Bev Cost'!J14*(Arean25mmSpecialMarkUp)</f>
        <v>95.76</v>
      </c>
      <c r="K15" s="15">
        <f>'[8]Bev Cost'!K14+'[8]Bev Cost'!K14*(Arean25mmSpecialMarkUp)</f>
        <v>103.6</v>
      </c>
    </row>
    <row r="16" spans="1:11" ht="18.75" x14ac:dyDescent="0.3">
      <c r="A16" s="339">
        <v>2410</v>
      </c>
      <c r="B16" s="336" t="s">
        <v>341</v>
      </c>
      <c r="C16" s="15">
        <f>'[8]Bev Cost'!C15+'[8]Bev Cost'!C15*(Arean25mmSpecialMarkUp)</f>
        <v>44.24</v>
      </c>
      <c r="D16" s="15">
        <f>'[8]Bev Cost'!D15+'[8]Bev Cost'!D15*(Arean25mmSpecialMarkUp)</f>
        <v>52.64</v>
      </c>
      <c r="E16" s="15">
        <f>'[8]Bev Cost'!E15+'[8]Bev Cost'!E15*(Arean25mmSpecialMarkUp)</f>
        <v>59.92</v>
      </c>
      <c r="F16" s="15">
        <f>'[8]Bev Cost'!F15+'[8]Bev Cost'!F15*(Arean25mmSpecialMarkUp)</f>
        <v>67.2</v>
      </c>
      <c r="G16" s="15">
        <f>'[8]Bev Cost'!G15+'[8]Bev Cost'!G15*(Arean25mmSpecialMarkUp)</f>
        <v>76.160000000000011</v>
      </c>
      <c r="H16" s="15">
        <f>'[8]Bev Cost'!H15+'[8]Bev Cost'!H15*(Arean25mmSpecialMarkUp)</f>
        <v>84.56</v>
      </c>
      <c r="I16" s="15">
        <f>'[8]Bev Cost'!I15+'[8]Bev Cost'!I15*(Arean25mmSpecialMarkUp)</f>
        <v>92.4</v>
      </c>
      <c r="J16" s="15">
        <f>'[8]Bev Cost'!J15+'[8]Bev Cost'!J15*(Arean25mmSpecialMarkUp)</f>
        <v>101.36000000000001</v>
      </c>
      <c r="K16" s="15">
        <f>'[8]Bev Cost'!K15+'[8]Bev Cost'!K15*(Arean25mmSpecialMarkUp)</f>
        <v>109.2</v>
      </c>
    </row>
    <row r="17" spans="1:11" ht="18.75" x14ac:dyDescent="0.3">
      <c r="A17" s="339">
        <v>2560</v>
      </c>
      <c r="B17" s="336" t="s">
        <v>342</v>
      </c>
      <c r="C17" s="15">
        <f>'[8]Bev Cost'!C16+'[8]Bev Cost'!C16*(Arean25mmSpecialMarkUp)</f>
        <v>45.36</v>
      </c>
      <c r="D17" s="15">
        <f>'[8]Bev Cost'!D16+'[8]Bev Cost'!D16*(Arean25mmSpecialMarkUp)</f>
        <v>54.320000000000007</v>
      </c>
      <c r="E17" s="15">
        <f>'[8]Bev Cost'!E16+'[8]Bev Cost'!E16*(Arean25mmSpecialMarkUp)</f>
        <v>63.840000000000018</v>
      </c>
      <c r="F17" s="15">
        <f>'[8]Bev Cost'!F16+'[8]Bev Cost'!F16*(Arean25mmSpecialMarkUp)</f>
        <v>70.56</v>
      </c>
      <c r="G17" s="15">
        <f>'[8]Bev Cost'!G16+'[8]Bev Cost'!G16*(Arean25mmSpecialMarkUp)</f>
        <v>81.760000000000005</v>
      </c>
      <c r="H17" s="15">
        <f>'[8]Bev Cost'!H16+'[8]Bev Cost'!H16*(Arean25mmSpecialMarkUp)</f>
        <v>87.360000000000014</v>
      </c>
      <c r="I17" s="15">
        <f>'[8]Bev Cost'!I16+'[8]Bev Cost'!I16*(Arean25mmSpecialMarkUp)</f>
        <v>96.32</v>
      </c>
      <c r="J17" s="15">
        <f>'[8]Bev Cost'!J16+'[8]Bev Cost'!J16*(Arean25mmSpecialMarkUp)</f>
        <v>104.16000000000001</v>
      </c>
      <c r="K17" s="15">
        <f>'[8]Bev Cost'!K16+'[8]Bev Cost'!K16*(Arean25mmSpecialMarkUp)</f>
        <v>113.68</v>
      </c>
    </row>
    <row r="18" spans="1:11" ht="18.75" x14ac:dyDescent="0.3">
      <c r="A18" s="339">
        <v>2710</v>
      </c>
      <c r="B18" s="336" t="s">
        <v>343</v>
      </c>
      <c r="C18" s="15">
        <f>'[8]Bev Cost'!C17+'[8]Bev Cost'!C17*(Arean25mmSpecialMarkUp)</f>
        <v>47.6</v>
      </c>
      <c r="D18" s="15">
        <f>'[8]Bev Cost'!D17+'[8]Bev Cost'!D17*(Arean25mmSpecialMarkUp)</f>
        <v>56</v>
      </c>
      <c r="E18" s="15">
        <f>'[8]Bev Cost'!E17+'[8]Bev Cost'!E17*(Arean25mmSpecialMarkUp)</f>
        <v>65.52</v>
      </c>
      <c r="F18" s="15">
        <f>'[8]Bev Cost'!F17+'[8]Bev Cost'!F17*(Arean25mmSpecialMarkUp)</f>
        <v>75.599999999999994</v>
      </c>
      <c r="G18" s="15">
        <f>'[8]Bev Cost'!G17+'[8]Bev Cost'!G17*(Arean25mmSpecialMarkUp)</f>
        <v>83.440000000000012</v>
      </c>
      <c r="H18" s="15">
        <f>'[8]Bev Cost'!H17+'[8]Bev Cost'!H17*(Arean25mmSpecialMarkUp)</f>
        <v>92.4</v>
      </c>
      <c r="I18" s="15">
        <f>'[8]Bev Cost'!I17+'[8]Bev Cost'!I17*(Arean25mmSpecialMarkUp)</f>
        <v>102.48</v>
      </c>
      <c r="J18" s="15">
        <f>'[8]Bev Cost'!J17+'[8]Bev Cost'!J17*(Arean25mmSpecialMarkUp)</f>
        <v>110.32000000000002</v>
      </c>
      <c r="K18" s="15">
        <f>'[8]Bev Cost'!K17+'[8]Bev Cost'!K17*(Arean25mmSpecialMarkUp)</f>
        <v>118.72000000000003</v>
      </c>
    </row>
    <row r="19" spans="1:11" ht="18.75" x14ac:dyDescent="0.3">
      <c r="A19" s="339">
        <v>2860</v>
      </c>
      <c r="B19" s="336" t="s">
        <v>344</v>
      </c>
      <c r="C19" s="15">
        <f>'[8]Bev Cost'!C18+'[8]Bev Cost'!C18*(Arean25mmSpecialMarkUp)</f>
        <v>48.16</v>
      </c>
      <c r="D19" s="15">
        <f>'[8]Bev Cost'!D18+'[8]Bev Cost'!D18*(Arean25mmSpecialMarkUp)</f>
        <v>58.24</v>
      </c>
      <c r="E19" s="15">
        <f>'[8]Bev Cost'!E18+'[8]Bev Cost'!E18*(Arean25mmSpecialMarkUp)</f>
        <v>67.2</v>
      </c>
      <c r="F19" s="15">
        <f>'[8]Bev Cost'!F18+'[8]Bev Cost'!F18*(Arean25mmSpecialMarkUp)</f>
        <v>77.28</v>
      </c>
      <c r="G19" s="15">
        <f>'[8]Bev Cost'!G18+'[8]Bev Cost'!G18*(Arean25mmSpecialMarkUp)</f>
        <v>86.8</v>
      </c>
      <c r="H19" s="15">
        <f>'[8]Bev Cost'!H18+'[8]Bev Cost'!H18*(Arean25mmSpecialMarkUp)</f>
        <v>95.76</v>
      </c>
      <c r="I19" s="15">
        <f>'[8]Bev Cost'!I18+'[8]Bev Cost'!I18*(Arean25mmSpecialMarkUp)</f>
        <v>104.16000000000001</v>
      </c>
      <c r="J19" s="15">
        <f>'[8]Bev Cost'!J18+'[8]Bev Cost'!J18*(Arean25mmSpecialMarkUp)</f>
        <v>114.80000000000001</v>
      </c>
      <c r="K19" s="15">
        <f>'[8]Bev Cost'!K18+'[8]Bev Cost'!K18*(Arean25mmSpecialMarkUp)</f>
        <v>123.76000000000002</v>
      </c>
    </row>
    <row r="20" spans="1:11" ht="18.75" x14ac:dyDescent="0.3">
      <c r="A20" s="339">
        <v>3010</v>
      </c>
      <c r="B20" s="336" t="s">
        <v>345</v>
      </c>
      <c r="C20" s="15">
        <f>'[8]Bev Cost'!C19+'[8]Bev Cost'!C19*(Arean25mmSpecialMarkUp)</f>
        <v>49.28</v>
      </c>
      <c r="D20" s="15">
        <f>'[8]Bev Cost'!D19+'[8]Bev Cost'!D19*(Arean25mmSpecialMarkUp)</f>
        <v>59.92</v>
      </c>
      <c r="E20" s="15">
        <f>'[8]Bev Cost'!E19+'[8]Bev Cost'!E19*(Arean25mmSpecialMarkUp)</f>
        <v>68.88000000000001</v>
      </c>
      <c r="F20" s="15">
        <f>'[8]Bev Cost'!F19+'[8]Bev Cost'!F19*(Arean25mmSpecialMarkUp)</f>
        <v>81.760000000000005</v>
      </c>
      <c r="G20" s="15">
        <f>'[8]Bev Cost'!G19+'[8]Bev Cost'!G19*(Arean25mmSpecialMarkUp)</f>
        <v>90.160000000000011</v>
      </c>
      <c r="H20" s="15">
        <f>'[8]Bev Cost'!H19+'[8]Bev Cost'!H19*(Arean25mmSpecialMarkUp)</f>
        <v>101.36000000000001</v>
      </c>
      <c r="I20" s="15">
        <f>'[8]Bev Cost'!I19+'[8]Bev Cost'!I19*(Arean25mmSpecialMarkUp)</f>
        <v>109.2</v>
      </c>
      <c r="J20" s="15">
        <f>'[8]Bev Cost'!J19+'[8]Bev Cost'!J19*(Arean25mmSpecialMarkUp)</f>
        <v>120.4</v>
      </c>
      <c r="K20" s="15">
        <f>'[8]Bev Cost'!K19+'[8]Bev Cost'!K19*(Arean25mmSpecialMarkUp)</f>
        <v>129.92000000000002</v>
      </c>
    </row>
    <row r="21" spans="1:11" ht="18.75" x14ac:dyDescent="0.3">
      <c r="A21" s="339">
        <v>3160</v>
      </c>
      <c r="B21" s="336" t="s">
        <v>534</v>
      </c>
      <c r="C21" s="15">
        <f>'[8]Bev Cost'!C20+'[8]Bev Cost'!C20*(Arean25mmSpecialMarkUp)</f>
        <v>52.64</v>
      </c>
      <c r="D21" s="15">
        <f>'[8]Bev Cost'!D20+'[8]Bev Cost'!D20*(Arean25mmSpecialMarkUp)</f>
        <v>63.840000000000018</v>
      </c>
      <c r="E21" s="15">
        <f>'[8]Bev Cost'!E20+'[8]Bev Cost'!E20*(Arean25mmSpecialMarkUp)</f>
        <v>71.680000000000007</v>
      </c>
      <c r="F21" s="15">
        <f>'[8]Bev Cost'!F20+'[8]Bev Cost'!F20*(Arean25mmSpecialMarkUp)</f>
        <v>83.440000000000012</v>
      </c>
      <c r="G21" s="15">
        <f>'[8]Bev Cost'!G20+'[8]Bev Cost'!G20*(Arean25mmSpecialMarkUp)</f>
        <v>92.4</v>
      </c>
      <c r="H21" s="15">
        <f>'[8]Bev Cost'!H20+'[8]Bev Cost'!H20*(Arean25mmSpecialMarkUp)</f>
        <v>103.6</v>
      </c>
      <c r="I21" s="15">
        <f>'[8]Bev Cost'!I20+'[8]Bev Cost'!I20*(Arean25mmSpecialMarkUp)</f>
        <v>113.68</v>
      </c>
      <c r="J21" s="15">
        <f>'[8]Bev Cost'!J20+'[8]Bev Cost'!J20*(Arean25mmSpecialMarkUp)</f>
        <v>123.76000000000002</v>
      </c>
      <c r="K21" s="15">
        <f>'[8]Bev Cost'!K20+'[8]Bev Cost'!K20*(Arean25mmSpecialMarkUp)</f>
        <v>134.96</v>
      </c>
    </row>
    <row r="22" spans="1:11" ht="18.75" x14ac:dyDescent="0.3">
      <c r="A22" s="339">
        <v>3310</v>
      </c>
      <c r="B22" s="336" t="s">
        <v>535</v>
      </c>
      <c r="C22" s="15">
        <f>'[8]Bev Cost'!C21+'[8]Bev Cost'!C21*(Arean25mmSpecialMarkUp)</f>
        <v>53.760000000000005</v>
      </c>
      <c r="D22" s="15">
        <f>'[8]Bev Cost'!D21+'[8]Bev Cost'!D21*(Arean25mmSpecialMarkUp)</f>
        <v>64.960000000000008</v>
      </c>
      <c r="E22" s="15">
        <f>'[8]Bev Cost'!E21+'[8]Bev Cost'!E21*(Arean25mmSpecialMarkUp)</f>
        <v>75.599999999999994</v>
      </c>
      <c r="F22" s="15">
        <f>'[8]Bev Cost'!F21+'[8]Bev Cost'!F21*(Arean25mmSpecialMarkUp)</f>
        <v>84.56</v>
      </c>
      <c r="G22" s="15">
        <f>'[8]Bev Cost'!G21+'[8]Bev Cost'!G21*(Arean25mmSpecialMarkUp)</f>
        <v>96.32</v>
      </c>
      <c r="H22" s="15">
        <f>'[8]Bev Cost'!H21+'[8]Bev Cost'!H21*(Arean25mmSpecialMarkUp)</f>
        <v>108.08000000000001</v>
      </c>
      <c r="I22" s="15">
        <f>'[8]Bev Cost'!I21+'[8]Bev Cost'!I21*(Arean25mmSpecialMarkUp)</f>
        <v>118.72000000000003</v>
      </c>
      <c r="J22" s="15">
        <f>'[8]Bev Cost'!J21+'[8]Bev Cost'!J21*(Arean25mmSpecialMarkUp)</f>
        <v>129.92000000000002</v>
      </c>
      <c r="K22" s="15">
        <f>'[8]Bev Cost'!K21+'[8]Bev Cost'!K21*(Arean25mmSpecialMarkUp)</f>
        <v>140</v>
      </c>
    </row>
    <row r="23" spans="1:11" ht="18.75" x14ac:dyDescent="0.3">
      <c r="A23" s="339">
        <v>3460</v>
      </c>
      <c r="B23" s="336" t="s">
        <v>536</v>
      </c>
      <c r="C23" s="15">
        <f>'[8]Bev Cost'!C22+'[8]Bev Cost'!C22*(Arean25mmSpecialMarkUp)</f>
        <v>54.320000000000007</v>
      </c>
      <c r="D23" s="15">
        <f>'[8]Bev Cost'!D22+'[8]Bev Cost'!D22*(Arean25mmSpecialMarkUp)</f>
        <v>66.640000000000015</v>
      </c>
      <c r="E23" s="15">
        <f>'[8]Bev Cost'!E22+'[8]Bev Cost'!E22*(Arean25mmSpecialMarkUp)</f>
        <v>77.28</v>
      </c>
      <c r="F23" s="15">
        <f>'[8]Bev Cost'!F22+'[8]Bev Cost'!F22*(Arean25mmSpecialMarkUp)</f>
        <v>87.360000000000014</v>
      </c>
      <c r="G23" s="15">
        <f>'[8]Bev Cost'!G22+'[8]Bev Cost'!G22*(Arean25mmSpecialMarkUp)</f>
        <v>101.36000000000001</v>
      </c>
      <c r="H23" s="15">
        <f>'[8]Bev Cost'!H22+'[8]Bev Cost'!H22*(Arean25mmSpecialMarkUp)</f>
        <v>110.32000000000002</v>
      </c>
      <c r="I23" s="15">
        <f>'[8]Bev Cost'!I22+'[8]Bev Cost'!I22*(Arean25mmSpecialMarkUp)</f>
        <v>123.2</v>
      </c>
      <c r="J23" s="15">
        <f>'[8]Bev Cost'!J22+'[8]Bev Cost'!J22*(Arean25mmSpecialMarkUp)</f>
        <v>132.72000000000003</v>
      </c>
      <c r="K23" s="15">
        <f>'[8]Bev Cost'!K22+'[8]Bev Cost'!K22*(Arean25mmSpecialMarkUp)</f>
        <v>143.92000000000002</v>
      </c>
    </row>
    <row r="24" spans="1:11" ht="18.75" x14ac:dyDescent="0.3">
      <c r="A24" s="339">
        <v>3610</v>
      </c>
      <c r="B24" s="336" t="s">
        <v>537</v>
      </c>
      <c r="C24" s="15">
        <f>'[8]Bev Cost'!C23+'[8]Bev Cost'!C23*(Arean25mmSpecialMarkUp)</f>
        <v>56</v>
      </c>
      <c r="D24" s="15">
        <f>'[8]Bev Cost'!D23+'[8]Bev Cost'!D23*(Arean25mmSpecialMarkUp)</f>
        <v>67.2</v>
      </c>
      <c r="E24" s="15">
        <f>'[8]Bev Cost'!E23+'[8]Bev Cost'!E23*(Arean25mmSpecialMarkUp)</f>
        <v>81.760000000000005</v>
      </c>
      <c r="F24" s="15">
        <f>'[8]Bev Cost'!F23+'[8]Bev Cost'!F23*(Arean25mmSpecialMarkUp)</f>
        <v>91.840000000000018</v>
      </c>
      <c r="G24" s="15">
        <f>'[8]Bev Cost'!G23+'[8]Bev Cost'!G23*(Arean25mmSpecialMarkUp)</f>
        <v>103.6</v>
      </c>
      <c r="H24" s="15">
        <f>'[8]Bev Cost'!H23+'[8]Bev Cost'!H23*(Arean25mmSpecialMarkUp)</f>
        <v>114.80000000000001</v>
      </c>
      <c r="I24" s="15">
        <f>'[8]Bev Cost'!I23+'[8]Bev Cost'!I23*(Arean25mmSpecialMarkUp)</f>
        <v>126</v>
      </c>
      <c r="J24" s="15">
        <f>'[8]Bev Cost'!J23+'[8]Bev Cost'!J23*(Arean25mmSpecialMarkUp)</f>
        <v>137.76000000000002</v>
      </c>
      <c r="K24" s="15">
        <f>'[8]Bev Cost'!K23+'[8]Bev Cost'!K23*(Arean25mmSpecialMarkUp)</f>
        <v>150.63999999999999</v>
      </c>
    </row>
    <row r="25" spans="1:11" ht="18.75" x14ac:dyDescent="0.3">
      <c r="A25" s="339">
        <v>3760</v>
      </c>
      <c r="B25" s="336" t="s">
        <v>538</v>
      </c>
      <c r="C25" s="15">
        <f>'[8]Bev Cost'!C24+'[8]Bev Cost'!C24*(Arean25mmSpecialMarkUp)</f>
        <v>58.24</v>
      </c>
      <c r="D25" s="15">
        <f>'[8]Bev Cost'!D24+'[8]Bev Cost'!D24*(Arean25mmSpecialMarkUp)</f>
        <v>68.88000000000001</v>
      </c>
      <c r="E25" s="15">
        <f>'[8]Bev Cost'!E24+'[8]Bev Cost'!E24*(Arean25mmSpecialMarkUp)</f>
        <v>82.32</v>
      </c>
      <c r="F25" s="15">
        <f>'[8]Bev Cost'!F24+'[8]Bev Cost'!F24*(Arean25mmSpecialMarkUp)</f>
        <v>92.960000000000008</v>
      </c>
      <c r="G25" s="15">
        <f>'[8]Bev Cost'!G24+'[8]Bev Cost'!G24*(Arean25mmSpecialMarkUp)</f>
        <v>104.72</v>
      </c>
      <c r="H25" s="15">
        <f>'[8]Bev Cost'!H24+'[8]Bev Cost'!H24*(Arean25mmSpecialMarkUp)</f>
        <v>118.72000000000003</v>
      </c>
      <c r="I25" s="15">
        <f>'[8]Bev Cost'!I24+'[8]Bev Cost'!I24*(Arean25mmSpecialMarkUp)</f>
        <v>130.48000000000002</v>
      </c>
      <c r="J25" s="15">
        <f>'[8]Bev Cost'!J24+'[8]Bev Cost'!J24*(Arean25mmSpecialMarkUp)</f>
        <v>142.80000000000001</v>
      </c>
      <c r="K25" s="15">
        <f>'[8]Bev Cost'!K24+'[8]Bev Cost'!K24*(Arean25mmSpecialMarkUp)</f>
        <v>155.68000000000004</v>
      </c>
    </row>
    <row r="26" spans="1:11" ht="18.75" x14ac:dyDescent="0.3">
      <c r="A26" s="339">
        <v>400</v>
      </c>
      <c r="B26" s="336" t="s">
        <v>539</v>
      </c>
      <c r="C26" s="15">
        <f>'[8]Bev Cost'!C25+'[8]Bev Cost'!C25*(Arean25mmSpecialMarkUp)</f>
        <v>59.92</v>
      </c>
      <c r="D26" s="15">
        <f>'[8]Bev Cost'!D25+'[8]Bev Cost'!D25*(Arean25mmSpecialMarkUp)</f>
        <v>71.680000000000007</v>
      </c>
      <c r="E26" s="15">
        <f>'[8]Bev Cost'!E25+'[8]Bev Cost'!E25*(Arean25mmSpecialMarkUp)</f>
        <v>86.8</v>
      </c>
      <c r="F26" s="15">
        <f>'[8]Bev Cost'!F25+'[8]Bev Cost'!F25*(Arean25mmSpecialMarkUp)</f>
        <v>100.24000000000001</v>
      </c>
      <c r="G26" s="15">
        <f>'[8]Bev Cost'!G25+'[8]Bev Cost'!G25*(Arean25mmSpecialMarkUp)</f>
        <v>113.12000000000002</v>
      </c>
      <c r="H26" s="15">
        <f>'[8]Bev Cost'!H25+'[8]Bev Cost'!H25*(Arean25mmSpecialMarkUp)</f>
        <v>123.76000000000002</v>
      </c>
      <c r="I26" s="15">
        <f>'[8]Bev Cost'!I25+'[8]Bev Cost'!I25*(Arean25mmSpecialMarkUp)</f>
        <v>137.76000000000002</v>
      </c>
      <c r="J26" s="15">
        <f>'[8]Bev Cost'!J25+'[8]Bev Cost'!J25*(Arean25mmSpecialMarkUp)</f>
        <v>150.63999999999999</v>
      </c>
      <c r="K26" s="15">
        <f>'[8]Bev Cost'!K25+'[8]Bev Cost'!K25*(Arean25mmSpecialMarkUp)</f>
        <v>163.52000000000001</v>
      </c>
    </row>
    <row r="27" spans="1:11" ht="18.75" x14ac:dyDescent="0.3">
      <c r="A27" s="308"/>
      <c r="B27" s="2"/>
      <c r="C27" s="2"/>
      <c r="D27" s="2"/>
      <c r="E27" s="2"/>
      <c r="F27" s="2"/>
      <c r="G27" s="2"/>
      <c r="H27" s="2"/>
      <c r="I27" s="2"/>
      <c r="J27" s="2"/>
      <c r="K27" s="2"/>
    </row>
    <row r="28" spans="1:11" ht="23.25" x14ac:dyDescent="0.35">
      <c r="A28" s="342" t="s">
        <v>327</v>
      </c>
      <c r="B28" s="2"/>
      <c r="C28" s="2"/>
      <c r="D28" s="2"/>
      <c r="E28" s="2"/>
      <c r="F28" s="2"/>
      <c r="G28" s="2"/>
      <c r="H28" s="2"/>
      <c r="I28" s="2"/>
      <c r="J28" s="2"/>
      <c r="K28" s="2"/>
    </row>
    <row r="29" spans="1:11" ht="18.75" x14ac:dyDescent="0.3">
      <c r="A29" s="335"/>
      <c r="B29" s="336"/>
      <c r="C29" s="337">
        <v>1810</v>
      </c>
      <c r="D29" s="337">
        <v>1960</v>
      </c>
      <c r="E29" s="337">
        <v>2110</v>
      </c>
      <c r="F29" s="337">
        <v>2260</v>
      </c>
      <c r="G29" s="337">
        <v>2410</v>
      </c>
      <c r="H29" s="337">
        <v>2560</v>
      </c>
      <c r="I29" s="340">
        <v>2710</v>
      </c>
      <c r="J29" s="340">
        <v>2860</v>
      </c>
      <c r="K29" s="340">
        <v>3010</v>
      </c>
    </row>
    <row r="30" spans="1:11" ht="18.75" x14ac:dyDescent="0.3">
      <c r="A30" s="335"/>
      <c r="B30" s="336"/>
      <c r="C30" s="338" t="s">
        <v>337</v>
      </c>
      <c r="D30" s="338" t="s">
        <v>338</v>
      </c>
      <c r="E30" s="338" t="s">
        <v>339</v>
      </c>
      <c r="F30" s="338" t="s">
        <v>340</v>
      </c>
      <c r="G30" s="338" t="s">
        <v>341</v>
      </c>
      <c r="H30" s="338" t="s">
        <v>342</v>
      </c>
      <c r="I30" s="341" t="s">
        <v>343</v>
      </c>
      <c r="J30" s="341" t="s">
        <v>344</v>
      </c>
      <c r="K30" s="341" t="s">
        <v>345</v>
      </c>
    </row>
    <row r="31" spans="1:11" ht="18.75" x14ac:dyDescent="0.3">
      <c r="A31" s="335">
        <v>610</v>
      </c>
      <c r="B31" s="336" t="s">
        <v>533</v>
      </c>
      <c r="C31" s="15">
        <f>'[8]Bev Cost'!C30+'[8]Bev Cost'!C30*(Arean25mmSpecialMarkUp)</f>
        <v>49.28</v>
      </c>
      <c r="D31" s="15">
        <f>'[8]Bev Cost'!D30+'[8]Bev Cost'!D30*(Arean25mmSpecialMarkUp)</f>
        <v>53.760000000000005</v>
      </c>
      <c r="E31" s="15">
        <f>'[8]Bev Cost'!E30+'[8]Bev Cost'!E30*(Arean25mmSpecialMarkUp)</f>
        <v>54.320000000000007</v>
      </c>
      <c r="F31" s="15">
        <f>'[8]Bev Cost'!F30+'[8]Bev Cost'!F30*(Arean25mmSpecialMarkUp)</f>
        <v>58.24</v>
      </c>
      <c r="G31" s="15">
        <f>'[8]Bev Cost'!G30+'[8]Bev Cost'!G30*(Arean25mmSpecialMarkUp)</f>
        <v>59.92</v>
      </c>
      <c r="H31" s="15">
        <f>'[8]Bev Cost'!H30+'[8]Bev Cost'!H30*(Arean25mmSpecialMarkUp)</f>
        <v>64.960000000000008</v>
      </c>
      <c r="I31" s="15">
        <f>'[8]Bev Cost'!I30+'[8]Bev Cost'!I30*(Arean25mmSpecialMarkUp)</f>
        <v>65.52</v>
      </c>
      <c r="J31" s="15">
        <f>'[8]Bev Cost'!J30+'[8]Bev Cost'!J30*(Arean25mmSpecialMarkUp)</f>
        <v>67.2</v>
      </c>
      <c r="K31" s="15">
        <f>'[8]Bev Cost'!K30+'[8]Bev Cost'!K30*(Arean25mmSpecialMarkUp)</f>
        <v>70.56</v>
      </c>
    </row>
    <row r="32" spans="1:11" ht="18.75" x14ac:dyDescent="0.3">
      <c r="A32" s="335">
        <v>760</v>
      </c>
      <c r="B32" s="336" t="s">
        <v>57</v>
      </c>
      <c r="C32" s="15">
        <f>'[8]Bev Cost'!C31+'[8]Bev Cost'!C31*(Arean25mmSpecialMarkUp)</f>
        <v>54.320000000000007</v>
      </c>
      <c r="D32" s="15">
        <f>'[8]Bev Cost'!D31+'[8]Bev Cost'!D31*(Arean25mmSpecialMarkUp)</f>
        <v>58.8</v>
      </c>
      <c r="E32" s="15">
        <f>'[8]Bev Cost'!E31+'[8]Bev Cost'!E31*(Arean25mmSpecialMarkUp)</f>
        <v>63.840000000000018</v>
      </c>
      <c r="F32" s="15">
        <f>'[8]Bev Cost'!F31+'[8]Bev Cost'!F31*(Arean25mmSpecialMarkUp)</f>
        <v>65.52</v>
      </c>
      <c r="G32" s="15">
        <f>'[8]Bev Cost'!G31+'[8]Bev Cost'!G31*(Arean25mmSpecialMarkUp)</f>
        <v>67.2</v>
      </c>
      <c r="H32" s="15">
        <f>'[8]Bev Cost'!H31+'[8]Bev Cost'!H31*(Arean25mmSpecialMarkUp)</f>
        <v>70.56</v>
      </c>
      <c r="I32" s="15">
        <f>'[8]Bev Cost'!I31+'[8]Bev Cost'!I31*(Arean25mmSpecialMarkUp)</f>
        <v>75.599999999999994</v>
      </c>
      <c r="J32" s="15">
        <f>'[8]Bev Cost'!J31+'[8]Bev Cost'!J31*(Arean25mmSpecialMarkUp)</f>
        <v>77.28</v>
      </c>
      <c r="K32" s="15">
        <f>'[8]Bev Cost'!K31+'[8]Bev Cost'!K31*(Arean25mmSpecialMarkUp)</f>
        <v>81.760000000000005</v>
      </c>
    </row>
    <row r="33" spans="1:11" ht="18.75" x14ac:dyDescent="0.3">
      <c r="A33" s="335">
        <v>910</v>
      </c>
      <c r="B33" s="336" t="s">
        <v>331</v>
      </c>
      <c r="C33" s="15">
        <f>'[8]Bev Cost'!C32+'[8]Bev Cost'!C32*(Arean25mmSpecialMarkUp)</f>
        <v>59.92</v>
      </c>
      <c r="D33" s="15">
        <f>'[8]Bev Cost'!D32+'[8]Bev Cost'!D32*(Arean25mmSpecialMarkUp)</f>
        <v>64.960000000000008</v>
      </c>
      <c r="E33" s="15">
        <f>'[8]Bev Cost'!E32+'[8]Bev Cost'!E32*(Arean25mmSpecialMarkUp)</f>
        <v>67.2</v>
      </c>
      <c r="F33" s="15">
        <f>'[8]Bev Cost'!F32+'[8]Bev Cost'!F32*(Arean25mmSpecialMarkUp)</f>
        <v>70.56</v>
      </c>
      <c r="G33" s="15">
        <f>'[8]Bev Cost'!G32+'[8]Bev Cost'!G32*(Arean25mmSpecialMarkUp)</f>
        <v>76.160000000000011</v>
      </c>
      <c r="H33" s="15">
        <f>'[8]Bev Cost'!H32+'[8]Bev Cost'!H32*(Arean25mmSpecialMarkUp)</f>
        <v>78.960000000000008</v>
      </c>
      <c r="I33" s="15">
        <f>'[8]Bev Cost'!I32+'[8]Bev Cost'!I32*(Arean25mmSpecialMarkUp)</f>
        <v>82.32</v>
      </c>
      <c r="J33" s="15">
        <f>'[8]Bev Cost'!J32+'[8]Bev Cost'!J32*(Arean25mmSpecialMarkUp)</f>
        <v>86.8</v>
      </c>
      <c r="K33" s="15">
        <f>'[8]Bev Cost'!K32+'[8]Bev Cost'!K32*(Arean25mmSpecialMarkUp)</f>
        <v>90.160000000000011</v>
      </c>
    </row>
    <row r="34" spans="1:11" ht="18.75" x14ac:dyDescent="0.3">
      <c r="A34" s="335">
        <v>1060</v>
      </c>
      <c r="B34" s="336" t="s">
        <v>332</v>
      </c>
      <c r="C34" s="15">
        <f>'[8]Bev Cost'!C33+'[8]Bev Cost'!C33*(Arean25mmSpecialMarkUp)</f>
        <v>66.640000000000015</v>
      </c>
      <c r="D34" s="15">
        <f>'[8]Bev Cost'!D33+'[8]Bev Cost'!D33*(Arean25mmSpecialMarkUp)</f>
        <v>68.88000000000001</v>
      </c>
      <c r="E34" s="15">
        <f>'[8]Bev Cost'!E33+'[8]Bev Cost'!E33*(Arean25mmSpecialMarkUp)</f>
        <v>75.599999999999994</v>
      </c>
      <c r="F34" s="15">
        <f>'[8]Bev Cost'!F33+'[8]Bev Cost'!F33*(Arean25mmSpecialMarkUp)</f>
        <v>78.960000000000008</v>
      </c>
      <c r="G34" s="15">
        <f>'[8]Bev Cost'!G33+'[8]Bev Cost'!G33*(Arean25mmSpecialMarkUp)</f>
        <v>82.32</v>
      </c>
      <c r="H34" s="15">
        <f>'[8]Bev Cost'!H33+'[8]Bev Cost'!H33*(Arean25mmSpecialMarkUp)</f>
        <v>86.8</v>
      </c>
      <c r="I34" s="15">
        <f>'[8]Bev Cost'!I33+'[8]Bev Cost'!I33*(Arean25mmSpecialMarkUp)</f>
        <v>91.840000000000018</v>
      </c>
      <c r="J34" s="15">
        <f>'[8]Bev Cost'!J33+'[8]Bev Cost'!J33*(Arean25mmSpecialMarkUp)</f>
        <v>92.960000000000008</v>
      </c>
      <c r="K34" s="15">
        <f>'[8]Bev Cost'!K33+'[8]Bev Cost'!K33*(Arean25mmSpecialMarkUp)</f>
        <v>100.24000000000001</v>
      </c>
    </row>
    <row r="35" spans="1:11" ht="18.75" x14ac:dyDescent="0.3">
      <c r="A35" s="335">
        <v>1210</v>
      </c>
      <c r="B35" s="336" t="s">
        <v>333</v>
      </c>
      <c r="C35" s="15">
        <f>'[8]Bev Cost'!C34+'[8]Bev Cost'!C34*(Arean25mmSpecialMarkUp)</f>
        <v>71.680000000000007</v>
      </c>
      <c r="D35" s="15">
        <f>'[8]Bev Cost'!D34+'[8]Bev Cost'!D34*(Arean25mmSpecialMarkUp)</f>
        <v>76.160000000000011</v>
      </c>
      <c r="E35" s="15">
        <f>'[8]Bev Cost'!E34+'[8]Bev Cost'!E34*(Arean25mmSpecialMarkUp)</f>
        <v>81.760000000000005</v>
      </c>
      <c r="F35" s="15">
        <f>'[8]Bev Cost'!F34+'[8]Bev Cost'!F34*(Arean25mmSpecialMarkUp)</f>
        <v>84.56</v>
      </c>
      <c r="G35" s="15">
        <f>'[8]Bev Cost'!G34+'[8]Bev Cost'!G34*(Arean25mmSpecialMarkUp)</f>
        <v>90.160000000000011</v>
      </c>
      <c r="H35" s="15">
        <f>'[8]Bev Cost'!H34+'[8]Bev Cost'!H34*(Arean25mmSpecialMarkUp)</f>
        <v>92.960000000000008</v>
      </c>
      <c r="I35" s="15">
        <f>'[8]Bev Cost'!I34+'[8]Bev Cost'!I34*(Arean25mmSpecialMarkUp)</f>
        <v>100.24000000000001</v>
      </c>
      <c r="J35" s="15">
        <f>'[8]Bev Cost'!J34+'[8]Bev Cost'!J34*(Arean25mmSpecialMarkUp)</f>
        <v>103.6</v>
      </c>
      <c r="K35" s="15">
        <f>'[8]Bev Cost'!K34+'[8]Bev Cost'!K34*(Arean25mmSpecialMarkUp)</f>
        <v>108.08000000000001</v>
      </c>
    </row>
    <row r="36" spans="1:11" ht="18.75" x14ac:dyDescent="0.3">
      <c r="A36" s="335">
        <v>1360</v>
      </c>
      <c r="B36" s="336" t="s">
        <v>334</v>
      </c>
      <c r="C36" s="15">
        <f>'[8]Bev Cost'!C35+'[8]Bev Cost'!C35*(Arean25mmSpecialMarkUp)</f>
        <v>77.28</v>
      </c>
      <c r="D36" s="15">
        <f>'[8]Bev Cost'!D35+'[8]Bev Cost'!D35*(Arean25mmSpecialMarkUp)</f>
        <v>82.32</v>
      </c>
      <c r="E36" s="15">
        <f>'[8]Bev Cost'!E35+'[8]Bev Cost'!E35*(Arean25mmSpecialMarkUp)</f>
        <v>87.360000000000014</v>
      </c>
      <c r="F36" s="15">
        <f>'[8]Bev Cost'!F35+'[8]Bev Cost'!F35*(Arean25mmSpecialMarkUp)</f>
        <v>92.4</v>
      </c>
      <c r="G36" s="15">
        <f>'[8]Bev Cost'!G35+'[8]Bev Cost'!G35*(Arean25mmSpecialMarkUp)</f>
        <v>96.32</v>
      </c>
      <c r="H36" s="15">
        <f>'[8]Bev Cost'!H35+'[8]Bev Cost'!H35*(Arean25mmSpecialMarkUp)</f>
        <v>102.48</v>
      </c>
      <c r="I36" s="15">
        <f>'[8]Bev Cost'!I35+'[8]Bev Cost'!I35*(Arean25mmSpecialMarkUp)</f>
        <v>108.08000000000001</v>
      </c>
      <c r="J36" s="15">
        <f>'[8]Bev Cost'!J35+'[8]Bev Cost'!J35*(Arean25mmSpecialMarkUp)</f>
        <v>113.12000000000002</v>
      </c>
      <c r="K36" s="15">
        <f>'[8]Bev Cost'!K35+'[8]Bev Cost'!K35*(Arean25mmSpecialMarkUp)</f>
        <v>115.36000000000001</v>
      </c>
    </row>
    <row r="37" spans="1:11" ht="18.75" x14ac:dyDescent="0.3">
      <c r="A37" s="335">
        <v>1510</v>
      </c>
      <c r="B37" s="336" t="s">
        <v>335</v>
      </c>
      <c r="C37" s="15">
        <f>'[8]Bev Cost'!C36+'[8]Bev Cost'!C36*(Arean25mmSpecialMarkUp)</f>
        <v>83.440000000000012</v>
      </c>
      <c r="D37" s="15">
        <f>'[8]Bev Cost'!D36+'[8]Bev Cost'!D36*(Arean25mmSpecialMarkUp)</f>
        <v>87.360000000000014</v>
      </c>
      <c r="E37" s="15">
        <f>'[8]Bev Cost'!E36+'[8]Bev Cost'!E36*(Arean25mmSpecialMarkUp)</f>
        <v>92.960000000000008</v>
      </c>
      <c r="F37" s="15">
        <f>'[8]Bev Cost'!F36+'[8]Bev Cost'!F36*(Arean25mmSpecialMarkUp)</f>
        <v>101.36000000000001</v>
      </c>
      <c r="G37" s="15">
        <f>'[8]Bev Cost'!G36+'[8]Bev Cost'!G36*(Arean25mmSpecialMarkUp)</f>
        <v>104.16000000000001</v>
      </c>
      <c r="H37" s="15">
        <f>'[8]Bev Cost'!H36+'[8]Bev Cost'!H36*(Arean25mmSpecialMarkUp)</f>
        <v>110.32000000000002</v>
      </c>
      <c r="I37" s="15">
        <f>'[8]Bev Cost'!I36+'[8]Bev Cost'!I36*(Arean25mmSpecialMarkUp)</f>
        <v>114.80000000000001</v>
      </c>
      <c r="J37" s="15">
        <f>'[8]Bev Cost'!J36+'[8]Bev Cost'!J36*(Arean25mmSpecialMarkUp)</f>
        <v>121.52000000000001</v>
      </c>
      <c r="K37" s="15">
        <f>'[8]Bev Cost'!K36+'[8]Bev Cost'!K36*(Arean25mmSpecialMarkUp)</f>
        <v>126</v>
      </c>
    </row>
    <row r="38" spans="1:11" ht="18.75" x14ac:dyDescent="0.3">
      <c r="A38" s="335">
        <v>1660</v>
      </c>
      <c r="B38" s="336" t="s">
        <v>336</v>
      </c>
      <c r="C38" s="15">
        <f>'[8]Bev Cost'!C37+'[8]Bev Cost'!C37*(Arean25mmSpecialMarkUp)</f>
        <v>90.160000000000011</v>
      </c>
      <c r="D38" s="15">
        <f>'[8]Bev Cost'!D37+'[8]Bev Cost'!D37*(Arean25mmSpecialMarkUp)</f>
        <v>92.960000000000008</v>
      </c>
      <c r="E38" s="15">
        <f>'[8]Bev Cost'!E37+'[8]Bev Cost'!E37*(Arean25mmSpecialMarkUp)</f>
        <v>101.36000000000001</v>
      </c>
      <c r="F38" s="15">
        <f>'[8]Bev Cost'!F37+'[8]Bev Cost'!F37*(Arean25mmSpecialMarkUp)</f>
        <v>104.72</v>
      </c>
      <c r="G38" s="15">
        <f>'[8]Bev Cost'!G37+'[8]Bev Cost'!G37*(Arean25mmSpecialMarkUp)</f>
        <v>113.12000000000002</v>
      </c>
      <c r="H38" s="15">
        <f>'[8]Bev Cost'!H37+'[8]Bev Cost'!H37*(Arean25mmSpecialMarkUp)</f>
        <v>118.72000000000003</v>
      </c>
      <c r="I38" s="15">
        <f>'[8]Bev Cost'!I37+'[8]Bev Cost'!I37*(Arean25mmSpecialMarkUp)</f>
        <v>123.76000000000002</v>
      </c>
      <c r="J38" s="15">
        <f>'[8]Bev Cost'!J37+'[8]Bev Cost'!J37*(Arean25mmSpecialMarkUp)</f>
        <v>129.92000000000002</v>
      </c>
      <c r="K38" s="15">
        <f>'[8]Bev Cost'!K37+'[8]Bev Cost'!K37*(Arean25mmSpecialMarkUp)</f>
        <v>134.96</v>
      </c>
    </row>
    <row r="39" spans="1:11" ht="18.75" x14ac:dyDescent="0.3">
      <c r="A39" s="335">
        <v>1810</v>
      </c>
      <c r="B39" s="336" t="s">
        <v>337</v>
      </c>
      <c r="C39" s="15">
        <f>'[8]Bev Cost'!C38+'[8]Bev Cost'!C38*(Arean25mmSpecialMarkUp)</f>
        <v>92.960000000000008</v>
      </c>
      <c r="D39" s="15">
        <f>'[8]Bev Cost'!D38+'[8]Bev Cost'!D38*(Arean25mmSpecialMarkUp)</f>
        <v>101.36000000000001</v>
      </c>
      <c r="E39" s="15">
        <f>'[8]Bev Cost'!E38+'[8]Bev Cost'!E38*(Arean25mmSpecialMarkUp)</f>
        <v>108.08000000000001</v>
      </c>
      <c r="F39" s="15">
        <f>'[8]Bev Cost'!F38+'[8]Bev Cost'!F38*(Arean25mmSpecialMarkUp)</f>
        <v>113.68</v>
      </c>
      <c r="G39" s="15">
        <f>'[8]Bev Cost'!G38+'[8]Bev Cost'!G38*(Arean25mmSpecialMarkUp)</f>
        <v>120.4</v>
      </c>
      <c r="H39" s="15">
        <f>'[8]Bev Cost'!H38+'[8]Bev Cost'!H38*(Arean25mmSpecialMarkUp)</f>
        <v>126</v>
      </c>
      <c r="I39" s="15">
        <f>'[8]Bev Cost'!I38+'[8]Bev Cost'!I38*(Arean25mmSpecialMarkUp)</f>
        <v>131.6</v>
      </c>
      <c r="J39" s="15">
        <f>'[8]Bev Cost'!J38+'[8]Bev Cost'!J38*(Arean25mmSpecialMarkUp)</f>
        <v>137.76000000000002</v>
      </c>
      <c r="K39" s="15">
        <f>'[8]Bev Cost'!K38+'[8]Bev Cost'!K38*(Arean25mmSpecialMarkUp)</f>
        <v>143.92000000000002</v>
      </c>
    </row>
    <row r="40" spans="1:11" ht="18.75" x14ac:dyDescent="0.3">
      <c r="A40" s="335">
        <v>1960</v>
      </c>
      <c r="B40" s="336" t="s">
        <v>338</v>
      </c>
      <c r="C40" s="15">
        <f>'[8]Bev Cost'!C39+'[8]Bev Cost'!C39*(Arean25mmSpecialMarkUp)</f>
        <v>101.36000000000001</v>
      </c>
      <c r="D40" s="15">
        <f>'[8]Bev Cost'!D39+'[8]Bev Cost'!D39*(Arean25mmSpecialMarkUp)</f>
        <v>104.72</v>
      </c>
      <c r="E40" s="15">
        <f>'[8]Bev Cost'!E39+'[8]Bev Cost'!E39*(Arean25mmSpecialMarkUp)</f>
        <v>113.68</v>
      </c>
      <c r="F40" s="15">
        <f>'[8]Bev Cost'!F39+'[8]Bev Cost'!F39*(Arean25mmSpecialMarkUp)</f>
        <v>120.4</v>
      </c>
      <c r="G40" s="15">
        <f>'[8]Bev Cost'!G39+'[8]Bev Cost'!G39*(Arean25mmSpecialMarkUp)</f>
        <v>128.24</v>
      </c>
      <c r="H40" s="15">
        <f>'[8]Bev Cost'!H39+'[8]Bev Cost'!H39*(Arean25mmSpecialMarkUp)</f>
        <v>132.72000000000003</v>
      </c>
      <c r="I40" s="15">
        <f>'[8]Bev Cost'!I39+'[8]Bev Cost'!I39*(Arean25mmSpecialMarkUp)</f>
        <v>141.12</v>
      </c>
      <c r="J40" s="15">
        <f>'[8]Bev Cost'!J39+'[8]Bev Cost'!J39*(Arean25mmSpecialMarkUp)</f>
        <v>147.28000000000003</v>
      </c>
      <c r="K40" s="15">
        <f>'[8]Bev Cost'!K39+'[8]Bev Cost'!K39*(Arean25mmSpecialMarkUp)</f>
        <v>152.88000000000002</v>
      </c>
    </row>
    <row r="41" spans="1:11" ht="18.75" x14ac:dyDescent="0.3">
      <c r="A41" s="335">
        <v>2110</v>
      </c>
      <c r="B41" s="336" t="s">
        <v>339</v>
      </c>
      <c r="C41" s="15">
        <f>'[8]Bev Cost'!C40+'[8]Bev Cost'!C40*(Arean25mmSpecialMarkUp)</f>
        <v>104.72</v>
      </c>
      <c r="D41" s="15">
        <f>'[8]Bev Cost'!D40+'[8]Bev Cost'!D40*(Arean25mmSpecialMarkUp)</f>
        <v>113.12000000000002</v>
      </c>
      <c r="E41" s="15">
        <f>'[8]Bev Cost'!E40+'[8]Bev Cost'!E40*(Arean25mmSpecialMarkUp)</f>
        <v>120.4</v>
      </c>
      <c r="F41" s="15">
        <f>'[8]Bev Cost'!F40+'[8]Bev Cost'!F40*(Arean25mmSpecialMarkUp)</f>
        <v>128.24</v>
      </c>
      <c r="G41" s="15">
        <f>'[8]Bev Cost'!G40+'[8]Bev Cost'!G40*(Arean25mmSpecialMarkUp)</f>
        <v>134.96</v>
      </c>
      <c r="H41" s="15">
        <f>'[8]Bev Cost'!H40+'[8]Bev Cost'!H40*(Arean25mmSpecialMarkUp)</f>
        <v>141.12</v>
      </c>
      <c r="I41" s="15">
        <f>'[8]Bev Cost'!I40+'[8]Bev Cost'!I40*(Arean25mmSpecialMarkUp)</f>
        <v>148.4</v>
      </c>
      <c r="J41" s="15">
        <f>'[8]Bev Cost'!J40+'[8]Bev Cost'!J40*(Arean25mmSpecialMarkUp)</f>
        <v>156.80000000000001</v>
      </c>
      <c r="K41" s="15">
        <f>'[8]Bev Cost'!K40+'[8]Bev Cost'!K40*(Arean25mmSpecialMarkUp)</f>
        <v>161.84</v>
      </c>
    </row>
    <row r="42" spans="1:11" ht="18.75" x14ac:dyDescent="0.3">
      <c r="A42" s="335">
        <v>2260</v>
      </c>
      <c r="B42" s="336" t="s">
        <v>340</v>
      </c>
      <c r="C42" s="15">
        <f>'[8]Bev Cost'!C41+'[8]Bev Cost'!C41*(Arean25mmSpecialMarkUp)</f>
        <v>110.32000000000002</v>
      </c>
      <c r="D42" s="15">
        <f>'[8]Bev Cost'!D41+'[8]Bev Cost'!D41*(Arean25mmSpecialMarkUp)</f>
        <v>118.72000000000003</v>
      </c>
      <c r="E42" s="15">
        <f>'[8]Bev Cost'!E41+'[8]Bev Cost'!E41*(Arean25mmSpecialMarkUp)</f>
        <v>126</v>
      </c>
      <c r="F42" s="15">
        <f>'[8]Bev Cost'!F41+'[8]Bev Cost'!F41*(Arean25mmSpecialMarkUp)</f>
        <v>132.72000000000003</v>
      </c>
      <c r="G42" s="15">
        <f>'[8]Bev Cost'!G41+'[8]Bev Cost'!G41*(Arean25mmSpecialMarkUp)</f>
        <v>141.12</v>
      </c>
      <c r="H42" s="15">
        <f>'[8]Bev Cost'!H41+'[8]Bev Cost'!H41*(Arean25mmSpecialMarkUp)</f>
        <v>148.4</v>
      </c>
      <c r="I42" s="15">
        <f>'[8]Bev Cost'!I41+'[8]Bev Cost'!I41*(Arean25mmSpecialMarkUp)</f>
        <v>157.92000000000002</v>
      </c>
      <c r="J42" s="15">
        <f>'[8]Bev Cost'!J41+'[8]Bev Cost'!J41*(Arean25mmSpecialMarkUp)</f>
        <v>166.32000000000002</v>
      </c>
      <c r="K42" s="15">
        <f>'[8]Bev Cost'!K41+'[8]Bev Cost'!K41*(Arean25mmSpecialMarkUp)</f>
        <v>172.48000000000002</v>
      </c>
    </row>
    <row r="43" spans="1:11" ht="18.75" x14ac:dyDescent="0.3">
      <c r="A43" s="335">
        <v>2410</v>
      </c>
      <c r="B43" s="336" t="s">
        <v>341</v>
      </c>
      <c r="C43" s="15">
        <f>'[8]Bev Cost'!C42+'[8]Bev Cost'!C42*(Arean25mmSpecialMarkUp)</f>
        <v>115.36000000000001</v>
      </c>
      <c r="D43" s="15">
        <f>'[8]Bev Cost'!D42+'[8]Bev Cost'!D42*(Arean25mmSpecialMarkUp)</f>
        <v>123.76000000000002</v>
      </c>
      <c r="E43" s="15">
        <f>'[8]Bev Cost'!E42+'[8]Bev Cost'!E42*(Arean25mmSpecialMarkUp)</f>
        <v>132.72000000000003</v>
      </c>
      <c r="F43" s="15">
        <f>'[8]Bev Cost'!F42+'[8]Bev Cost'!F42*(Arean25mmSpecialMarkUp)</f>
        <v>141.12</v>
      </c>
      <c r="G43" s="15">
        <f>'[8]Bev Cost'!G42+'[8]Bev Cost'!G42*(Arean25mmSpecialMarkUp)</f>
        <v>148.4</v>
      </c>
      <c r="H43" s="15">
        <f>'[8]Bev Cost'!H42+'[8]Bev Cost'!H42*(Arean25mmSpecialMarkUp)</f>
        <v>157.92000000000002</v>
      </c>
      <c r="I43" s="15">
        <f>'[8]Bev Cost'!I42+'[8]Bev Cost'!I42*(Arean25mmSpecialMarkUp)</f>
        <v>166.32000000000002</v>
      </c>
      <c r="J43" s="15">
        <f>'[8]Bev Cost'!J42+'[8]Bev Cost'!J42*(Arean25mmSpecialMarkUp)</f>
        <v>172.48000000000002</v>
      </c>
      <c r="K43" s="15">
        <f>'[8]Bev Cost'!K42+'[8]Bev Cost'!K42*(Arean25mmSpecialMarkUp)</f>
        <v>181.44</v>
      </c>
    </row>
    <row r="44" spans="1:11" ht="18.75" x14ac:dyDescent="0.3">
      <c r="A44" s="335">
        <v>2560</v>
      </c>
      <c r="B44" s="336" t="s">
        <v>342</v>
      </c>
      <c r="C44" s="15">
        <f>'[8]Bev Cost'!C43+'[8]Bev Cost'!C43*(Arean25mmSpecialMarkUp)</f>
        <v>123.2</v>
      </c>
      <c r="D44" s="15">
        <f>'[8]Bev Cost'!D43+'[8]Bev Cost'!D43*(Arean25mmSpecialMarkUp)</f>
        <v>130.48000000000002</v>
      </c>
      <c r="E44" s="15">
        <f>'[8]Bev Cost'!E43+'[8]Bev Cost'!E43*(Arean25mmSpecialMarkUp)</f>
        <v>140</v>
      </c>
      <c r="F44" s="15">
        <f>'[8]Bev Cost'!F43+'[8]Bev Cost'!F43*(Arean25mmSpecialMarkUp)</f>
        <v>148.4</v>
      </c>
      <c r="G44" s="15">
        <f>'[8]Bev Cost'!G43+'[8]Bev Cost'!G43*(Arean25mmSpecialMarkUp)</f>
        <v>156.80000000000001</v>
      </c>
      <c r="H44" s="15">
        <f>'[8]Bev Cost'!H43+'[8]Bev Cost'!H43*(Arean25mmSpecialMarkUp)</f>
        <v>166.32000000000002</v>
      </c>
      <c r="I44" s="15">
        <f>'[8]Bev Cost'!I43+'[8]Bev Cost'!I43*(Arean25mmSpecialMarkUp)</f>
        <v>172.48000000000002</v>
      </c>
      <c r="J44" s="15">
        <f>'[8]Bev Cost'!J43+'[8]Bev Cost'!J43*(Arean25mmSpecialMarkUp)</f>
        <v>181.44</v>
      </c>
      <c r="K44" s="15">
        <f>'[8]Bev Cost'!K43+'[8]Bev Cost'!K43*(Arean25mmSpecialMarkUp)</f>
        <v>191.52</v>
      </c>
    </row>
    <row r="45" spans="1:11" ht="18.75" x14ac:dyDescent="0.3">
      <c r="A45" s="335">
        <v>2710</v>
      </c>
      <c r="B45" s="336" t="s">
        <v>343</v>
      </c>
      <c r="C45" s="15">
        <f>'[8]Bev Cost'!C44+'[8]Bev Cost'!C44*(Arean25mmSpecialMarkUp)</f>
        <v>128.24</v>
      </c>
      <c r="D45" s="15">
        <f>'[8]Bev Cost'!D44+'[8]Bev Cost'!D44*(Arean25mmSpecialMarkUp)</f>
        <v>136.63999999999999</v>
      </c>
      <c r="E45" s="15">
        <f>'[8]Bev Cost'!E44+'[8]Bev Cost'!E44*(Arean25mmSpecialMarkUp)</f>
        <v>146.72000000000003</v>
      </c>
      <c r="F45" s="15">
        <f>'[8]Bev Cost'!F44+'[8]Bev Cost'!F44*(Arean25mmSpecialMarkUp)</f>
        <v>155.68000000000004</v>
      </c>
      <c r="G45" s="15">
        <f>'[8]Bev Cost'!G44+'[8]Bev Cost'!G44*(Arean25mmSpecialMarkUp)</f>
        <v>163.52000000000001</v>
      </c>
      <c r="H45" s="15">
        <f>'[8]Bev Cost'!H44+'[8]Bev Cost'!H44*(Arean25mmSpecialMarkUp)</f>
        <v>172.48000000000002</v>
      </c>
      <c r="I45" s="15">
        <f>'[8]Bev Cost'!I44+'[8]Bev Cost'!I44*(Arean25mmSpecialMarkUp)</f>
        <v>181.44</v>
      </c>
      <c r="J45" s="15">
        <f>'[8]Bev Cost'!J44+'[8]Bev Cost'!J44*(Arean25mmSpecialMarkUp)</f>
        <v>191.52</v>
      </c>
      <c r="K45" s="15">
        <f>'[8]Bev Cost'!K44+'[8]Bev Cost'!K44*(Arean25mmSpecialMarkUp)</f>
        <v>199.36</v>
      </c>
    </row>
    <row r="46" spans="1:11" ht="18.75" x14ac:dyDescent="0.3">
      <c r="A46" s="335">
        <v>2860</v>
      </c>
      <c r="B46" s="336" t="s">
        <v>344</v>
      </c>
      <c r="C46" s="15">
        <f>'[8]Bev Cost'!C45+'[8]Bev Cost'!C45*(Arean25mmSpecialMarkUp)</f>
        <v>132.72000000000003</v>
      </c>
      <c r="D46" s="15">
        <f>'[8]Bev Cost'!D45+'[8]Bev Cost'!D45*(Arean25mmSpecialMarkUp)</f>
        <v>142.80000000000001</v>
      </c>
      <c r="E46" s="15">
        <f>'[8]Bev Cost'!E45+'[8]Bev Cost'!E45*(Arean25mmSpecialMarkUp)</f>
        <v>152.88000000000002</v>
      </c>
      <c r="F46" s="15">
        <f>'[8]Bev Cost'!F45+'[8]Bev Cost'!F45*(Arean25mmSpecialMarkUp)</f>
        <v>161.84</v>
      </c>
      <c r="G46" s="15">
        <f>'[8]Bev Cost'!G45+'[8]Bev Cost'!G45*(Arean25mmSpecialMarkUp)</f>
        <v>171.36</v>
      </c>
      <c r="H46" s="15">
        <f>'[8]Bev Cost'!H45+'[8]Bev Cost'!H45*(Arean25mmSpecialMarkUp)</f>
        <v>180.32000000000002</v>
      </c>
      <c r="I46" s="15">
        <f>'[8]Bev Cost'!I45+'[8]Bev Cost'!I45*(Arean25mmSpecialMarkUp)</f>
        <v>189.84</v>
      </c>
      <c r="J46" s="15">
        <f>'[8]Bev Cost'!J45+'[8]Bev Cost'!J45*(Arean25mmSpecialMarkUp)</f>
        <v>199.36</v>
      </c>
      <c r="K46" s="15">
        <f>'[8]Bev Cost'!K45+'[8]Bev Cost'!K45*(Arean25mmSpecialMarkUp)</f>
        <v>209.44</v>
      </c>
    </row>
    <row r="47" spans="1:11" ht="18.75" x14ac:dyDescent="0.3">
      <c r="A47" s="335">
        <v>3010</v>
      </c>
      <c r="B47" s="336" t="s">
        <v>345</v>
      </c>
      <c r="C47" s="15">
        <f>'[8]Bev Cost'!C46+'[8]Bev Cost'!C46*(Arean25mmSpecialMarkUp)</f>
        <v>140</v>
      </c>
      <c r="D47" s="15">
        <f>'[8]Bev Cost'!D46+'[8]Bev Cost'!D46*(Arean25mmSpecialMarkUp)</f>
        <v>148.4</v>
      </c>
      <c r="E47" s="15">
        <f>'[8]Bev Cost'!E46+'[8]Bev Cost'!E46*(Arean25mmSpecialMarkUp)</f>
        <v>159.6</v>
      </c>
      <c r="F47" s="15">
        <f>'[8]Bev Cost'!F46+'[8]Bev Cost'!F46*(Arean25mmSpecialMarkUp)</f>
        <v>168.56</v>
      </c>
      <c r="G47" s="15">
        <f>'[8]Bev Cost'!G46+'[8]Bev Cost'!G46*(Arean25mmSpecialMarkUp)</f>
        <v>179.2</v>
      </c>
      <c r="H47" s="15">
        <f>'[8]Bev Cost'!H46+'[8]Bev Cost'!H46*(Arean25mmSpecialMarkUp)</f>
        <v>189.28000000000003</v>
      </c>
      <c r="I47" s="15">
        <f>'[8]Bev Cost'!I46+'[8]Bev Cost'!I46*(Arean25mmSpecialMarkUp)</f>
        <v>197.12</v>
      </c>
      <c r="J47" s="15">
        <f>'[8]Bev Cost'!J46+'[8]Bev Cost'!J46*(Arean25mmSpecialMarkUp)</f>
        <v>207.76000000000002</v>
      </c>
      <c r="K47" s="15">
        <f>'[8]Bev Cost'!K46+'[8]Bev Cost'!K46*(Arean25mmSpecialMarkUp)</f>
        <v>218.4</v>
      </c>
    </row>
    <row r="48" spans="1:11" ht="18.75" x14ac:dyDescent="0.3">
      <c r="A48" s="335">
        <v>3160</v>
      </c>
      <c r="B48" s="336" t="s">
        <v>534</v>
      </c>
      <c r="C48" s="15">
        <f>'[8]Bev Cost'!C47+'[8]Bev Cost'!C47*(Arean25mmSpecialMarkUp)</f>
        <v>143.92000000000002</v>
      </c>
      <c r="D48" s="15">
        <f>'[8]Bev Cost'!D47+'[8]Bev Cost'!D47*(Arean25mmSpecialMarkUp)</f>
        <v>155.68000000000004</v>
      </c>
      <c r="E48" s="15">
        <f>'[8]Bev Cost'!E47+'[8]Bev Cost'!E47*(Arean25mmSpecialMarkUp)</f>
        <v>166.32000000000002</v>
      </c>
      <c r="F48" s="15">
        <f>'[8]Bev Cost'!F47+'[8]Bev Cost'!F47*(Arean25mmSpecialMarkUp)</f>
        <v>175.84</v>
      </c>
      <c r="G48" s="15">
        <f>'[8]Bev Cost'!G47+'[8]Bev Cost'!G47*(Arean25mmSpecialMarkUp)</f>
        <v>185.92000000000002</v>
      </c>
      <c r="H48" s="15">
        <f>'[8]Bev Cost'!H47+'[8]Bev Cost'!H47*(Arean25mmSpecialMarkUp)</f>
        <v>196</v>
      </c>
      <c r="I48" s="15">
        <f>'[8]Bev Cost'!I47+'[8]Bev Cost'!I47*(Arean25mmSpecialMarkUp)</f>
        <v>206.08000000000004</v>
      </c>
      <c r="J48" s="15">
        <f>'[8]Bev Cost'!J47+'[8]Bev Cost'!J47*(Arean25mmSpecialMarkUp)</f>
        <v>216.72000000000003</v>
      </c>
      <c r="K48" s="15">
        <f>'[8]Bev Cost'!K47+'[8]Bev Cost'!K47*(Arean25mmSpecialMarkUp)</f>
        <v>227.36</v>
      </c>
    </row>
    <row r="49" spans="1:11" ht="18.75" x14ac:dyDescent="0.3">
      <c r="A49" s="335">
        <v>3310</v>
      </c>
      <c r="B49" s="336" t="s">
        <v>535</v>
      </c>
      <c r="C49" s="15">
        <f>'[8]Bev Cost'!C48+'[8]Bev Cost'!C48*(Arean25mmSpecialMarkUp)</f>
        <v>150.63999999999999</v>
      </c>
      <c r="D49" s="15">
        <f>'[8]Bev Cost'!D48+'[8]Bev Cost'!D48*(Arean25mmSpecialMarkUp)</f>
        <v>160.72000000000003</v>
      </c>
      <c r="E49" s="15">
        <f>'[8]Bev Cost'!E48+'[8]Bev Cost'!E48*(Arean25mmSpecialMarkUp)</f>
        <v>171.36</v>
      </c>
      <c r="F49" s="15">
        <f>'[8]Bev Cost'!F48+'[8]Bev Cost'!F48*(Arean25mmSpecialMarkUp)</f>
        <v>181.44</v>
      </c>
      <c r="G49" s="15">
        <f>'[8]Bev Cost'!G48+'[8]Bev Cost'!G48*(Arean25mmSpecialMarkUp)</f>
        <v>194.88000000000002</v>
      </c>
      <c r="H49" s="15">
        <f>'[8]Bev Cost'!H48+'[8]Bev Cost'!H48*(Arean25mmSpecialMarkUp)</f>
        <v>204.96</v>
      </c>
      <c r="I49" s="15">
        <f>'[8]Bev Cost'!I48+'[8]Bev Cost'!I48*(Arean25mmSpecialMarkUp)</f>
        <v>216.16000000000003</v>
      </c>
      <c r="J49" s="15">
        <f>'[8]Bev Cost'!J48+'[8]Bev Cost'!J48*(Arean25mmSpecialMarkUp)</f>
        <v>226.8</v>
      </c>
      <c r="K49" s="15">
        <f>'[8]Bev Cost'!K48+'[8]Bev Cost'!K48*(Arean25mmSpecialMarkUp)</f>
        <v>236.32000000000002</v>
      </c>
    </row>
    <row r="50" spans="1:11" ht="18.75" x14ac:dyDescent="0.3">
      <c r="A50" s="335">
        <v>3460</v>
      </c>
      <c r="B50" s="336" t="s">
        <v>536</v>
      </c>
      <c r="C50" s="15">
        <f>'[8]Bev Cost'!C49+'[8]Bev Cost'!C49*(Arean25mmSpecialMarkUp)</f>
        <v>156.80000000000001</v>
      </c>
      <c r="D50" s="15">
        <f>'[8]Bev Cost'!D49+'[8]Bev Cost'!D49*(Arean25mmSpecialMarkUp)</f>
        <v>168</v>
      </c>
      <c r="E50" s="15">
        <f>'[8]Bev Cost'!E49+'[8]Bev Cost'!E49*(Arean25mmSpecialMarkUp)</f>
        <v>179.2</v>
      </c>
      <c r="F50" s="15">
        <f>'[8]Bev Cost'!F49+'[8]Bev Cost'!F49*(Arean25mmSpecialMarkUp)</f>
        <v>189.84</v>
      </c>
      <c r="G50" s="15">
        <f>'[8]Bev Cost'!G49+'[8]Bev Cost'!G49*(Arean25mmSpecialMarkUp)</f>
        <v>199.36</v>
      </c>
      <c r="H50" s="15">
        <f>'[8]Bev Cost'!H49+'[8]Bev Cost'!H49*(Arean25mmSpecialMarkUp)</f>
        <v>213.36</v>
      </c>
      <c r="I50" s="15">
        <f>'[8]Bev Cost'!I49+'[8]Bev Cost'!I49*(Arean25mmSpecialMarkUp)</f>
        <v>222.32000000000002</v>
      </c>
      <c r="J50" s="15">
        <f>'[8]Bev Cost'!J49+'[8]Bev Cost'!J49*(Arean25mmSpecialMarkUp)</f>
        <v>235.76</v>
      </c>
      <c r="K50" s="15">
        <f>'[8]Bev Cost'!K49+'[8]Bev Cost'!K49*(Arean25mmSpecialMarkUp)</f>
        <v>245.27999999999997</v>
      </c>
    </row>
    <row r="51" spans="1:11" ht="18.75" x14ac:dyDescent="0.3">
      <c r="A51" s="335">
        <v>3610</v>
      </c>
      <c r="B51" s="336" t="s">
        <v>537</v>
      </c>
      <c r="C51" s="15">
        <f>'[8]Bev Cost'!C50+'[8]Bev Cost'!C50*(Arean25mmSpecialMarkUp)</f>
        <v>161.84</v>
      </c>
      <c r="D51" s="15">
        <f>'[8]Bev Cost'!D50+'[8]Bev Cost'!D50*(Arean25mmSpecialMarkUp)</f>
        <v>172.48000000000002</v>
      </c>
      <c r="E51" s="15">
        <f>'[8]Bev Cost'!E50+'[8]Bev Cost'!E50*(Arean25mmSpecialMarkUp)</f>
        <v>184.8</v>
      </c>
      <c r="F51" s="15">
        <f>'[8]Bev Cost'!F50+'[8]Bev Cost'!F50*(Arean25mmSpecialMarkUp)</f>
        <v>196.56</v>
      </c>
      <c r="G51" s="15">
        <f>'[8]Bev Cost'!G50+'[8]Bev Cost'!G50*(Arean25mmSpecialMarkUp)</f>
        <v>207.76000000000002</v>
      </c>
      <c r="H51" s="15">
        <f>'[8]Bev Cost'!H50+'[8]Bev Cost'!H50*(Arean25mmSpecialMarkUp)</f>
        <v>220.64000000000004</v>
      </c>
      <c r="I51" s="15">
        <f>'[8]Bev Cost'!I50+'[8]Bev Cost'!I50*(Arean25mmSpecialMarkUp)</f>
        <v>233.52000000000004</v>
      </c>
      <c r="J51" s="15">
        <f>'[8]Bev Cost'!J50+'[8]Bev Cost'!J50*(Arean25mmSpecialMarkUp)</f>
        <v>243.60000000000002</v>
      </c>
      <c r="K51" s="15">
        <f>'[8]Bev Cost'!K50+'[8]Bev Cost'!K50*(Arean25mmSpecialMarkUp)</f>
        <v>254.8</v>
      </c>
    </row>
    <row r="52" spans="1:11" ht="18.75" x14ac:dyDescent="0.3">
      <c r="A52" s="335">
        <v>3760</v>
      </c>
      <c r="B52" s="336" t="s">
        <v>538</v>
      </c>
      <c r="C52" s="15">
        <f>'[8]Bev Cost'!C51+'[8]Bev Cost'!C51*(Arean25mmSpecialMarkUp)</f>
        <v>168</v>
      </c>
      <c r="D52" s="15">
        <f>'[8]Bev Cost'!D51+'[8]Bev Cost'!D51*(Arean25mmSpecialMarkUp)</f>
        <v>179.2</v>
      </c>
      <c r="E52" s="15">
        <f>'[8]Bev Cost'!E51+'[8]Bev Cost'!E51*(Arean25mmSpecialMarkUp)</f>
        <v>191.52</v>
      </c>
      <c r="F52" s="15">
        <f>'[8]Bev Cost'!F51+'[8]Bev Cost'!F51*(Arean25mmSpecialMarkUp)</f>
        <v>202.72000000000003</v>
      </c>
      <c r="G52" s="15">
        <f>'[8]Bev Cost'!G51+'[8]Bev Cost'!G51*(Arean25mmSpecialMarkUp)</f>
        <v>216.16000000000003</v>
      </c>
      <c r="H52" s="15">
        <f>'[8]Bev Cost'!H51+'[8]Bev Cost'!H51*(Arean25mmSpecialMarkUp)</f>
        <v>227.36</v>
      </c>
      <c r="I52" s="15">
        <f>'[8]Bev Cost'!I51+'[8]Bev Cost'!I51*(Arean25mmSpecialMarkUp)</f>
        <v>239.12</v>
      </c>
      <c r="J52" s="15">
        <f>'[8]Bev Cost'!J51+'[8]Bev Cost'!J51*(Arean25mmSpecialMarkUp)</f>
        <v>252.56000000000006</v>
      </c>
      <c r="K52" s="15">
        <f>'[8]Bev Cost'!K51+'[8]Bev Cost'!K51*(Arean25mmSpecialMarkUp)</f>
        <v>263.2</v>
      </c>
    </row>
    <row r="53" spans="1:11" ht="18.75" x14ac:dyDescent="0.3">
      <c r="A53" s="335">
        <v>400</v>
      </c>
      <c r="B53" s="336" t="s">
        <v>539</v>
      </c>
      <c r="C53" s="15">
        <f>'[8]Bev Cost'!C52+'[8]Bev Cost'!C52*(Arean25mmSpecialMarkUp)</f>
        <v>175.84</v>
      </c>
      <c r="D53" s="15">
        <f>'[8]Bev Cost'!D52+'[8]Bev Cost'!D52*(Arean25mmSpecialMarkUp)</f>
        <v>189.84</v>
      </c>
      <c r="E53" s="15">
        <f>'[8]Bev Cost'!E52+'[8]Bev Cost'!E52*(Arean25mmSpecialMarkUp)</f>
        <v>202.16000000000003</v>
      </c>
      <c r="F53" s="15">
        <f>'[8]Bev Cost'!F52+'[8]Bev Cost'!F52*(Arean25mmSpecialMarkUp)</f>
        <v>216.16000000000003</v>
      </c>
      <c r="G53" s="15">
        <f>'[8]Bev Cost'!G52+'[8]Bev Cost'!G52*(Arean25mmSpecialMarkUp)</f>
        <v>227.36</v>
      </c>
      <c r="H53" s="15">
        <f>'[8]Bev Cost'!H52+'[8]Bev Cost'!H52*(Arean25mmSpecialMarkUp)</f>
        <v>239.12</v>
      </c>
      <c r="I53" s="15">
        <f>'[8]Bev Cost'!I52+'[8]Bev Cost'!I52*(Arean25mmSpecialMarkUp)</f>
        <v>253.68</v>
      </c>
      <c r="J53" s="15">
        <f>'[8]Bev Cost'!J52+'[8]Bev Cost'!J52*(Arean25mmSpecialMarkUp)</f>
        <v>264.88</v>
      </c>
      <c r="K53" s="15">
        <f>'[8]Bev Cost'!K52+'[8]Bev Cost'!K52*(Arean25mmSpecialMarkUp)</f>
        <v>278.88</v>
      </c>
    </row>
    <row r="55" spans="1:11" x14ac:dyDescent="0.25">
      <c r="A55" s="28" t="s">
        <v>540</v>
      </c>
    </row>
    <row r="56" spans="1:11" x14ac:dyDescent="0.25">
      <c r="A56" s="28" t="s">
        <v>541</v>
      </c>
    </row>
    <row r="57" spans="1:11" x14ac:dyDescent="0.25">
      <c r="A57" s="28" t="s">
        <v>542</v>
      </c>
    </row>
    <row r="58" spans="1:11" x14ac:dyDescent="0.25">
      <c r="A58" s="28" t="s">
        <v>543</v>
      </c>
    </row>
    <row r="59" spans="1:11" x14ac:dyDescent="0.25">
      <c r="A59" s="28" t="s">
        <v>544</v>
      </c>
    </row>
  </sheetData>
  <pageMargins left="0.7" right="0.7" top="0.75" bottom="0.75" header="0.3" footer="0.3"/>
  <pageSetup paperSize="9" scale="56" orientation="portrait" r:id="rId1"/>
  <headerFooter>
    <oddHeader>&amp;L&amp;"-,Bold"&amp;18 25mm Venetians</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D33D-C5AB-4C9E-BBB1-423B3D26EFD4}">
  <dimension ref="A1:K59"/>
  <sheetViews>
    <sheetView view="pageBreakPreview" zoomScaleNormal="100" zoomScaleSheetLayoutView="100" workbookViewId="0">
      <selection activeCell="K31" sqref="K31"/>
    </sheetView>
  </sheetViews>
  <sheetFormatPr defaultRowHeight="15" x14ac:dyDescent="0.25"/>
  <cols>
    <col min="1" max="1" width="10.7109375" style="28" customWidth="1"/>
    <col min="2" max="11" width="10.7109375" customWidth="1"/>
  </cols>
  <sheetData>
    <row r="1" spans="1:11" ht="23.25" x14ac:dyDescent="0.35">
      <c r="A1" s="342" t="s">
        <v>327</v>
      </c>
    </row>
    <row r="2" spans="1:11" ht="18.75" x14ac:dyDescent="0.3">
      <c r="A2" s="335"/>
      <c r="B2" s="336"/>
      <c r="C2" s="337">
        <v>460</v>
      </c>
      <c r="D2" s="337">
        <v>610</v>
      </c>
      <c r="E2" s="337">
        <v>760</v>
      </c>
      <c r="F2" s="337">
        <v>910</v>
      </c>
      <c r="G2" s="337">
        <v>1060</v>
      </c>
      <c r="H2" s="337">
        <v>1210</v>
      </c>
      <c r="I2" s="337">
        <v>1360</v>
      </c>
      <c r="J2" s="337">
        <v>1510</v>
      </c>
      <c r="K2" s="337">
        <v>1660</v>
      </c>
    </row>
    <row r="3" spans="1:11" ht="18.75" x14ac:dyDescent="0.3">
      <c r="A3" s="335"/>
      <c r="B3" s="336"/>
      <c r="C3" s="338" t="s">
        <v>348</v>
      </c>
      <c r="D3" s="338" t="s">
        <v>326</v>
      </c>
      <c r="E3" s="338" t="s">
        <v>57</v>
      </c>
      <c r="F3" s="338" t="s">
        <v>331</v>
      </c>
      <c r="G3" s="338" t="s">
        <v>332</v>
      </c>
      <c r="H3" s="338" t="s">
        <v>333</v>
      </c>
      <c r="I3" s="338" t="s">
        <v>334</v>
      </c>
      <c r="J3" s="338" t="s">
        <v>335</v>
      </c>
      <c r="K3" s="338" t="s">
        <v>336</v>
      </c>
    </row>
    <row r="4" spans="1:11" ht="18.75" x14ac:dyDescent="0.3">
      <c r="A4" s="339">
        <v>610</v>
      </c>
      <c r="B4" s="336" t="s">
        <v>533</v>
      </c>
      <c r="C4" s="15">
        <f>'C 25mm Venetian Special '!C4+'C 25mm Venetian Special '!C4*(-Venitain25mmDiscount)</f>
        <v>24.08</v>
      </c>
      <c r="D4" s="15">
        <f>'C 25mm Venetian Special '!D4+'C 25mm Venetian Special '!D4*(-Venitain25mmDiscount)</f>
        <v>28</v>
      </c>
      <c r="E4" s="15">
        <f>'C 25mm Venetian Special '!E4+'C 25mm Venetian Special '!E4*(-Venitain25mmDiscount)</f>
        <v>30.8</v>
      </c>
      <c r="F4" s="15">
        <f>'C 25mm Venetian Special '!F4+'C 25mm Venetian Special '!F4*(-Venitain25mmDiscount)</f>
        <v>34.720000000000006</v>
      </c>
      <c r="G4" s="15">
        <f>'C 25mm Venetian Special '!G4+'C 25mm Venetian Special '!G4*(-Venitain25mmDiscount)</f>
        <v>36.96</v>
      </c>
      <c r="H4" s="15">
        <f>'C 25mm Venetian Special '!H4+'C 25mm Venetian Special '!H4*(-Venitain25mmDiscount)</f>
        <v>38.64</v>
      </c>
      <c r="I4" s="15">
        <f>'C 25mm Venetian Special '!I4+'C 25mm Venetian Special '!I4*(-Venitain25mmDiscount)</f>
        <v>39.200000000000003</v>
      </c>
      <c r="J4" s="15">
        <f>'C 25mm Venetian Special '!J4+'C 25mm Venetian Special '!J4*(-Venitain25mmDiscount)</f>
        <v>44.24</v>
      </c>
      <c r="K4" s="15">
        <f>'C 25mm Venetian Special '!K4+'C 25mm Venetian Special '!K4*(-Venitain25mmDiscount)</f>
        <v>47.6</v>
      </c>
    </row>
    <row r="5" spans="1:11" ht="18.75" x14ac:dyDescent="0.3">
      <c r="A5" s="339">
        <v>760</v>
      </c>
      <c r="B5" s="336" t="s">
        <v>57</v>
      </c>
      <c r="C5" s="15">
        <f>'C 25mm Venetian Special '!C5+'C 25mm Venetian Special '!C5*(-Venitain25mmDiscount)</f>
        <v>27.44</v>
      </c>
      <c r="D5" s="15">
        <f>'C 25mm Venetian Special '!D5+'C 25mm Venetian Special '!D5*(-Venitain25mmDiscount)</f>
        <v>30.8</v>
      </c>
      <c r="E5" s="15">
        <f>'C 25mm Venetian Special '!E5+'C 25mm Venetian Special '!E5*(-Venitain25mmDiscount)</f>
        <v>34.720000000000006</v>
      </c>
      <c r="F5" s="15">
        <f>'C 25mm Venetian Special '!F5+'C 25mm Venetian Special '!F5*(-Venitain25mmDiscount)</f>
        <v>36.96</v>
      </c>
      <c r="G5" s="15">
        <f>'C 25mm Venetian Special '!G5+'C 25mm Venetian Special '!G5*(-Venitain25mmDiscount)</f>
        <v>38.64</v>
      </c>
      <c r="H5" s="15">
        <f>'C 25mm Venetian Special '!H5+'C 25mm Venetian Special '!H5*(-Venitain25mmDiscount)</f>
        <v>42.56</v>
      </c>
      <c r="I5" s="15">
        <f>'C 25mm Venetian Special '!I5+'C 25mm Venetian Special '!I5*(-Venitain25mmDiscount)</f>
        <v>45.36</v>
      </c>
      <c r="J5" s="15">
        <f>'C 25mm Venetian Special '!J5+'C 25mm Venetian Special '!J5*(-Venitain25mmDiscount)</f>
        <v>48.16</v>
      </c>
      <c r="K5" s="15">
        <f>'C 25mm Venetian Special '!K5+'C 25mm Venetian Special '!K5*(-Venitain25mmDiscount)</f>
        <v>52.64</v>
      </c>
    </row>
    <row r="6" spans="1:11" ht="18.75" x14ac:dyDescent="0.3">
      <c r="A6" s="339">
        <v>910</v>
      </c>
      <c r="B6" s="336" t="s">
        <v>331</v>
      </c>
      <c r="C6" s="15">
        <f>'C 25mm Venetian Special '!C6+'C 25mm Venetian Special '!C6*(-Venitain25mmDiscount)</f>
        <v>28</v>
      </c>
      <c r="D6" s="15">
        <f>'C 25mm Venetian Special '!D6+'C 25mm Venetian Special '!D6*(-Venitain25mmDiscount)</f>
        <v>31.36</v>
      </c>
      <c r="E6" s="15">
        <f>'C 25mm Venetian Special '!E6+'C 25mm Venetian Special '!E6*(-Venitain25mmDiscount)</f>
        <v>36.96</v>
      </c>
      <c r="F6" s="15">
        <f>'C 25mm Venetian Special '!F6+'C 25mm Venetian Special '!F6*(-Venitain25mmDiscount)</f>
        <v>38.64</v>
      </c>
      <c r="G6" s="15">
        <f>'C 25mm Venetian Special '!G6+'C 25mm Venetian Special '!G6*(-Venitain25mmDiscount)</f>
        <v>42.56</v>
      </c>
      <c r="H6" s="15">
        <f>'C 25mm Venetian Special '!H6+'C 25mm Venetian Special '!H6*(-Venitain25mmDiscount)</f>
        <v>47.6</v>
      </c>
      <c r="I6" s="15">
        <f>'C 25mm Venetian Special '!I6+'C 25mm Venetian Special '!I6*(-Venitain25mmDiscount)</f>
        <v>49.28</v>
      </c>
      <c r="J6" s="15">
        <f>'C 25mm Venetian Special '!J6+'C 25mm Venetian Special '!J6*(-Venitain25mmDiscount)</f>
        <v>53.760000000000005</v>
      </c>
      <c r="K6" s="15">
        <f>'C 25mm Venetian Special '!K6+'C 25mm Venetian Special '!K6*(-Venitain25mmDiscount)</f>
        <v>58.24</v>
      </c>
    </row>
    <row r="7" spans="1:11" ht="18.75" x14ac:dyDescent="0.3">
      <c r="A7" s="339">
        <v>1060</v>
      </c>
      <c r="B7" s="336" t="s">
        <v>332</v>
      </c>
      <c r="C7" s="15">
        <f>'C 25mm Venetian Special '!C7+'C 25mm Venetian Special '!C7*(-Venitain25mmDiscount)</f>
        <v>30.8</v>
      </c>
      <c r="D7" s="15">
        <f>'C 25mm Venetian Special '!D7+'C 25mm Venetian Special '!D7*(-Venitain25mmDiscount)</f>
        <v>35.28</v>
      </c>
      <c r="E7" s="15">
        <f>'C 25mm Venetian Special '!E7+'C 25mm Venetian Special '!E7*(-Venitain25mmDiscount)</f>
        <v>37.52000000000001</v>
      </c>
      <c r="F7" s="15">
        <f>'C 25mm Venetian Special '!F7+'C 25mm Venetian Special '!F7*(-Venitain25mmDiscount)</f>
        <v>42.56</v>
      </c>
      <c r="G7" s="15">
        <f>'C 25mm Venetian Special '!G7+'C 25mm Venetian Special '!G7*(-Venitain25mmDiscount)</f>
        <v>47.6</v>
      </c>
      <c r="H7" s="15">
        <f>'C 25mm Venetian Special '!H7+'C 25mm Venetian Special '!H7*(-Venitain25mmDiscount)</f>
        <v>49.28</v>
      </c>
      <c r="I7" s="15">
        <f>'C 25mm Venetian Special '!I7+'C 25mm Venetian Special '!I7*(-Venitain25mmDiscount)</f>
        <v>54.320000000000007</v>
      </c>
      <c r="J7" s="15">
        <f>'C 25mm Venetian Special '!J7+'C 25mm Venetian Special '!J7*(-Venitain25mmDiscount)</f>
        <v>58.8</v>
      </c>
      <c r="K7" s="15">
        <f>'C 25mm Venetian Special '!K7+'C 25mm Venetian Special '!K7*(-Venitain25mmDiscount)</f>
        <v>63.840000000000018</v>
      </c>
    </row>
    <row r="8" spans="1:11" ht="18.75" x14ac:dyDescent="0.3">
      <c r="A8" s="339">
        <v>1210</v>
      </c>
      <c r="B8" s="336" t="s">
        <v>333</v>
      </c>
      <c r="C8" s="15">
        <f>'C 25mm Venetian Special '!C8+'C 25mm Venetian Special '!C8*(-Venitain25mmDiscount)</f>
        <v>31.36</v>
      </c>
      <c r="D8" s="15">
        <f>'C 25mm Venetian Special '!D8+'C 25mm Venetian Special '!D8*(-Venitain25mmDiscount)</f>
        <v>36.96</v>
      </c>
      <c r="E8" s="15">
        <f>'C 25mm Venetian Special '!E8+'C 25mm Venetian Special '!E8*(-Venitain25mmDiscount)</f>
        <v>39.200000000000003</v>
      </c>
      <c r="F8" s="15">
        <f>'C 25mm Venetian Special '!F8+'C 25mm Venetian Special '!F8*(-Venitain25mmDiscount)</f>
        <v>45.36</v>
      </c>
      <c r="G8" s="15">
        <f>'C 25mm Venetian Special '!G8+'C 25mm Venetian Special '!G8*(-Venitain25mmDiscount)</f>
        <v>49.28</v>
      </c>
      <c r="H8" s="15">
        <f>'C 25mm Venetian Special '!H8+'C 25mm Venetian Special '!H8*(-Venitain25mmDiscount)</f>
        <v>54.320000000000007</v>
      </c>
      <c r="I8" s="15">
        <f>'C 25mm Venetian Special '!I8+'C 25mm Venetian Special '!I8*(-Venitain25mmDiscount)</f>
        <v>58.8</v>
      </c>
      <c r="J8" s="15">
        <f>'C 25mm Venetian Special '!J8+'C 25mm Venetian Special '!J8*(-Venitain25mmDiscount)</f>
        <v>64.960000000000008</v>
      </c>
      <c r="K8" s="15">
        <f>'C 25mm Venetian Special '!K8+'C 25mm Venetian Special '!K8*(-Venitain25mmDiscount)</f>
        <v>67.2</v>
      </c>
    </row>
    <row r="9" spans="1:11" ht="18.75" x14ac:dyDescent="0.3">
      <c r="A9" s="339">
        <v>1360</v>
      </c>
      <c r="B9" s="336" t="s">
        <v>334</v>
      </c>
      <c r="C9" s="15">
        <f>'C 25mm Venetian Special '!C9+'C 25mm Venetian Special '!C9*(-Venitain25mmDiscount)</f>
        <v>34.720000000000006</v>
      </c>
      <c r="D9" s="15">
        <f>'C 25mm Venetian Special '!D9+'C 25mm Venetian Special '!D9*(-Venitain25mmDiscount)</f>
        <v>37.52000000000001</v>
      </c>
      <c r="E9" s="15">
        <f>'C 25mm Venetian Special '!E9+'C 25mm Venetian Special '!E9*(-Venitain25mmDiscount)</f>
        <v>42.56</v>
      </c>
      <c r="F9" s="15">
        <f>'C 25mm Venetian Special '!F9+'C 25mm Venetian Special '!F9*(-Venitain25mmDiscount)</f>
        <v>48.16</v>
      </c>
      <c r="G9" s="15">
        <f>'C 25mm Venetian Special '!G9+'C 25mm Venetian Special '!G9*(-Venitain25mmDiscount)</f>
        <v>53.760000000000005</v>
      </c>
      <c r="H9" s="15">
        <f>'C 25mm Venetian Special '!H9+'C 25mm Venetian Special '!H9*(-Venitain25mmDiscount)</f>
        <v>58.24</v>
      </c>
      <c r="I9" s="15">
        <f>'C 25mm Venetian Special '!I9+'C 25mm Venetian Special '!I9*(-Venitain25mmDiscount)</f>
        <v>63.840000000000018</v>
      </c>
      <c r="J9" s="15">
        <f>'C 25mm Venetian Special '!J9+'C 25mm Venetian Special '!J9*(-Venitain25mmDiscount)</f>
        <v>67.2</v>
      </c>
      <c r="K9" s="15">
        <f>'C 25mm Venetian Special '!K9+'C 25mm Venetian Special '!K9*(-Venitain25mmDiscount)</f>
        <v>71.680000000000007</v>
      </c>
    </row>
    <row r="10" spans="1:11" ht="18.75" x14ac:dyDescent="0.3">
      <c r="A10" s="339">
        <v>1510</v>
      </c>
      <c r="B10" s="336" t="s">
        <v>335</v>
      </c>
      <c r="C10" s="15">
        <f>'C 25mm Venetian Special '!C10+'C 25mm Venetian Special '!C10*(-Venitain25mmDiscount)</f>
        <v>35.28</v>
      </c>
      <c r="D10" s="15">
        <f>'C 25mm Venetian Special '!D10+'C 25mm Venetian Special '!D10*(-Venitain25mmDiscount)</f>
        <v>39.200000000000003</v>
      </c>
      <c r="E10" s="15">
        <f>'C 25mm Venetian Special '!E10+'C 25mm Venetian Special '!E10*(-Venitain25mmDiscount)</f>
        <v>45.36</v>
      </c>
      <c r="F10" s="15">
        <f>'C 25mm Venetian Special '!F10+'C 25mm Venetian Special '!F10*(-Venitain25mmDiscount)</f>
        <v>52.64</v>
      </c>
      <c r="G10" s="15">
        <f>'C 25mm Venetian Special '!G10+'C 25mm Venetian Special '!G10*(-Venitain25mmDiscount)</f>
        <v>56</v>
      </c>
      <c r="H10" s="15">
        <f>'C 25mm Venetian Special '!H10+'C 25mm Venetian Special '!H10*(-Venitain25mmDiscount)</f>
        <v>63.840000000000018</v>
      </c>
      <c r="I10" s="15">
        <f>'C 25mm Venetian Special '!I10+'C 25mm Venetian Special '!I10*(-Venitain25mmDiscount)</f>
        <v>66.640000000000015</v>
      </c>
      <c r="J10" s="15">
        <f>'C 25mm Venetian Special '!J10+'C 25mm Venetian Special '!J10*(-Venitain25mmDiscount)</f>
        <v>71.680000000000007</v>
      </c>
      <c r="K10" s="15">
        <f>'C 25mm Venetian Special '!K10+'C 25mm Venetian Special '!K10*(-Venitain25mmDiscount)</f>
        <v>77.28</v>
      </c>
    </row>
    <row r="11" spans="1:11" ht="18.75" x14ac:dyDescent="0.3">
      <c r="A11" s="339">
        <v>1660</v>
      </c>
      <c r="B11" s="336" t="s">
        <v>336</v>
      </c>
      <c r="C11" s="15">
        <f>'C 25mm Venetian Special '!C11+'C 25mm Venetian Special '!C11*(-Venitain25mmDiscount)</f>
        <v>36.96</v>
      </c>
      <c r="D11" s="15">
        <f>'C 25mm Venetian Special '!D11+'C 25mm Venetian Special '!D11*(-Venitain25mmDiscount)</f>
        <v>42.56</v>
      </c>
      <c r="E11" s="15">
        <f>'C 25mm Venetian Special '!E11+'C 25mm Venetian Special '!E11*(-Venitain25mmDiscount)</f>
        <v>48.16</v>
      </c>
      <c r="F11" s="15">
        <f>'C 25mm Venetian Special '!F11+'C 25mm Venetian Special '!F11*(-Venitain25mmDiscount)</f>
        <v>54.320000000000007</v>
      </c>
      <c r="G11" s="15">
        <f>'C 25mm Venetian Special '!G11+'C 25mm Venetian Special '!G11*(-Venitain25mmDiscount)</f>
        <v>58.8</v>
      </c>
      <c r="H11" s="15">
        <f>'C 25mm Venetian Special '!H11+'C 25mm Venetian Special '!H11*(-Venitain25mmDiscount)</f>
        <v>65.52</v>
      </c>
      <c r="I11" s="15">
        <f>'C 25mm Venetian Special '!I11+'C 25mm Venetian Special '!I11*(-Venitain25mmDiscount)</f>
        <v>70.56</v>
      </c>
      <c r="J11" s="15">
        <f>'C 25mm Venetian Special '!J11+'C 25mm Venetian Special '!J11*(-Venitain25mmDiscount)</f>
        <v>77.28</v>
      </c>
      <c r="K11" s="15">
        <f>'C 25mm Venetian Special '!K11+'C 25mm Venetian Special '!K11*(-Venitain25mmDiscount)</f>
        <v>83.440000000000012</v>
      </c>
    </row>
    <row r="12" spans="1:11" ht="18.75" x14ac:dyDescent="0.3">
      <c r="A12" s="339">
        <v>1810</v>
      </c>
      <c r="B12" s="336" t="s">
        <v>337</v>
      </c>
      <c r="C12" s="15">
        <f>'C 25mm Venetian Special '!C12+'C 25mm Venetian Special '!C12*(-Venitain25mmDiscount)</f>
        <v>37.52000000000001</v>
      </c>
      <c r="D12" s="15">
        <f>'C 25mm Venetian Special '!D12+'C 25mm Venetian Special '!D12*(-Venitain25mmDiscount)</f>
        <v>44.24</v>
      </c>
      <c r="E12" s="15">
        <f>'C 25mm Venetian Special '!E12+'C 25mm Venetian Special '!E12*(-Venitain25mmDiscount)</f>
        <v>49.28</v>
      </c>
      <c r="F12" s="15">
        <f>'C 25mm Venetian Special '!F12+'C 25mm Venetian Special '!F12*(-Venitain25mmDiscount)</f>
        <v>56</v>
      </c>
      <c r="G12" s="15">
        <f>'C 25mm Venetian Special '!G12+'C 25mm Venetian Special '!G12*(-Venitain25mmDiscount)</f>
        <v>64.960000000000008</v>
      </c>
      <c r="H12" s="15">
        <f>'C 25mm Venetian Special '!H12+'C 25mm Venetian Special '!H12*(-Venitain25mmDiscount)</f>
        <v>68.88000000000001</v>
      </c>
      <c r="I12" s="15">
        <f>'C 25mm Venetian Special '!I12+'C 25mm Venetian Special '!I12*(-Venitain25mmDiscount)</f>
        <v>76.160000000000011</v>
      </c>
      <c r="J12" s="15">
        <f>'C 25mm Venetian Special '!J12+'C 25mm Venetian Special '!J12*(-Venitain25mmDiscount)</f>
        <v>82.32</v>
      </c>
      <c r="K12" s="15">
        <f>'C 25mm Venetian Special '!K12+'C 25mm Venetian Special '!K12*(-Venitain25mmDiscount)</f>
        <v>87.360000000000014</v>
      </c>
    </row>
    <row r="13" spans="1:11" ht="18.75" x14ac:dyDescent="0.3">
      <c r="A13" s="339">
        <v>1960</v>
      </c>
      <c r="B13" s="336" t="s">
        <v>338</v>
      </c>
      <c r="C13" s="15">
        <f>'C 25mm Venetian Special '!C13+'C 25mm Venetian Special '!C13*(-Venitain25mmDiscount)</f>
        <v>38.64</v>
      </c>
      <c r="D13" s="15">
        <f>'C 25mm Venetian Special '!D13+'C 25mm Venetian Special '!D13*(-Venitain25mmDiscount)</f>
        <v>45.36</v>
      </c>
      <c r="E13" s="15">
        <f>'C 25mm Venetian Special '!E13+'C 25mm Venetian Special '!E13*(-Venitain25mmDiscount)</f>
        <v>53.760000000000005</v>
      </c>
      <c r="F13" s="15">
        <f>'C 25mm Venetian Special '!F13+'C 25mm Venetian Special '!F13*(-Venitain25mmDiscount)</f>
        <v>58.8</v>
      </c>
      <c r="G13" s="15">
        <f>'C 25mm Venetian Special '!G13+'C 25mm Venetian Special '!G13*(-Venitain25mmDiscount)</f>
        <v>66.640000000000015</v>
      </c>
      <c r="H13" s="15">
        <f>'C 25mm Venetian Special '!H13+'C 25mm Venetian Special '!H13*(-Venitain25mmDiscount)</f>
        <v>71.680000000000007</v>
      </c>
      <c r="I13" s="15">
        <f>'C 25mm Venetian Special '!I13+'C 25mm Venetian Special '!I13*(-Venitain25mmDiscount)</f>
        <v>81.760000000000005</v>
      </c>
      <c r="J13" s="15">
        <f>'C 25mm Venetian Special '!J13+'C 25mm Venetian Special '!J13*(-Venitain25mmDiscount)</f>
        <v>86.8</v>
      </c>
      <c r="K13" s="15">
        <f>'C 25mm Venetian Special '!K13+'C 25mm Venetian Special '!K13*(-Venitain25mmDiscount)</f>
        <v>92.960000000000008</v>
      </c>
    </row>
    <row r="14" spans="1:11" ht="18.75" x14ac:dyDescent="0.3">
      <c r="A14" s="339">
        <v>2110</v>
      </c>
      <c r="B14" s="336" t="s">
        <v>339</v>
      </c>
      <c r="C14" s="15">
        <f>'C 25mm Venetian Special '!C14+'C 25mm Venetian Special '!C14*(-Venitain25mmDiscount)</f>
        <v>40.880000000000003</v>
      </c>
      <c r="D14" s="15">
        <f>'C 25mm Venetian Special '!D14+'C 25mm Venetian Special '!D14*(-Venitain25mmDiscount)</f>
        <v>47.6</v>
      </c>
      <c r="E14" s="15">
        <f>'C 25mm Venetian Special '!E14+'C 25mm Venetian Special '!E14*(-Venitain25mmDiscount)</f>
        <v>56</v>
      </c>
      <c r="F14" s="15">
        <f>'C 25mm Venetian Special '!F14+'C 25mm Venetian Special '!F14*(-Venitain25mmDiscount)</f>
        <v>63.840000000000018</v>
      </c>
      <c r="G14" s="15">
        <f>'C 25mm Venetian Special '!G14+'C 25mm Venetian Special '!G14*(-Venitain25mmDiscount)</f>
        <v>68.88000000000001</v>
      </c>
      <c r="H14" s="15">
        <f>'C 25mm Venetian Special '!H14+'C 25mm Venetian Special '!H14*(-Venitain25mmDiscount)</f>
        <v>77.28</v>
      </c>
      <c r="I14" s="15">
        <f>'C 25mm Venetian Special '!I14+'C 25mm Venetian Special '!I14*(-Venitain25mmDiscount)</f>
        <v>83.440000000000012</v>
      </c>
      <c r="J14" s="15">
        <f>'C 25mm Venetian Special '!J14+'C 25mm Venetian Special '!J14*(-Venitain25mmDiscount)</f>
        <v>91.840000000000018</v>
      </c>
      <c r="K14" s="15">
        <f>'C 25mm Venetian Special '!K14+'C 25mm Venetian Special '!K14*(-Venitain25mmDiscount)</f>
        <v>98</v>
      </c>
    </row>
    <row r="15" spans="1:11" ht="18.75" x14ac:dyDescent="0.3">
      <c r="A15" s="339">
        <v>2260</v>
      </c>
      <c r="B15" s="336" t="s">
        <v>340</v>
      </c>
      <c r="C15" s="15">
        <f>'C 25mm Venetian Special '!C15+'C 25mm Venetian Special '!C15*(-Venitain25mmDiscount)</f>
        <v>42.56</v>
      </c>
      <c r="D15" s="15">
        <f>'C 25mm Venetian Special '!D15+'C 25mm Venetian Special '!D15*(-Venitain25mmDiscount)</f>
        <v>49.28</v>
      </c>
      <c r="E15" s="15">
        <f>'C 25mm Venetian Special '!E15+'C 25mm Venetian Special '!E15*(-Venitain25mmDiscount)</f>
        <v>58.24</v>
      </c>
      <c r="F15" s="15">
        <f>'C 25mm Venetian Special '!F15+'C 25mm Venetian Special '!F15*(-Venitain25mmDiscount)</f>
        <v>65.52</v>
      </c>
      <c r="G15" s="15">
        <f>'C 25mm Venetian Special '!G15+'C 25mm Venetian Special '!G15*(-Venitain25mmDiscount)</f>
        <v>71.680000000000007</v>
      </c>
      <c r="H15" s="15">
        <f>'C 25mm Venetian Special '!H15+'C 25mm Venetian Special '!H15*(-Venitain25mmDiscount)</f>
        <v>81.760000000000005</v>
      </c>
      <c r="I15" s="15">
        <f>'C 25mm Venetian Special '!I15+'C 25mm Venetian Special '!I15*(-Venitain25mmDiscount)</f>
        <v>87.360000000000014</v>
      </c>
      <c r="J15" s="15">
        <f>'C 25mm Venetian Special '!J15+'C 25mm Venetian Special '!J15*(-Venitain25mmDiscount)</f>
        <v>95.76</v>
      </c>
      <c r="K15" s="15">
        <f>'C 25mm Venetian Special '!K15+'C 25mm Venetian Special '!K15*(-Venitain25mmDiscount)</f>
        <v>103.6</v>
      </c>
    </row>
    <row r="16" spans="1:11" ht="18.75" x14ac:dyDescent="0.3">
      <c r="A16" s="339">
        <v>2410</v>
      </c>
      <c r="B16" s="336" t="s">
        <v>341</v>
      </c>
      <c r="C16" s="15">
        <f>'C 25mm Venetian Special '!C16+'C 25mm Venetian Special '!C16*(-Venitain25mmDiscount)</f>
        <v>44.24</v>
      </c>
      <c r="D16" s="15">
        <f>'C 25mm Venetian Special '!D16+'C 25mm Venetian Special '!D16*(-Venitain25mmDiscount)</f>
        <v>52.64</v>
      </c>
      <c r="E16" s="15">
        <f>'C 25mm Venetian Special '!E16+'C 25mm Venetian Special '!E16*(-Venitain25mmDiscount)</f>
        <v>59.92</v>
      </c>
      <c r="F16" s="15">
        <f>'C 25mm Venetian Special '!F16+'C 25mm Venetian Special '!F16*(-Venitain25mmDiscount)</f>
        <v>67.2</v>
      </c>
      <c r="G16" s="15">
        <f>'C 25mm Venetian Special '!G16+'C 25mm Venetian Special '!G16*(-Venitain25mmDiscount)</f>
        <v>76.160000000000011</v>
      </c>
      <c r="H16" s="15">
        <f>'C 25mm Venetian Special '!H16+'C 25mm Venetian Special '!H16*(-Venitain25mmDiscount)</f>
        <v>84.56</v>
      </c>
      <c r="I16" s="15">
        <f>'C 25mm Venetian Special '!I16+'C 25mm Venetian Special '!I16*(-Venitain25mmDiscount)</f>
        <v>92.4</v>
      </c>
      <c r="J16" s="15">
        <f>'C 25mm Venetian Special '!J16+'C 25mm Venetian Special '!J16*(-Venitain25mmDiscount)</f>
        <v>101.36000000000001</v>
      </c>
      <c r="K16" s="15">
        <f>'C 25mm Venetian Special '!K16+'C 25mm Venetian Special '!K16*(-Venitain25mmDiscount)</f>
        <v>109.2</v>
      </c>
    </row>
    <row r="17" spans="1:11" ht="18.75" x14ac:dyDescent="0.3">
      <c r="A17" s="339">
        <v>2560</v>
      </c>
      <c r="B17" s="336" t="s">
        <v>342</v>
      </c>
      <c r="C17" s="15">
        <f>'C 25mm Venetian Special '!C17+'C 25mm Venetian Special '!C17*(-Venitain25mmDiscount)</f>
        <v>45.36</v>
      </c>
      <c r="D17" s="15">
        <f>'C 25mm Venetian Special '!D17+'C 25mm Venetian Special '!D17*(-Venitain25mmDiscount)</f>
        <v>54.320000000000007</v>
      </c>
      <c r="E17" s="15">
        <f>'C 25mm Venetian Special '!E17+'C 25mm Venetian Special '!E17*(-Venitain25mmDiscount)</f>
        <v>63.840000000000018</v>
      </c>
      <c r="F17" s="15">
        <f>'C 25mm Venetian Special '!F17+'C 25mm Venetian Special '!F17*(-Venitain25mmDiscount)</f>
        <v>70.56</v>
      </c>
      <c r="G17" s="15">
        <f>'C 25mm Venetian Special '!G17+'C 25mm Venetian Special '!G17*(-Venitain25mmDiscount)</f>
        <v>81.760000000000005</v>
      </c>
      <c r="H17" s="15">
        <f>'C 25mm Venetian Special '!H17+'C 25mm Venetian Special '!H17*(-Venitain25mmDiscount)</f>
        <v>87.360000000000014</v>
      </c>
      <c r="I17" s="15">
        <f>'C 25mm Venetian Special '!I17+'C 25mm Venetian Special '!I17*(-Venitain25mmDiscount)</f>
        <v>96.32</v>
      </c>
      <c r="J17" s="15">
        <f>'C 25mm Venetian Special '!J17+'C 25mm Venetian Special '!J17*(-Venitain25mmDiscount)</f>
        <v>104.16000000000001</v>
      </c>
      <c r="K17" s="15">
        <f>'C 25mm Venetian Special '!K17+'C 25mm Venetian Special '!K17*(-Venitain25mmDiscount)</f>
        <v>113.68</v>
      </c>
    </row>
    <row r="18" spans="1:11" ht="18.75" x14ac:dyDescent="0.3">
      <c r="A18" s="339">
        <v>2710</v>
      </c>
      <c r="B18" s="336" t="s">
        <v>343</v>
      </c>
      <c r="C18" s="15">
        <f>'C 25mm Venetian Special '!C18+'C 25mm Venetian Special '!C18*(-Venitain25mmDiscount)</f>
        <v>47.6</v>
      </c>
      <c r="D18" s="15">
        <f>'C 25mm Venetian Special '!D18+'C 25mm Venetian Special '!D18*(-Venitain25mmDiscount)</f>
        <v>56</v>
      </c>
      <c r="E18" s="15">
        <f>'C 25mm Venetian Special '!E18+'C 25mm Venetian Special '!E18*(-Venitain25mmDiscount)</f>
        <v>65.52</v>
      </c>
      <c r="F18" s="15">
        <f>'C 25mm Venetian Special '!F18+'C 25mm Venetian Special '!F18*(-Venitain25mmDiscount)</f>
        <v>75.599999999999994</v>
      </c>
      <c r="G18" s="15">
        <f>'C 25mm Venetian Special '!G18+'C 25mm Venetian Special '!G18*(-Venitain25mmDiscount)</f>
        <v>83.440000000000012</v>
      </c>
      <c r="H18" s="15">
        <f>'C 25mm Venetian Special '!H18+'C 25mm Venetian Special '!H18*(-Venitain25mmDiscount)</f>
        <v>92.4</v>
      </c>
      <c r="I18" s="15">
        <f>'C 25mm Venetian Special '!I18+'C 25mm Venetian Special '!I18*(-Venitain25mmDiscount)</f>
        <v>102.48</v>
      </c>
      <c r="J18" s="15">
        <f>'C 25mm Venetian Special '!J18+'C 25mm Venetian Special '!J18*(-Venitain25mmDiscount)</f>
        <v>110.32000000000002</v>
      </c>
      <c r="K18" s="15">
        <f>'C 25mm Venetian Special '!K18+'C 25mm Venetian Special '!K18*(-Venitain25mmDiscount)</f>
        <v>118.72000000000003</v>
      </c>
    </row>
    <row r="19" spans="1:11" ht="18.75" x14ac:dyDescent="0.3">
      <c r="A19" s="339">
        <v>2860</v>
      </c>
      <c r="B19" s="336" t="s">
        <v>344</v>
      </c>
      <c r="C19" s="15">
        <f>'C 25mm Venetian Special '!C19+'C 25mm Venetian Special '!C19*(-Venitain25mmDiscount)</f>
        <v>48.16</v>
      </c>
      <c r="D19" s="15">
        <f>'C 25mm Venetian Special '!D19+'C 25mm Venetian Special '!D19*(-Venitain25mmDiscount)</f>
        <v>58.24</v>
      </c>
      <c r="E19" s="15">
        <f>'C 25mm Venetian Special '!E19+'C 25mm Venetian Special '!E19*(-Venitain25mmDiscount)</f>
        <v>67.2</v>
      </c>
      <c r="F19" s="15">
        <f>'C 25mm Venetian Special '!F19+'C 25mm Venetian Special '!F19*(-Venitain25mmDiscount)</f>
        <v>77.28</v>
      </c>
      <c r="G19" s="15">
        <f>'C 25mm Venetian Special '!G19+'C 25mm Venetian Special '!G19*(-Venitain25mmDiscount)</f>
        <v>86.8</v>
      </c>
      <c r="H19" s="15">
        <f>'C 25mm Venetian Special '!H19+'C 25mm Venetian Special '!H19*(-Venitain25mmDiscount)</f>
        <v>95.76</v>
      </c>
      <c r="I19" s="15">
        <f>'C 25mm Venetian Special '!I19+'C 25mm Venetian Special '!I19*(-Venitain25mmDiscount)</f>
        <v>104.16000000000001</v>
      </c>
      <c r="J19" s="15">
        <f>'C 25mm Venetian Special '!J19+'C 25mm Venetian Special '!J19*(-Venitain25mmDiscount)</f>
        <v>114.80000000000001</v>
      </c>
      <c r="K19" s="15">
        <f>'C 25mm Venetian Special '!K19+'C 25mm Venetian Special '!K19*(-Venitain25mmDiscount)</f>
        <v>123.76000000000002</v>
      </c>
    </row>
    <row r="20" spans="1:11" ht="18.75" x14ac:dyDescent="0.3">
      <c r="A20" s="339">
        <v>3010</v>
      </c>
      <c r="B20" s="336" t="s">
        <v>345</v>
      </c>
      <c r="C20" s="15">
        <f>'C 25mm Venetian Special '!C20+'C 25mm Venetian Special '!C20*(-Venitain25mmDiscount)</f>
        <v>49.28</v>
      </c>
      <c r="D20" s="15">
        <f>'C 25mm Venetian Special '!D20+'C 25mm Venetian Special '!D20*(-Venitain25mmDiscount)</f>
        <v>59.92</v>
      </c>
      <c r="E20" s="15">
        <f>'C 25mm Venetian Special '!E20+'C 25mm Venetian Special '!E20*(-Venitain25mmDiscount)</f>
        <v>68.88000000000001</v>
      </c>
      <c r="F20" s="15">
        <f>'C 25mm Venetian Special '!F20+'C 25mm Venetian Special '!F20*(-Venitain25mmDiscount)</f>
        <v>81.760000000000005</v>
      </c>
      <c r="G20" s="15">
        <f>'C 25mm Venetian Special '!G20+'C 25mm Venetian Special '!G20*(-Venitain25mmDiscount)</f>
        <v>90.160000000000011</v>
      </c>
      <c r="H20" s="15">
        <f>'C 25mm Venetian Special '!H20+'C 25mm Venetian Special '!H20*(-Venitain25mmDiscount)</f>
        <v>101.36000000000001</v>
      </c>
      <c r="I20" s="15">
        <f>'C 25mm Venetian Special '!I20+'C 25mm Venetian Special '!I20*(-Venitain25mmDiscount)</f>
        <v>109.2</v>
      </c>
      <c r="J20" s="15">
        <f>'C 25mm Venetian Special '!J20+'C 25mm Venetian Special '!J20*(-Venitain25mmDiscount)</f>
        <v>120.4</v>
      </c>
      <c r="K20" s="15">
        <f>'C 25mm Venetian Special '!K20+'C 25mm Venetian Special '!K20*(-Venitain25mmDiscount)</f>
        <v>129.92000000000002</v>
      </c>
    </row>
    <row r="21" spans="1:11" ht="18.75" x14ac:dyDescent="0.3">
      <c r="A21" s="339">
        <v>3160</v>
      </c>
      <c r="B21" s="336" t="s">
        <v>534</v>
      </c>
      <c r="C21" s="15">
        <f>'C 25mm Venetian Special '!C21+'C 25mm Venetian Special '!C21*(-Venitain25mmDiscount)</f>
        <v>52.64</v>
      </c>
      <c r="D21" s="15">
        <f>'C 25mm Venetian Special '!D21+'C 25mm Venetian Special '!D21*(-Venitain25mmDiscount)</f>
        <v>63.840000000000018</v>
      </c>
      <c r="E21" s="15">
        <f>'C 25mm Venetian Special '!E21+'C 25mm Venetian Special '!E21*(-Venitain25mmDiscount)</f>
        <v>71.680000000000007</v>
      </c>
      <c r="F21" s="15">
        <f>'C 25mm Venetian Special '!F21+'C 25mm Venetian Special '!F21*(-Venitain25mmDiscount)</f>
        <v>83.440000000000012</v>
      </c>
      <c r="G21" s="15">
        <f>'C 25mm Venetian Special '!G21+'C 25mm Venetian Special '!G21*(-Venitain25mmDiscount)</f>
        <v>92.4</v>
      </c>
      <c r="H21" s="15">
        <f>'C 25mm Venetian Special '!H21+'C 25mm Venetian Special '!H21*(-Venitain25mmDiscount)</f>
        <v>103.6</v>
      </c>
      <c r="I21" s="15">
        <f>'C 25mm Venetian Special '!I21+'C 25mm Venetian Special '!I21*(-Venitain25mmDiscount)</f>
        <v>113.68</v>
      </c>
      <c r="J21" s="15">
        <f>'C 25mm Venetian Special '!J21+'C 25mm Venetian Special '!J21*(-Venitain25mmDiscount)</f>
        <v>123.76000000000002</v>
      </c>
      <c r="K21" s="15">
        <f>'C 25mm Venetian Special '!K21+'C 25mm Venetian Special '!K21*(-Venitain25mmDiscount)</f>
        <v>134.96</v>
      </c>
    </row>
    <row r="22" spans="1:11" ht="18.75" x14ac:dyDescent="0.3">
      <c r="A22" s="339">
        <v>3310</v>
      </c>
      <c r="B22" s="336" t="s">
        <v>535</v>
      </c>
      <c r="C22" s="15">
        <f>'C 25mm Venetian Special '!C22+'C 25mm Venetian Special '!C22*(-Venitain25mmDiscount)</f>
        <v>53.760000000000005</v>
      </c>
      <c r="D22" s="15">
        <f>'C 25mm Venetian Special '!D22+'C 25mm Venetian Special '!D22*(-Venitain25mmDiscount)</f>
        <v>64.960000000000008</v>
      </c>
      <c r="E22" s="15">
        <f>'C 25mm Venetian Special '!E22+'C 25mm Venetian Special '!E22*(-Venitain25mmDiscount)</f>
        <v>75.599999999999994</v>
      </c>
      <c r="F22" s="15">
        <f>'C 25mm Venetian Special '!F22+'C 25mm Venetian Special '!F22*(-Venitain25mmDiscount)</f>
        <v>84.56</v>
      </c>
      <c r="G22" s="15">
        <f>'C 25mm Venetian Special '!G22+'C 25mm Venetian Special '!G22*(-Venitain25mmDiscount)</f>
        <v>96.32</v>
      </c>
      <c r="H22" s="15">
        <f>'C 25mm Venetian Special '!H22+'C 25mm Venetian Special '!H22*(-Venitain25mmDiscount)</f>
        <v>108.08000000000001</v>
      </c>
      <c r="I22" s="15">
        <f>'C 25mm Venetian Special '!I22+'C 25mm Venetian Special '!I22*(-Venitain25mmDiscount)</f>
        <v>118.72000000000003</v>
      </c>
      <c r="J22" s="15">
        <f>'C 25mm Venetian Special '!J22+'C 25mm Venetian Special '!J22*(-Venitain25mmDiscount)</f>
        <v>129.92000000000002</v>
      </c>
      <c r="K22" s="15">
        <f>'C 25mm Venetian Special '!K22+'C 25mm Venetian Special '!K22*(-Venitain25mmDiscount)</f>
        <v>140</v>
      </c>
    </row>
    <row r="23" spans="1:11" ht="18.75" x14ac:dyDescent="0.3">
      <c r="A23" s="339">
        <v>3460</v>
      </c>
      <c r="B23" s="336" t="s">
        <v>536</v>
      </c>
      <c r="C23" s="15">
        <f>'C 25mm Venetian Special '!C23+'C 25mm Venetian Special '!C23*(-Venitain25mmDiscount)</f>
        <v>54.320000000000007</v>
      </c>
      <c r="D23" s="15">
        <f>'C 25mm Venetian Special '!D23+'C 25mm Venetian Special '!D23*(-Venitain25mmDiscount)</f>
        <v>66.640000000000015</v>
      </c>
      <c r="E23" s="15">
        <f>'C 25mm Venetian Special '!E23+'C 25mm Venetian Special '!E23*(-Venitain25mmDiscount)</f>
        <v>77.28</v>
      </c>
      <c r="F23" s="15">
        <f>'C 25mm Venetian Special '!F23+'C 25mm Venetian Special '!F23*(-Venitain25mmDiscount)</f>
        <v>87.360000000000014</v>
      </c>
      <c r="G23" s="15">
        <f>'C 25mm Venetian Special '!G23+'C 25mm Venetian Special '!G23*(-Venitain25mmDiscount)</f>
        <v>101.36000000000001</v>
      </c>
      <c r="H23" s="15">
        <f>'C 25mm Venetian Special '!H23+'C 25mm Venetian Special '!H23*(-Venitain25mmDiscount)</f>
        <v>110.32000000000002</v>
      </c>
      <c r="I23" s="15">
        <f>'C 25mm Venetian Special '!I23+'C 25mm Venetian Special '!I23*(-Venitain25mmDiscount)</f>
        <v>123.2</v>
      </c>
      <c r="J23" s="15">
        <f>'C 25mm Venetian Special '!J23+'C 25mm Venetian Special '!J23*(-Venitain25mmDiscount)</f>
        <v>132.72000000000003</v>
      </c>
      <c r="K23" s="15">
        <f>'C 25mm Venetian Special '!K23+'C 25mm Venetian Special '!K23*(-Venitain25mmDiscount)</f>
        <v>143.92000000000002</v>
      </c>
    </row>
    <row r="24" spans="1:11" ht="18.75" x14ac:dyDescent="0.3">
      <c r="A24" s="339">
        <v>3610</v>
      </c>
      <c r="B24" s="336" t="s">
        <v>537</v>
      </c>
      <c r="C24" s="15">
        <f>'C 25mm Venetian Special '!C24+'C 25mm Venetian Special '!C24*(-Venitain25mmDiscount)</f>
        <v>56</v>
      </c>
      <c r="D24" s="15">
        <f>'C 25mm Venetian Special '!D24+'C 25mm Venetian Special '!D24*(-Venitain25mmDiscount)</f>
        <v>67.2</v>
      </c>
      <c r="E24" s="15">
        <f>'C 25mm Venetian Special '!E24+'C 25mm Venetian Special '!E24*(-Venitain25mmDiscount)</f>
        <v>81.760000000000005</v>
      </c>
      <c r="F24" s="15">
        <f>'C 25mm Venetian Special '!F24+'C 25mm Venetian Special '!F24*(-Venitain25mmDiscount)</f>
        <v>91.840000000000018</v>
      </c>
      <c r="G24" s="15">
        <f>'C 25mm Venetian Special '!G24+'C 25mm Venetian Special '!G24*(-Venitain25mmDiscount)</f>
        <v>103.6</v>
      </c>
      <c r="H24" s="15">
        <f>'C 25mm Venetian Special '!H24+'C 25mm Venetian Special '!H24*(-Venitain25mmDiscount)</f>
        <v>114.80000000000001</v>
      </c>
      <c r="I24" s="15">
        <f>'C 25mm Venetian Special '!I24+'C 25mm Venetian Special '!I24*(-Venitain25mmDiscount)</f>
        <v>126</v>
      </c>
      <c r="J24" s="15">
        <f>'C 25mm Venetian Special '!J24+'C 25mm Venetian Special '!J24*(-Venitain25mmDiscount)</f>
        <v>137.76000000000002</v>
      </c>
      <c r="K24" s="15">
        <f>'C 25mm Venetian Special '!K24+'C 25mm Venetian Special '!K24*(-Venitain25mmDiscount)</f>
        <v>150.63999999999999</v>
      </c>
    </row>
    <row r="25" spans="1:11" ht="18.75" x14ac:dyDescent="0.3">
      <c r="A25" s="339">
        <v>3760</v>
      </c>
      <c r="B25" s="336" t="s">
        <v>538</v>
      </c>
      <c r="C25" s="15">
        <f>'C 25mm Venetian Special '!C25+'C 25mm Venetian Special '!C25*(-Venitain25mmDiscount)</f>
        <v>58.24</v>
      </c>
      <c r="D25" s="15">
        <f>'C 25mm Venetian Special '!D25+'C 25mm Venetian Special '!D25*(-Venitain25mmDiscount)</f>
        <v>68.88000000000001</v>
      </c>
      <c r="E25" s="15">
        <f>'C 25mm Venetian Special '!E25+'C 25mm Venetian Special '!E25*(-Venitain25mmDiscount)</f>
        <v>82.32</v>
      </c>
      <c r="F25" s="15">
        <f>'C 25mm Venetian Special '!F25+'C 25mm Venetian Special '!F25*(-Venitain25mmDiscount)</f>
        <v>92.960000000000008</v>
      </c>
      <c r="G25" s="15">
        <f>'C 25mm Venetian Special '!G25+'C 25mm Venetian Special '!G25*(-Venitain25mmDiscount)</f>
        <v>104.72</v>
      </c>
      <c r="H25" s="15">
        <f>'C 25mm Venetian Special '!H25+'C 25mm Venetian Special '!H25*(-Venitain25mmDiscount)</f>
        <v>118.72000000000003</v>
      </c>
      <c r="I25" s="15">
        <f>'C 25mm Venetian Special '!I25+'C 25mm Venetian Special '!I25*(-Venitain25mmDiscount)</f>
        <v>130.48000000000002</v>
      </c>
      <c r="J25" s="15">
        <f>'C 25mm Venetian Special '!J25+'C 25mm Venetian Special '!J25*(-Venitain25mmDiscount)</f>
        <v>142.80000000000001</v>
      </c>
      <c r="K25" s="15">
        <f>'C 25mm Venetian Special '!K25+'C 25mm Venetian Special '!K25*(-Venitain25mmDiscount)</f>
        <v>155.68000000000004</v>
      </c>
    </row>
    <row r="26" spans="1:11" ht="18.75" x14ac:dyDescent="0.3">
      <c r="A26" s="339">
        <v>4000</v>
      </c>
      <c r="B26" s="336" t="s">
        <v>539</v>
      </c>
      <c r="C26" s="15">
        <f>'C 25mm Venetian Special '!C26+'C 25mm Venetian Special '!C26*(-Venitain25mmDiscount)</f>
        <v>59.92</v>
      </c>
      <c r="D26" s="15">
        <f>'C 25mm Venetian Special '!D26+'C 25mm Venetian Special '!D26*(-Venitain25mmDiscount)</f>
        <v>71.680000000000007</v>
      </c>
      <c r="E26" s="15">
        <f>'C 25mm Venetian Special '!E26+'C 25mm Venetian Special '!E26*(-Venitain25mmDiscount)</f>
        <v>86.8</v>
      </c>
      <c r="F26" s="15">
        <f>'C 25mm Venetian Special '!F26+'C 25mm Venetian Special '!F26*(-Venitain25mmDiscount)</f>
        <v>100.24000000000001</v>
      </c>
      <c r="G26" s="15">
        <f>'C 25mm Venetian Special '!G26+'C 25mm Venetian Special '!G26*(-Venitain25mmDiscount)</f>
        <v>113.12000000000002</v>
      </c>
      <c r="H26" s="15">
        <f>'C 25mm Venetian Special '!H26+'C 25mm Venetian Special '!H26*(-Venitain25mmDiscount)</f>
        <v>123.76000000000002</v>
      </c>
      <c r="I26" s="15">
        <f>'C 25mm Venetian Special '!I26+'C 25mm Venetian Special '!I26*(-Venitain25mmDiscount)</f>
        <v>137.76000000000002</v>
      </c>
      <c r="J26" s="15">
        <f>'C 25mm Venetian Special '!J26+'C 25mm Venetian Special '!J26*(-Venitain25mmDiscount)</f>
        <v>150.63999999999999</v>
      </c>
      <c r="K26" s="15">
        <f>'C 25mm Venetian Special '!K26+'C 25mm Venetian Special '!K26*(-Venitain25mmDiscount)</f>
        <v>163.52000000000001</v>
      </c>
    </row>
    <row r="27" spans="1:11" ht="18.75" x14ac:dyDescent="0.3">
      <c r="A27" s="308"/>
      <c r="B27" s="2"/>
      <c r="C27" s="2"/>
      <c r="D27" s="2"/>
      <c r="E27" s="2"/>
      <c r="F27" s="2"/>
      <c r="G27" s="2"/>
      <c r="H27" s="2"/>
      <c r="I27" s="2"/>
      <c r="J27" s="2"/>
      <c r="K27" s="2"/>
    </row>
    <row r="28" spans="1:11" ht="23.25" x14ac:dyDescent="0.35">
      <c r="A28" s="342" t="s">
        <v>327</v>
      </c>
      <c r="B28" s="2"/>
      <c r="C28" s="2"/>
      <c r="D28" s="2"/>
      <c r="E28" s="2"/>
      <c r="F28" s="2"/>
      <c r="G28" s="2"/>
      <c r="H28" s="2"/>
      <c r="I28" s="2"/>
      <c r="J28" s="2"/>
      <c r="K28" s="2"/>
    </row>
    <row r="29" spans="1:11" ht="18.75" x14ac:dyDescent="0.3">
      <c r="A29" s="335"/>
      <c r="B29" s="336"/>
      <c r="C29" s="337">
        <v>1810</v>
      </c>
      <c r="D29" s="337">
        <v>1960</v>
      </c>
      <c r="E29" s="337">
        <v>2110</v>
      </c>
      <c r="F29" s="337">
        <v>2260</v>
      </c>
      <c r="G29" s="337">
        <v>2410</v>
      </c>
      <c r="H29" s="337">
        <v>2560</v>
      </c>
      <c r="I29" s="340">
        <v>2710</v>
      </c>
      <c r="J29" s="340">
        <v>2860</v>
      </c>
      <c r="K29" s="340">
        <v>3010</v>
      </c>
    </row>
    <row r="30" spans="1:11" ht="18.75" x14ac:dyDescent="0.3">
      <c r="A30" s="335"/>
      <c r="B30" s="336"/>
      <c r="C30" s="338" t="s">
        <v>337</v>
      </c>
      <c r="D30" s="338" t="s">
        <v>338</v>
      </c>
      <c r="E30" s="338" t="s">
        <v>339</v>
      </c>
      <c r="F30" s="338" t="s">
        <v>340</v>
      </c>
      <c r="G30" s="338" t="s">
        <v>341</v>
      </c>
      <c r="H30" s="338" t="s">
        <v>342</v>
      </c>
      <c r="I30" s="341" t="s">
        <v>343</v>
      </c>
      <c r="J30" s="341" t="s">
        <v>344</v>
      </c>
      <c r="K30" s="341" t="s">
        <v>345</v>
      </c>
    </row>
    <row r="31" spans="1:11" ht="18.75" x14ac:dyDescent="0.3">
      <c r="A31" s="339">
        <v>610</v>
      </c>
      <c r="B31" s="336" t="s">
        <v>533</v>
      </c>
      <c r="C31" s="15">
        <f>'C 25mm Venetian Special '!C31+'C 25mm Venetian Special '!C31*(-Venitain25mmDiscount)</f>
        <v>49.28</v>
      </c>
      <c r="D31" s="15">
        <f>'C 25mm Venetian Special '!D31+'C 25mm Venetian Special '!D31*(-Venitain25mmDiscount)</f>
        <v>53.760000000000005</v>
      </c>
      <c r="E31" s="15">
        <f>'C 25mm Venetian Special '!E31+'C 25mm Venetian Special '!E31*(-Venitain25mmDiscount)</f>
        <v>54.320000000000007</v>
      </c>
      <c r="F31" s="15">
        <f>'C 25mm Venetian Special '!F31+'C 25mm Venetian Special '!F31*(-Venitain25mmDiscount)</f>
        <v>58.24</v>
      </c>
      <c r="G31" s="15">
        <f>'C 25mm Venetian Special '!G31+'C 25mm Venetian Special '!G31*(-Venitain25mmDiscount)</f>
        <v>59.92</v>
      </c>
      <c r="H31" s="15">
        <f>'C 25mm Venetian Special '!H31+'C 25mm Venetian Special '!H31*(-Venitain25mmDiscount)</f>
        <v>64.960000000000008</v>
      </c>
      <c r="I31" s="15">
        <f>'C 25mm Venetian Special '!I31+'C 25mm Venetian Special '!I31*(-Venitain25mmDiscount)</f>
        <v>65.52</v>
      </c>
      <c r="J31" s="15">
        <f>'C 25mm Venetian Special '!J31+'C 25mm Venetian Special '!J31*(-Venitain25mmDiscount)</f>
        <v>67.2</v>
      </c>
      <c r="K31" s="15">
        <f>'C 25mm Venetian Special '!K31+'C 25mm Venetian Special '!K31*(-Venitain25mmDiscount)</f>
        <v>70.56</v>
      </c>
    </row>
    <row r="32" spans="1:11" ht="18.75" x14ac:dyDescent="0.3">
      <c r="A32" s="339">
        <v>760</v>
      </c>
      <c r="B32" s="336" t="s">
        <v>57</v>
      </c>
      <c r="C32" s="15">
        <f>'C 25mm Venetian Special '!C32+'C 25mm Venetian Special '!C32*(-Venitain25mmDiscount)</f>
        <v>54.320000000000007</v>
      </c>
      <c r="D32" s="15">
        <f>'C 25mm Venetian Special '!D32+'C 25mm Venetian Special '!D32*(-Venitain25mmDiscount)</f>
        <v>58.8</v>
      </c>
      <c r="E32" s="15">
        <f>'C 25mm Venetian Special '!E32+'C 25mm Venetian Special '!E32*(-Venitain25mmDiscount)</f>
        <v>63.840000000000018</v>
      </c>
      <c r="F32" s="15">
        <f>'C 25mm Venetian Special '!F32+'C 25mm Venetian Special '!F32*(-Venitain25mmDiscount)</f>
        <v>65.52</v>
      </c>
      <c r="G32" s="15">
        <f>'C 25mm Venetian Special '!G32+'C 25mm Venetian Special '!G32*(-Venitain25mmDiscount)</f>
        <v>67.2</v>
      </c>
      <c r="H32" s="15">
        <f>'C 25mm Venetian Special '!H32+'C 25mm Venetian Special '!H32*(-Venitain25mmDiscount)</f>
        <v>70.56</v>
      </c>
      <c r="I32" s="15">
        <f>'C 25mm Venetian Special '!I32+'C 25mm Venetian Special '!I32*(-Venitain25mmDiscount)</f>
        <v>75.599999999999994</v>
      </c>
      <c r="J32" s="15">
        <f>'C 25mm Venetian Special '!J32+'C 25mm Venetian Special '!J32*(-Venitain25mmDiscount)</f>
        <v>77.28</v>
      </c>
      <c r="K32" s="15">
        <f>'C 25mm Venetian Special '!K32+'C 25mm Venetian Special '!K32*(-Venitain25mmDiscount)</f>
        <v>81.760000000000005</v>
      </c>
    </row>
    <row r="33" spans="1:11" ht="18.75" x14ac:dyDescent="0.3">
      <c r="A33" s="339">
        <v>910</v>
      </c>
      <c r="B33" s="336" t="s">
        <v>331</v>
      </c>
      <c r="C33" s="15">
        <f>'C 25mm Venetian Special '!C33+'C 25mm Venetian Special '!C33*(-Venitain25mmDiscount)</f>
        <v>59.92</v>
      </c>
      <c r="D33" s="15">
        <f>'C 25mm Venetian Special '!D33+'C 25mm Venetian Special '!D33*(-Venitain25mmDiscount)</f>
        <v>64.960000000000008</v>
      </c>
      <c r="E33" s="15">
        <f>'C 25mm Venetian Special '!E33+'C 25mm Venetian Special '!E33*(-Venitain25mmDiscount)</f>
        <v>67.2</v>
      </c>
      <c r="F33" s="15">
        <f>'C 25mm Venetian Special '!F33+'C 25mm Venetian Special '!F33*(-Venitain25mmDiscount)</f>
        <v>70.56</v>
      </c>
      <c r="G33" s="15">
        <f>'C 25mm Venetian Special '!G33+'C 25mm Venetian Special '!G33*(-Venitain25mmDiscount)</f>
        <v>76.160000000000011</v>
      </c>
      <c r="H33" s="15">
        <f>'C 25mm Venetian Special '!H33+'C 25mm Venetian Special '!H33*(-Venitain25mmDiscount)</f>
        <v>78.960000000000008</v>
      </c>
      <c r="I33" s="15">
        <f>'C 25mm Venetian Special '!I33+'C 25mm Venetian Special '!I33*(-Venitain25mmDiscount)</f>
        <v>82.32</v>
      </c>
      <c r="J33" s="15">
        <f>'C 25mm Venetian Special '!J33+'C 25mm Venetian Special '!J33*(-Venitain25mmDiscount)</f>
        <v>86.8</v>
      </c>
      <c r="K33" s="15">
        <f>'C 25mm Venetian Special '!K33+'C 25mm Venetian Special '!K33*(-Venitain25mmDiscount)</f>
        <v>90.160000000000011</v>
      </c>
    </row>
    <row r="34" spans="1:11" ht="18.75" x14ac:dyDescent="0.3">
      <c r="A34" s="339">
        <v>1060</v>
      </c>
      <c r="B34" s="336" t="s">
        <v>332</v>
      </c>
      <c r="C34" s="15">
        <f>'C 25mm Venetian Special '!C34+'C 25mm Venetian Special '!C34*(-Venitain25mmDiscount)</f>
        <v>66.640000000000015</v>
      </c>
      <c r="D34" s="15">
        <f>'C 25mm Venetian Special '!D34+'C 25mm Venetian Special '!D34*(-Venitain25mmDiscount)</f>
        <v>68.88000000000001</v>
      </c>
      <c r="E34" s="15">
        <f>'C 25mm Venetian Special '!E34+'C 25mm Venetian Special '!E34*(-Venitain25mmDiscount)</f>
        <v>75.599999999999994</v>
      </c>
      <c r="F34" s="15">
        <f>'C 25mm Venetian Special '!F34+'C 25mm Venetian Special '!F34*(-Venitain25mmDiscount)</f>
        <v>78.960000000000008</v>
      </c>
      <c r="G34" s="15">
        <f>'C 25mm Venetian Special '!G34+'C 25mm Venetian Special '!G34*(-Venitain25mmDiscount)</f>
        <v>82.32</v>
      </c>
      <c r="H34" s="15">
        <f>'C 25mm Venetian Special '!H34+'C 25mm Venetian Special '!H34*(-Venitain25mmDiscount)</f>
        <v>86.8</v>
      </c>
      <c r="I34" s="15">
        <f>'C 25mm Venetian Special '!I34+'C 25mm Venetian Special '!I34*(-Venitain25mmDiscount)</f>
        <v>91.840000000000018</v>
      </c>
      <c r="J34" s="15">
        <f>'C 25mm Venetian Special '!J34+'C 25mm Venetian Special '!J34*(-Venitain25mmDiscount)</f>
        <v>92.960000000000008</v>
      </c>
      <c r="K34" s="15">
        <f>'C 25mm Venetian Special '!K34+'C 25mm Venetian Special '!K34*(-Venitain25mmDiscount)</f>
        <v>100.24000000000001</v>
      </c>
    </row>
    <row r="35" spans="1:11" ht="18.75" x14ac:dyDescent="0.3">
      <c r="A35" s="339">
        <v>1210</v>
      </c>
      <c r="B35" s="336" t="s">
        <v>333</v>
      </c>
      <c r="C35" s="15">
        <f>'C 25mm Venetian Special '!C35+'C 25mm Venetian Special '!C35*(-Venitain25mmDiscount)</f>
        <v>71.680000000000007</v>
      </c>
      <c r="D35" s="15">
        <f>'C 25mm Venetian Special '!D35+'C 25mm Venetian Special '!D35*(-Venitain25mmDiscount)</f>
        <v>76.160000000000011</v>
      </c>
      <c r="E35" s="15">
        <f>'C 25mm Venetian Special '!E35+'C 25mm Venetian Special '!E35*(-Venitain25mmDiscount)</f>
        <v>81.760000000000005</v>
      </c>
      <c r="F35" s="15">
        <f>'C 25mm Venetian Special '!F35+'C 25mm Venetian Special '!F35*(-Venitain25mmDiscount)</f>
        <v>84.56</v>
      </c>
      <c r="G35" s="15">
        <f>'C 25mm Venetian Special '!G35+'C 25mm Venetian Special '!G35*(-Venitain25mmDiscount)</f>
        <v>90.160000000000011</v>
      </c>
      <c r="H35" s="15">
        <f>'C 25mm Venetian Special '!H35+'C 25mm Venetian Special '!H35*(-Venitain25mmDiscount)</f>
        <v>92.960000000000008</v>
      </c>
      <c r="I35" s="15">
        <f>'C 25mm Venetian Special '!I35+'C 25mm Venetian Special '!I35*(-Venitain25mmDiscount)</f>
        <v>100.24000000000001</v>
      </c>
      <c r="J35" s="15">
        <f>'C 25mm Venetian Special '!J35+'C 25mm Venetian Special '!J35*(-Venitain25mmDiscount)</f>
        <v>103.6</v>
      </c>
      <c r="K35" s="15">
        <f>'C 25mm Venetian Special '!K35+'C 25mm Venetian Special '!K35*(-Venitain25mmDiscount)</f>
        <v>108.08000000000001</v>
      </c>
    </row>
    <row r="36" spans="1:11" ht="18.75" x14ac:dyDescent="0.3">
      <c r="A36" s="339">
        <v>1360</v>
      </c>
      <c r="B36" s="336" t="s">
        <v>334</v>
      </c>
      <c r="C36" s="15">
        <f>'C 25mm Venetian Special '!C36+'C 25mm Venetian Special '!C36*(-Venitain25mmDiscount)</f>
        <v>77.28</v>
      </c>
      <c r="D36" s="15">
        <f>'C 25mm Venetian Special '!D36+'C 25mm Venetian Special '!D36*(-Venitain25mmDiscount)</f>
        <v>82.32</v>
      </c>
      <c r="E36" s="15">
        <f>'C 25mm Venetian Special '!E36+'C 25mm Venetian Special '!E36*(-Venitain25mmDiscount)</f>
        <v>87.360000000000014</v>
      </c>
      <c r="F36" s="15">
        <f>'C 25mm Venetian Special '!F36+'C 25mm Venetian Special '!F36*(-Venitain25mmDiscount)</f>
        <v>92.4</v>
      </c>
      <c r="G36" s="15">
        <f>'C 25mm Venetian Special '!G36+'C 25mm Venetian Special '!G36*(-Venitain25mmDiscount)</f>
        <v>96.32</v>
      </c>
      <c r="H36" s="15">
        <f>'C 25mm Venetian Special '!H36+'C 25mm Venetian Special '!H36*(-Venitain25mmDiscount)</f>
        <v>102.48</v>
      </c>
      <c r="I36" s="15">
        <f>'C 25mm Venetian Special '!I36+'C 25mm Venetian Special '!I36*(-Venitain25mmDiscount)</f>
        <v>108.08000000000001</v>
      </c>
      <c r="J36" s="15">
        <f>'C 25mm Venetian Special '!J36+'C 25mm Venetian Special '!J36*(-Venitain25mmDiscount)</f>
        <v>113.12000000000002</v>
      </c>
      <c r="K36" s="15">
        <f>'C 25mm Venetian Special '!K36+'C 25mm Venetian Special '!K36*(-Venitain25mmDiscount)</f>
        <v>115.36000000000001</v>
      </c>
    </row>
    <row r="37" spans="1:11" ht="18.75" x14ac:dyDescent="0.3">
      <c r="A37" s="339">
        <v>1510</v>
      </c>
      <c r="B37" s="336" t="s">
        <v>335</v>
      </c>
      <c r="C37" s="15">
        <f>'C 25mm Venetian Special '!C37+'C 25mm Venetian Special '!C37*(-Venitain25mmDiscount)</f>
        <v>83.440000000000012</v>
      </c>
      <c r="D37" s="15">
        <f>'C 25mm Venetian Special '!D37+'C 25mm Venetian Special '!D37*(-Venitain25mmDiscount)</f>
        <v>87.360000000000014</v>
      </c>
      <c r="E37" s="15">
        <f>'C 25mm Venetian Special '!E37+'C 25mm Venetian Special '!E37*(-Venitain25mmDiscount)</f>
        <v>92.960000000000008</v>
      </c>
      <c r="F37" s="15">
        <f>'C 25mm Venetian Special '!F37+'C 25mm Venetian Special '!F37*(-Venitain25mmDiscount)</f>
        <v>101.36000000000001</v>
      </c>
      <c r="G37" s="15">
        <f>'C 25mm Venetian Special '!G37+'C 25mm Venetian Special '!G37*(-Venitain25mmDiscount)</f>
        <v>104.16000000000001</v>
      </c>
      <c r="H37" s="15">
        <f>'C 25mm Venetian Special '!H37+'C 25mm Venetian Special '!H37*(-Venitain25mmDiscount)</f>
        <v>110.32000000000002</v>
      </c>
      <c r="I37" s="15">
        <f>'C 25mm Venetian Special '!I37+'C 25mm Venetian Special '!I37*(-Venitain25mmDiscount)</f>
        <v>114.80000000000001</v>
      </c>
      <c r="J37" s="15">
        <f>'C 25mm Venetian Special '!J37+'C 25mm Venetian Special '!J37*(-Venitain25mmDiscount)</f>
        <v>121.52000000000001</v>
      </c>
      <c r="K37" s="15">
        <f>'C 25mm Venetian Special '!K37+'C 25mm Venetian Special '!K37*(-Venitain25mmDiscount)</f>
        <v>126</v>
      </c>
    </row>
    <row r="38" spans="1:11" ht="18.75" x14ac:dyDescent="0.3">
      <c r="A38" s="339">
        <v>1660</v>
      </c>
      <c r="B38" s="336" t="s">
        <v>336</v>
      </c>
      <c r="C38" s="15">
        <f>'C 25mm Venetian Special '!C38+'C 25mm Venetian Special '!C38*(-Venitain25mmDiscount)</f>
        <v>90.160000000000011</v>
      </c>
      <c r="D38" s="15">
        <f>'C 25mm Venetian Special '!D38+'C 25mm Venetian Special '!D38*(-Venitain25mmDiscount)</f>
        <v>92.960000000000008</v>
      </c>
      <c r="E38" s="15">
        <f>'C 25mm Venetian Special '!E38+'C 25mm Venetian Special '!E38*(-Venitain25mmDiscount)</f>
        <v>101.36000000000001</v>
      </c>
      <c r="F38" s="15">
        <f>'C 25mm Venetian Special '!F38+'C 25mm Venetian Special '!F38*(-Venitain25mmDiscount)</f>
        <v>104.72</v>
      </c>
      <c r="G38" s="15">
        <f>'C 25mm Venetian Special '!G38+'C 25mm Venetian Special '!G38*(-Venitain25mmDiscount)</f>
        <v>113.12000000000002</v>
      </c>
      <c r="H38" s="15">
        <f>'C 25mm Venetian Special '!H38+'C 25mm Venetian Special '!H38*(-Venitain25mmDiscount)</f>
        <v>118.72000000000003</v>
      </c>
      <c r="I38" s="15">
        <f>'C 25mm Venetian Special '!I38+'C 25mm Venetian Special '!I38*(-Venitain25mmDiscount)</f>
        <v>123.76000000000002</v>
      </c>
      <c r="J38" s="15">
        <f>'C 25mm Venetian Special '!J38+'C 25mm Venetian Special '!J38*(-Venitain25mmDiscount)</f>
        <v>129.92000000000002</v>
      </c>
      <c r="K38" s="15">
        <f>'C 25mm Venetian Special '!K38+'C 25mm Venetian Special '!K38*(-Venitain25mmDiscount)</f>
        <v>134.96</v>
      </c>
    </row>
    <row r="39" spans="1:11" ht="18.75" x14ac:dyDescent="0.3">
      <c r="A39" s="339">
        <v>1810</v>
      </c>
      <c r="B39" s="336" t="s">
        <v>337</v>
      </c>
      <c r="C39" s="15">
        <f>'C 25mm Venetian Special '!C39+'C 25mm Venetian Special '!C39*(-Venitain25mmDiscount)</f>
        <v>92.960000000000008</v>
      </c>
      <c r="D39" s="15">
        <f>'C 25mm Venetian Special '!D39+'C 25mm Venetian Special '!D39*(-Venitain25mmDiscount)</f>
        <v>101.36000000000001</v>
      </c>
      <c r="E39" s="15">
        <f>'C 25mm Venetian Special '!E39+'C 25mm Venetian Special '!E39*(-Venitain25mmDiscount)</f>
        <v>108.08000000000001</v>
      </c>
      <c r="F39" s="15">
        <f>'C 25mm Venetian Special '!F39+'C 25mm Venetian Special '!F39*(-Venitain25mmDiscount)</f>
        <v>113.68</v>
      </c>
      <c r="G39" s="15">
        <f>'C 25mm Venetian Special '!G39+'C 25mm Venetian Special '!G39*(-Venitain25mmDiscount)</f>
        <v>120.4</v>
      </c>
      <c r="H39" s="15">
        <f>'C 25mm Venetian Special '!H39+'C 25mm Venetian Special '!H39*(-Venitain25mmDiscount)</f>
        <v>126</v>
      </c>
      <c r="I39" s="15">
        <f>'C 25mm Venetian Special '!I39+'C 25mm Venetian Special '!I39*(-Venitain25mmDiscount)</f>
        <v>131.6</v>
      </c>
      <c r="J39" s="15">
        <f>'C 25mm Venetian Special '!J39+'C 25mm Venetian Special '!J39*(-Venitain25mmDiscount)</f>
        <v>137.76000000000002</v>
      </c>
      <c r="K39" s="15">
        <f>'C 25mm Venetian Special '!K39+'C 25mm Venetian Special '!K39*(-Venitain25mmDiscount)</f>
        <v>143.92000000000002</v>
      </c>
    </row>
    <row r="40" spans="1:11" ht="18.75" x14ac:dyDescent="0.3">
      <c r="A40" s="339">
        <v>1960</v>
      </c>
      <c r="B40" s="336" t="s">
        <v>338</v>
      </c>
      <c r="C40" s="15">
        <f>'C 25mm Venetian Special '!C40+'C 25mm Venetian Special '!C40*(-Venitain25mmDiscount)</f>
        <v>101.36000000000001</v>
      </c>
      <c r="D40" s="15">
        <f>'C 25mm Venetian Special '!D40+'C 25mm Venetian Special '!D40*(-Venitain25mmDiscount)</f>
        <v>104.72</v>
      </c>
      <c r="E40" s="15">
        <f>'C 25mm Venetian Special '!E40+'C 25mm Venetian Special '!E40*(-Venitain25mmDiscount)</f>
        <v>113.68</v>
      </c>
      <c r="F40" s="15">
        <f>'C 25mm Venetian Special '!F40+'C 25mm Venetian Special '!F40*(-Venitain25mmDiscount)</f>
        <v>120.4</v>
      </c>
      <c r="G40" s="15">
        <f>'C 25mm Venetian Special '!G40+'C 25mm Venetian Special '!G40*(-Venitain25mmDiscount)</f>
        <v>128.24</v>
      </c>
      <c r="H40" s="15">
        <f>'C 25mm Venetian Special '!H40+'C 25mm Venetian Special '!H40*(-Venitain25mmDiscount)</f>
        <v>132.72000000000003</v>
      </c>
      <c r="I40" s="15">
        <f>'C 25mm Venetian Special '!I40+'C 25mm Venetian Special '!I40*(-Venitain25mmDiscount)</f>
        <v>141.12</v>
      </c>
      <c r="J40" s="15">
        <f>'C 25mm Venetian Special '!J40+'C 25mm Venetian Special '!J40*(-Venitain25mmDiscount)</f>
        <v>147.28000000000003</v>
      </c>
      <c r="K40" s="15">
        <f>'C 25mm Venetian Special '!K40+'C 25mm Venetian Special '!K40*(-Venitain25mmDiscount)</f>
        <v>152.88000000000002</v>
      </c>
    </row>
    <row r="41" spans="1:11" ht="18.75" x14ac:dyDescent="0.3">
      <c r="A41" s="339">
        <v>2110</v>
      </c>
      <c r="B41" s="336" t="s">
        <v>339</v>
      </c>
      <c r="C41" s="15">
        <f>'C 25mm Venetian Special '!C41+'C 25mm Venetian Special '!C41*(-Venitain25mmDiscount)</f>
        <v>104.72</v>
      </c>
      <c r="D41" s="15">
        <f>'C 25mm Venetian Special '!D41+'C 25mm Venetian Special '!D41*(-Venitain25mmDiscount)</f>
        <v>113.12000000000002</v>
      </c>
      <c r="E41" s="15">
        <f>'C 25mm Venetian Special '!E41+'C 25mm Venetian Special '!E41*(-Venitain25mmDiscount)</f>
        <v>120.4</v>
      </c>
      <c r="F41" s="15">
        <f>'C 25mm Venetian Special '!F41+'C 25mm Venetian Special '!F41*(-Venitain25mmDiscount)</f>
        <v>128.24</v>
      </c>
      <c r="G41" s="15">
        <f>'C 25mm Venetian Special '!G41+'C 25mm Venetian Special '!G41*(-Venitain25mmDiscount)</f>
        <v>134.96</v>
      </c>
      <c r="H41" s="15">
        <f>'C 25mm Venetian Special '!H41+'C 25mm Venetian Special '!H41*(-Venitain25mmDiscount)</f>
        <v>141.12</v>
      </c>
      <c r="I41" s="15">
        <f>'C 25mm Venetian Special '!I41+'C 25mm Venetian Special '!I41*(-Venitain25mmDiscount)</f>
        <v>148.4</v>
      </c>
      <c r="J41" s="15">
        <f>'C 25mm Venetian Special '!J41+'C 25mm Venetian Special '!J41*(-Venitain25mmDiscount)</f>
        <v>156.80000000000001</v>
      </c>
      <c r="K41" s="15">
        <f>'C 25mm Venetian Special '!K41+'C 25mm Venetian Special '!K41*(-Venitain25mmDiscount)</f>
        <v>161.84</v>
      </c>
    </row>
    <row r="42" spans="1:11" ht="18.75" x14ac:dyDescent="0.3">
      <c r="A42" s="339">
        <v>2260</v>
      </c>
      <c r="B42" s="336" t="s">
        <v>340</v>
      </c>
      <c r="C42" s="15">
        <f>'C 25mm Venetian Special '!C42+'C 25mm Venetian Special '!C42*(-Venitain25mmDiscount)</f>
        <v>110.32000000000002</v>
      </c>
      <c r="D42" s="15">
        <f>'C 25mm Venetian Special '!D42+'C 25mm Venetian Special '!D42*(-Venitain25mmDiscount)</f>
        <v>118.72000000000003</v>
      </c>
      <c r="E42" s="15">
        <f>'C 25mm Venetian Special '!E42+'C 25mm Venetian Special '!E42*(-Venitain25mmDiscount)</f>
        <v>126</v>
      </c>
      <c r="F42" s="15">
        <f>'C 25mm Venetian Special '!F42+'C 25mm Venetian Special '!F42*(-Venitain25mmDiscount)</f>
        <v>132.72000000000003</v>
      </c>
      <c r="G42" s="15">
        <f>'C 25mm Venetian Special '!G42+'C 25mm Venetian Special '!G42*(-Venitain25mmDiscount)</f>
        <v>141.12</v>
      </c>
      <c r="H42" s="15">
        <f>'C 25mm Venetian Special '!H42+'C 25mm Venetian Special '!H42*(-Venitain25mmDiscount)</f>
        <v>148.4</v>
      </c>
      <c r="I42" s="15">
        <f>'C 25mm Venetian Special '!I42+'C 25mm Venetian Special '!I42*(-Venitain25mmDiscount)</f>
        <v>157.92000000000002</v>
      </c>
      <c r="J42" s="15">
        <f>'C 25mm Venetian Special '!J42+'C 25mm Venetian Special '!J42*(-Venitain25mmDiscount)</f>
        <v>166.32000000000002</v>
      </c>
      <c r="K42" s="15">
        <f>'C 25mm Venetian Special '!K42+'C 25mm Venetian Special '!K42*(-Venitain25mmDiscount)</f>
        <v>172.48000000000002</v>
      </c>
    </row>
    <row r="43" spans="1:11" ht="18.75" x14ac:dyDescent="0.3">
      <c r="A43" s="339">
        <v>2410</v>
      </c>
      <c r="B43" s="336" t="s">
        <v>341</v>
      </c>
      <c r="C43" s="15">
        <f>'C 25mm Venetian Special '!C43+'C 25mm Venetian Special '!C43*(-Venitain25mmDiscount)</f>
        <v>115.36000000000001</v>
      </c>
      <c r="D43" s="15">
        <f>'C 25mm Venetian Special '!D43+'C 25mm Venetian Special '!D43*(-Venitain25mmDiscount)</f>
        <v>123.76000000000002</v>
      </c>
      <c r="E43" s="15">
        <f>'C 25mm Venetian Special '!E43+'C 25mm Venetian Special '!E43*(-Venitain25mmDiscount)</f>
        <v>132.72000000000003</v>
      </c>
      <c r="F43" s="15">
        <f>'C 25mm Venetian Special '!F43+'C 25mm Venetian Special '!F43*(-Venitain25mmDiscount)</f>
        <v>141.12</v>
      </c>
      <c r="G43" s="15">
        <f>'C 25mm Venetian Special '!G43+'C 25mm Venetian Special '!G43*(-Venitain25mmDiscount)</f>
        <v>148.4</v>
      </c>
      <c r="H43" s="15">
        <f>'C 25mm Venetian Special '!H43+'C 25mm Venetian Special '!H43*(-Venitain25mmDiscount)</f>
        <v>157.92000000000002</v>
      </c>
      <c r="I43" s="15">
        <f>'C 25mm Venetian Special '!I43+'C 25mm Venetian Special '!I43*(-Venitain25mmDiscount)</f>
        <v>166.32000000000002</v>
      </c>
      <c r="J43" s="15">
        <f>'C 25mm Venetian Special '!J43+'C 25mm Venetian Special '!J43*(-Venitain25mmDiscount)</f>
        <v>172.48000000000002</v>
      </c>
      <c r="K43" s="15">
        <f>'C 25mm Venetian Special '!K43+'C 25mm Venetian Special '!K43*(-Venitain25mmDiscount)</f>
        <v>181.44</v>
      </c>
    </row>
    <row r="44" spans="1:11" ht="18.75" x14ac:dyDescent="0.3">
      <c r="A44" s="339">
        <v>2560</v>
      </c>
      <c r="B44" s="336" t="s">
        <v>342</v>
      </c>
      <c r="C44" s="15">
        <f>'C 25mm Venetian Special '!C44+'C 25mm Venetian Special '!C44*(-Venitain25mmDiscount)</f>
        <v>123.2</v>
      </c>
      <c r="D44" s="15">
        <f>'C 25mm Venetian Special '!D44+'C 25mm Venetian Special '!D44*(-Venitain25mmDiscount)</f>
        <v>130.48000000000002</v>
      </c>
      <c r="E44" s="15">
        <f>'C 25mm Venetian Special '!E44+'C 25mm Venetian Special '!E44*(-Venitain25mmDiscount)</f>
        <v>140</v>
      </c>
      <c r="F44" s="15">
        <f>'C 25mm Venetian Special '!F44+'C 25mm Venetian Special '!F44*(-Venitain25mmDiscount)</f>
        <v>148.4</v>
      </c>
      <c r="G44" s="15">
        <f>'C 25mm Venetian Special '!G44+'C 25mm Venetian Special '!G44*(-Venitain25mmDiscount)</f>
        <v>156.80000000000001</v>
      </c>
      <c r="H44" s="15">
        <f>'C 25mm Venetian Special '!H44+'C 25mm Venetian Special '!H44*(-Venitain25mmDiscount)</f>
        <v>166.32000000000002</v>
      </c>
      <c r="I44" s="15">
        <f>'C 25mm Venetian Special '!I44+'C 25mm Venetian Special '!I44*(-Venitain25mmDiscount)</f>
        <v>172.48000000000002</v>
      </c>
      <c r="J44" s="15">
        <f>'C 25mm Venetian Special '!J44+'C 25mm Venetian Special '!J44*(-Venitain25mmDiscount)</f>
        <v>181.44</v>
      </c>
      <c r="K44" s="15">
        <f>'C 25mm Venetian Special '!K44+'C 25mm Venetian Special '!K44*(-Venitain25mmDiscount)</f>
        <v>191.52</v>
      </c>
    </row>
    <row r="45" spans="1:11" ht="18.75" x14ac:dyDescent="0.3">
      <c r="A45" s="339">
        <v>2710</v>
      </c>
      <c r="B45" s="336" t="s">
        <v>343</v>
      </c>
      <c r="C45" s="15">
        <f>'C 25mm Venetian Special '!C45+'C 25mm Venetian Special '!C45*(-Venitain25mmDiscount)</f>
        <v>128.24</v>
      </c>
      <c r="D45" s="15">
        <f>'C 25mm Venetian Special '!D45+'C 25mm Venetian Special '!D45*(-Venitain25mmDiscount)</f>
        <v>136.63999999999999</v>
      </c>
      <c r="E45" s="15">
        <f>'C 25mm Venetian Special '!E45+'C 25mm Venetian Special '!E45*(-Venitain25mmDiscount)</f>
        <v>146.72000000000003</v>
      </c>
      <c r="F45" s="15">
        <f>'C 25mm Venetian Special '!F45+'C 25mm Venetian Special '!F45*(-Venitain25mmDiscount)</f>
        <v>155.68000000000004</v>
      </c>
      <c r="G45" s="15">
        <f>'C 25mm Venetian Special '!G45+'C 25mm Venetian Special '!G45*(-Venitain25mmDiscount)</f>
        <v>163.52000000000001</v>
      </c>
      <c r="H45" s="15">
        <f>'C 25mm Venetian Special '!H45+'C 25mm Venetian Special '!H45*(-Venitain25mmDiscount)</f>
        <v>172.48000000000002</v>
      </c>
      <c r="I45" s="15">
        <f>'C 25mm Venetian Special '!I45+'C 25mm Venetian Special '!I45*(-Venitain25mmDiscount)</f>
        <v>181.44</v>
      </c>
      <c r="J45" s="15">
        <f>'C 25mm Venetian Special '!J45+'C 25mm Venetian Special '!J45*(-Venitain25mmDiscount)</f>
        <v>191.52</v>
      </c>
      <c r="K45" s="15">
        <f>'C 25mm Venetian Special '!K45+'C 25mm Venetian Special '!K45*(-Venitain25mmDiscount)</f>
        <v>199.36</v>
      </c>
    </row>
    <row r="46" spans="1:11" ht="18.75" x14ac:dyDescent="0.3">
      <c r="A46" s="339">
        <v>2860</v>
      </c>
      <c r="B46" s="336" t="s">
        <v>344</v>
      </c>
      <c r="C46" s="15">
        <f>'C 25mm Venetian Special '!C46+'C 25mm Venetian Special '!C46*(-Venitain25mmDiscount)</f>
        <v>132.72000000000003</v>
      </c>
      <c r="D46" s="15">
        <f>'C 25mm Venetian Special '!D46+'C 25mm Venetian Special '!D46*(-Venitain25mmDiscount)</f>
        <v>142.80000000000001</v>
      </c>
      <c r="E46" s="15">
        <f>'C 25mm Venetian Special '!E46+'C 25mm Venetian Special '!E46*(-Venitain25mmDiscount)</f>
        <v>152.88000000000002</v>
      </c>
      <c r="F46" s="15">
        <f>'C 25mm Venetian Special '!F46+'C 25mm Venetian Special '!F46*(-Venitain25mmDiscount)</f>
        <v>161.84</v>
      </c>
      <c r="G46" s="15">
        <f>'C 25mm Venetian Special '!G46+'C 25mm Venetian Special '!G46*(-Venitain25mmDiscount)</f>
        <v>171.36</v>
      </c>
      <c r="H46" s="15">
        <f>'C 25mm Venetian Special '!H46+'C 25mm Venetian Special '!H46*(-Venitain25mmDiscount)</f>
        <v>180.32000000000002</v>
      </c>
      <c r="I46" s="15">
        <f>'C 25mm Venetian Special '!I46+'C 25mm Venetian Special '!I46*(-Venitain25mmDiscount)</f>
        <v>189.84</v>
      </c>
      <c r="J46" s="15">
        <f>'C 25mm Venetian Special '!J46+'C 25mm Venetian Special '!J46*(-Venitain25mmDiscount)</f>
        <v>199.36</v>
      </c>
      <c r="K46" s="15">
        <f>'C 25mm Venetian Special '!K46+'C 25mm Venetian Special '!K46*(-Venitain25mmDiscount)</f>
        <v>209.44</v>
      </c>
    </row>
    <row r="47" spans="1:11" ht="18.75" x14ac:dyDescent="0.3">
      <c r="A47" s="339">
        <v>3010</v>
      </c>
      <c r="B47" s="336" t="s">
        <v>345</v>
      </c>
      <c r="C47" s="15">
        <f>'C 25mm Venetian Special '!C47+'C 25mm Venetian Special '!C47*(-Venitain25mmDiscount)</f>
        <v>140</v>
      </c>
      <c r="D47" s="15">
        <f>'C 25mm Venetian Special '!D47+'C 25mm Venetian Special '!D47*(-Venitain25mmDiscount)</f>
        <v>148.4</v>
      </c>
      <c r="E47" s="15">
        <f>'C 25mm Venetian Special '!E47+'C 25mm Venetian Special '!E47*(-Venitain25mmDiscount)</f>
        <v>159.6</v>
      </c>
      <c r="F47" s="15">
        <f>'C 25mm Venetian Special '!F47+'C 25mm Venetian Special '!F47*(-Venitain25mmDiscount)</f>
        <v>168.56</v>
      </c>
      <c r="G47" s="15">
        <f>'C 25mm Venetian Special '!G47+'C 25mm Venetian Special '!G47*(-Venitain25mmDiscount)</f>
        <v>179.2</v>
      </c>
      <c r="H47" s="15">
        <f>'C 25mm Venetian Special '!H47+'C 25mm Venetian Special '!H47*(-Venitain25mmDiscount)</f>
        <v>189.28000000000003</v>
      </c>
      <c r="I47" s="15">
        <f>'C 25mm Venetian Special '!I47+'C 25mm Venetian Special '!I47*(-Venitain25mmDiscount)</f>
        <v>197.12</v>
      </c>
      <c r="J47" s="15">
        <f>'C 25mm Venetian Special '!J47+'C 25mm Venetian Special '!J47*(-Venitain25mmDiscount)</f>
        <v>207.76000000000002</v>
      </c>
      <c r="K47" s="15">
        <f>'C 25mm Venetian Special '!K47+'C 25mm Venetian Special '!K47*(-Venitain25mmDiscount)</f>
        <v>218.4</v>
      </c>
    </row>
    <row r="48" spans="1:11" ht="18.75" x14ac:dyDescent="0.3">
      <c r="A48" s="339">
        <v>3160</v>
      </c>
      <c r="B48" s="336" t="s">
        <v>534</v>
      </c>
      <c r="C48" s="15">
        <f>'C 25mm Venetian Special '!C48+'C 25mm Venetian Special '!C48*(-Venitain25mmDiscount)</f>
        <v>143.92000000000002</v>
      </c>
      <c r="D48" s="15">
        <f>'C 25mm Venetian Special '!D48+'C 25mm Venetian Special '!D48*(-Venitain25mmDiscount)</f>
        <v>155.68000000000004</v>
      </c>
      <c r="E48" s="15">
        <f>'C 25mm Venetian Special '!E48+'C 25mm Venetian Special '!E48*(-Venitain25mmDiscount)</f>
        <v>166.32000000000002</v>
      </c>
      <c r="F48" s="15">
        <f>'C 25mm Venetian Special '!F48+'C 25mm Venetian Special '!F48*(-Venitain25mmDiscount)</f>
        <v>175.84</v>
      </c>
      <c r="G48" s="15">
        <f>'C 25mm Venetian Special '!G48+'C 25mm Venetian Special '!G48*(-Venitain25mmDiscount)</f>
        <v>185.92000000000002</v>
      </c>
      <c r="H48" s="15">
        <f>'C 25mm Venetian Special '!H48+'C 25mm Venetian Special '!H48*(-Venitain25mmDiscount)</f>
        <v>196</v>
      </c>
      <c r="I48" s="15">
        <f>'C 25mm Venetian Special '!I48+'C 25mm Venetian Special '!I48*(-Venitain25mmDiscount)</f>
        <v>206.08000000000004</v>
      </c>
      <c r="J48" s="15">
        <f>'C 25mm Venetian Special '!J48+'C 25mm Venetian Special '!J48*(-Venitain25mmDiscount)</f>
        <v>216.72000000000003</v>
      </c>
      <c r="K48" s="15">
        <f>'C 25mm Venetian Special '!K48+'C 25mm Venetian Special '!K48*(-Venitain25mmDiscount)</f>
        <v>227.36</v>
      </c>
    </row>
    <row r="49" spans="1:11" ht="18.75" x14ac:dyDescent="0.3">
      <c r="A49" s="339">
        <v>3310</v>
      </c>
      <c r="B49" s="336" t="s">
        <v>535</v>
      </c>
      <c r="C49" s="15">
        <f>'C 25mm Venetian Special '!C49+'C 25mm Venetian Special '!C49*(-Venitain25mmDiscount)</f>
        <v>150.63999999999999</v>
      </c>
      <c r="D49" s="15">
        <f>'C 25mm Venetian Special '!D49+'C 25mm Venetian Special '!D49*(-Venitain25mmDiscount)</f>
        <v>160.72000000000003</v>
      </c>
      <c r="E49" s="15">
        <f>'C 25mm Venetian Special '!E49+'C 25mm Venetian Special '!E49*(-Venitain25mmDiscount)</f>
        <v>171.36</v>
      </c>
      <c r="F49" s="15">
        <f>'C 25mm Venetian Special '!F49+'C 25mm Venetian Special '!F49*(-Venitain25mmDiscount)</f>
        <v>181.44</v>
      </c>
      <c r="G49" s="15">
        <f>'C 25mm Venetian Special '!G49+'C 25mm Venetian Special '!G49*(-Venitain25mmDiscount)</f>
        <v>194.88000000000002</v>
      </c>
      <c r="H49" s="15">
        <f>'C 25mm Venetian Special '!H49+'C 25mm Venetian Special '!H49*(-Venitain25mmDiscount)</f>
        <v>204.96</v>
      </c>
      <c r="I49" s="15">
        <f>'C 25mm Venetian Special '!I49+'C 25mm Venetian Special '!I49*(-Venitain25mmDiscount)</f>
        <v>216.16000000000003</v>
      </c>
      <c r="J49" s="15">
        <f>'C 25mm Venetian Special '!J49+'C 25mm Venetian Special '!J49*(-Venitain25mmDiscount)</f>
        <v>226.8</v>
      </c>
      <c r="K49" s="15">
        <f>'C 25mm Venetian Special '!K49+'C 25mm Venetian Special '!K49*(-Venitain25mmDiscount)</f>
        <v>236.32000000000002</v>
      </c>
    </row>
    <row r="50" spans="1:11" ht="18.75" x14ac:dyDescent="0.3">
      <c r="A50" s="339">
        <v>3460</v>
      </c>
      <c r="B50" s="336" t="s">
        <v>536</v>
      </c>
      <c r="C50" s="15">
        <f>'C 25mm Venetian Special '!C50+'C 25mm Venetian Special '!C50*(-Venitain25mmDiscount)</f>
        <v>156.80000000000001</v>
      </c>
      <c r="D50" s="15">
        <f>'C 25mm Venetian Special '!D50+'C 25mm Venetian Special '!D50*(-Venitain25mmDiscount)</f>
        <v>168</v>
      </c>
      <c r="E50" s="15">
        <f>'C 25mm Venetian Special '!E50+'C 25mm Venetian Special '!E50*(-Venitain25mmDiscount)</f>
        <v>179.2</v>
      </c>
      <c r="F50" s="15">
        <f>'C 25mm Venetian Special '!F50+'C 25mm Venetian Special '!F50*(-Venitain25mmDiscount)</f>
        <v>189.84</v>
      </c>
      <c r="G50" s="15">
        <f>'C 25mm Venetian Special '!G50+'C 25mm Venetian Special '!G50*(-Venitain25mmDiscount)</f>
        <v>199.36</v>
      </c>
      <c r="H50" s="15">
        <f>'C 25mm Venetian Special '!H50+'C 25mm Venetian Special '!H50*(-Venitain25mmDiscount)</f>
        <v>213.36</v>
      </c>
      <c r="I50" s="15">
        <f>'C 25mm Venetian Special '!I50+'C 25mm Venetian Special '!I50*(-Venitain25mmDiscount)</f>
        <v>222.32000000000002</v>
      </c>
      <c r="J50" s="15">
        <f>'C 25mm Venetian Special '!J50+'C 25mm Venetian Special '!J50*(-Venitain25mmDiscount)</f>
        <v>235.76</v>
      </c>
      <c r="K50" s="15">
        <f>'C 25mm Venetian Special '!K50+'C 25mm Venetian Special '!K50*(-Venitain25mmDiscount)</f>
        <v>245.27999999999997</v>
      </c>
    </row>
    <row r="51" spans="1:11" ht="18.75" x14ac:dyDescent="0.3">
      <c r="A51" s="339">
        <v>3610</v>
      </c>
      <c r="B51" s="336" t="s">
        <v>537</v>
      </c>
      <c r="C51" s="15">
        <f>'C 25mm Venetian Special '!C51+'C 25mm Venetian Special '!C51*(-Venitain25mmDiscount)</f>
        <v>161.84</v>
      </c>
      <c r="D51" s="15">
        <f>'C 25mm Venetian Special '!D51+'C 25mm Venetian Special '!D51*(-Venitain25mmDiscount)</f>
        <v>172.48000000000002</v>
      </c>
      <c r="E51" s="15">
        <f>'C 25mm Venetian Special '!E51+'C 25mm Venetian Special '!E51*(-Venitain25mmDiscount)</f>
        <v>184.8</v>
      </c>
      <c r="F51" s="15">
        <f>'C 25mm Venetian Special '!F51+'C 25mm Venetian Special '!F51*(-Venitain25mmDiscount)</f>
        <v>196.56</v>
      </c>
      <c r="G51" s="15">
        <f>'C 25mm Venetian Special '!G51+'C 25mm Venetian Special '!G51*(-Venitain25mmDiscount)</f>
        <v>207.76000000000002</v>
      </c>
      <c r="H51" s="15">
        <f>'C 25mm Venetian Special '!H51+'C 25mm Venetian Special '!H51*(-Venitain25mmDiscount)</f>
        <v>220.64000000000004</v>
      </c>
      <c r="I51" s="15">
        <f>'C 25mm Venetian Special '!I51+'C 25mm Venetian Special '!I51*(-Venitain25mmDiscount)</f>
        <v>233.52000000000004</v>
      </c>
      <c r="J51" s="15">
        <f>'C 25mm Venetian Special '!J51+'C 25mm Venetian Special '!J51*(-Venitain25mmDiscount)</f>
        <v>243.60000000000002</v>
      </c>
      <c r="K51" s="15">
        <f>'C 25mm Venetian Special '!K51+'C 25mm Venetian Special '!K51*(-Venitain25mmDiscount)</f>
        <v>254.8</v>
      </c>
    </row>
    <row r="52" spans="1:11" ht="18.75" x14ac:dyDescent="0.3">
      <c r="A52" s="339">
        <v>3760</v>
      </c>
      <c r="B52" s="336" t="s">
        <v>538</v>
      </c>
      <c r="C52" s="15">
        <f>'C 25mm Venetian Special '!C52+'C 25mm Venetian Special '!C52*(-Venitain25mmDiscount)</f>
        <v>168</v>
      </c>
      <c r="D52" s="15">
        <f>'C 25mm Venetian Special '!D52+'C 25mm Venetian Special '!D52*(-Venitain25mmDiscount)</f>
        <v>179.2</v>
      </c>
      <c r="E52" s="15">
        <f>'C 25mm Venetian Special '!E52+'C 25mm Venetian Special '!E52*(-Venitain25mmDiscount)</f>
        <v>191.52</v>
      </c>
      <c r="F52" s="15">
        <f>'C 25mm Venetian Special '!F52+'C 25mm Venetian Special '!F52*(-Venitain25mmDiscount)</f>
        <v>202.72000000000003</v>
      </c>
      <c r="G52" s="15">
        <f>'C 25mm Venetian Special '!G52+'C 25mm Venetian Special '!G52*(-Venitain25mmDiscount)</f>
        <v>216.16000000000003</v>
      </c>
      <c r="H52" s="15">
        <f>'C 25mm Venetian Special '!H52+'C 25mm Venetian Special '!H52*(-Venitain25mmDiscount)</f>
        <v>227.36</v>
      </c>
      <c r="I52" s="15">
        <f>'C 25mm Venetian Special '!I52+'C 25mm Venetian Special '!I52*(-Venitain25mmDiscount)</f>
        <v>239.12</v>
      </c>
      <c r="J52" s="15">
        <f>'C 25mm Venetian Special '!J52+'C 25mm Venetian Special '!J52*(-Venitain25mmDiscount)</f>
        <v>252.56000000000006</v>
      </c>
      <c r="K52" s="15">
        <f>'C 25mm Venetian Special '!K52+'C 25mm Venetian Special '!K52*(-Venitain25mmDiscount)</f>
        <v>263.2</v>
      </c>
    </row>
    <row r="53" spans="1:11" ht="18.75" x14ac:dyDescent="0.3">
      <c r="A53" s="339">
        <v>4000</v>
      </c>
      <c r="B53" s="336" t="s">
        <v>539</v>
      </c>
      <c r="C53" s="15">
        <f>'C 25mm Venetian Special '!C53+'C 25mm Venetian Special '!C53*(-Venitain25mmDiscount)</f>
        <v>175.84</v>
      </c>
      <c r="D53" s="15">
        <f>'C 25mm Venetian Special '!D53+'C 25mm Venetian Special '!D53*(-Venitain25mmDiscount)</f>
        <v>189.84</v>
      </c>
      <c r="E53" s="15">
        <f>'C 25mm Venetian Special '!E53+'C 25mm Venetian Special '!E53*(-Venitain25mmDiscount)</f>
        <v>202.16000000000003</v>
      </c>
      <c r="F53" s="15">
        <f>'C 25mm Venetian Special '!F53+'C 25mm Venetian Special '!F53*(-Venitain25mmDiscount)</f>
        <v>216.16000000000003</v>
      </c>
      <c r="G53" s="15">
        <f>'C 25mm Venetian Special '!G53+'C 25mm Venetian Special '!G53*(-Venitain25mmDiscount)</f>
        <v>227.36</v>
      </c>
      <c r="H53" s="15">
        <f>'C 25mm Venetian Special '!H53+'C 25mm Venetian Special '!H53*(-Venitain25mmDiscount)</f>
        <v>239.12</v>
      </c>
      <c r="I53" s="15">
        <f>'C 25mm Venetian Special '!I53+'C 25mm Venetian Special '!I53*(-Venitain25mmDiscount)</f>
        <v>253.68</v>
      </c>
      <c r="J53" s="15">
        <f>'C 25mm Venetian Special '!J53+'C 25mm Venetian Special '!J53*(-Venitain25mmDiscount)</f>
        <v>264.88</v>
      </c>
      <c r="K53" s="15">
        <f>'C 25mm Venetian Special '!K53+'C 25mm Venetian Special '!K53*(-Venitain25mmDiscount)</f>
        <v>278.88</v>
      </c>
    </row>
    <row r="55" spans="1:11" x14ac:dyDescent="0.25">
      <c r="A55" s="28" t="s">
        <v>540</v>
      </c>
    </row>
    <row r="56" spans="1:11" x14ac:dyDescent="0.25">
      <c r="A56" s="28" t="s">
        <v>541</v>
      </c>
    </row>
    <row r="57" spans="1:11" x14ac:dyDescent="0.25">
      <c r="A57" s="28" t="s">
        <v>542</v>
      </c>
    </row>
    <row r="58" spans="1:11" x14ac:dyDescent="0.25">
      <c r="A58" s="28" t="s">
        <v>543</v>
      </c>
    </row>
    <row r="59" spans="1:11" x14ac:dyDescent="0.25">
      <c r="A59" s="28" t="s">
        <v>544</v>
      </c>
    </row>
  </sheetData>
  <pageMargins left="0.7" right="0.7" top="0.75" bottom="0.75" header="0.3" footer="0.3"/>
  <pageSetup paperSize="9" scale="56" orientation="portrait" r:id="rId1"/>
  <headerFooter>
    <oddHeader>&amp;L&amp;"-,Bold"&amp;18 25mm Venetians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1F38-772C-4B19-80A3-076730B145A4}">
  <dimension ref="A1:P59"/>
  <sheetViews>
    <sheetView view="pageBreakPreview" zoomScaleNormal="100" zoomScaleSheetLayoutView="100" workbookViewId="0">
      <selection activeCell="G44" sqref="G44"/>
    </sheetView>
  </sheetViews>
  <sheetFormatPr defaultRowHeight="15" x14ac:dyDescent="0.25"/>
  <cols>
    <col min="1" max="1" width="10.7109375" style="28" customWidth="1"/>
    <col min="2" max="11" width="10.7109375" customWidth="1"/>
  </cols>
  <sheetData>
    <row r="1" spans="1:11" ht="23.25" x14ac:dyDescent="0.35">
      <c r="A1" s="342" t="s">
        <v>550</v>
      </c>
    </row>
    <row r="2" spans="1:11" ht="18.75" x14ac:dyDescent="0.3">
      <c r="A2" s="335"/>
      <c r="B2" s="336"/>
      <c r="C2" s="337">
        <v>460</v>
      </c>
      <c r="D2" s="337">
        <v>610</v>
      </c>
      <c r="E2" s="337">
        <v>760</v>
      </c>
      <c r="F2" s="337">
        <v>910</v>
      </c>
      <c r="G2" s="337">
        <v>1060</v>
      </c>
      <c r="H2" s="337">
        <v>1210</v>
      </c>
      <c r="I2" s="337">
        <v>1360</v>
      </c>
      <c r="J2" s="337">
        <v>1510</v>
      </c>
      <c r="K2" s="337">
        <v>1660</v>
      </c>
    </row>
    <row r="3" spans="1:11" ht="18.75" x14ac:dyDescent="0.3">
      <c r="A3" s="335"/>
      <c r="B3" s="336"/>
      <c r="C3" s="338" t="s">
        <v>348</v>
      </c>
      <c r="D3" s="338" t="s">
        <v>326</v>
      </c>
      <c r="E3" s="338" t="s">
        <v>57</v>
      </c>
      <c r="F3" s="338" t="s">
        <v>331</v>
      </c>
      <c r="G3" s="338" t="s">
        <v>332</v>
      </c>
      <c r="H3" s="338" t="s">
        <v>333</v>
      </c>
      <c r="I3" s="338" t="s">
        <v>334</v>
      </c>
      <c r="J3" s="338" t="s">
        <v>335</v>
      </c>
      <c r="K3" s="338" t="s">
        <v>336</v>
      </c>
    </row>
    <row r="4" spans="1:11" ht="18.75" x14ac:dyDescent="0.3">
      <c r="A4" s="339">
        <v>610</v>
      </c>
      <c r="B4" s="336" t="s">
        <v>533</v>
      </c>
      <c r="C4" s="468">
        <f>'D 25mm Venetian Special'!C4+'D 25mm Venetian Special'!C4*(Venaitan25mmProfit)</f>
        <v>24.08</v>
      </c>
      <c r="D4" s="468">
        <f>'D 25mm Venetian Special'!D4+'D 25mm Venetian Special'!D4*(Venaitan25mmProfit)</f>
        <v>28</v>
      </c>
      <c r="E4" s="468">
        <f>'D 25mm Venetian Special'!E4+'D 25mm Venetian Special'!E4*(Venaitan25mmProfit)</f>
        <v>30.8</v>
      </c>
      <c r="F4" s="468">
        <f>'D 25mm Venetian Special'!F4+'D 25mm Venetian Special'!F4*(Venaitan25mmProfit)</f>
        <v>34.720000000000006</v>
      </c>
      <c r="G4" s="468">
        <f>'D 25mm Venetian Special'!G4+'D 25mm Venetian Special'!G4*(Venaitan25mmProfit)</f>
        <v>36.96</v>
      </c>
      <c r="H4" s="468">
        <f>'D 25mm Venetian Special'!H4+'D 25mm Venetian Special'!H4*(Venaitan25mmProfit)</f>
        <v>38.64</v>
      </c>
      <c r="I4" s="468">
        <f>'D 25mm Venetian Special'!I4+'D 25mm Venetian Special'!I4*(Venaitan25mmProfit)</f>
        <v>39.200000000000003</v>
      </c>
      <c r="J4" s="468">
        <f>'D 25mm Venetian Special'!J4+'D 25mm Venetian Special'!J4*(Venaitan25mmProfit)</f>
        <v>44.24</v>
      </c>
      <c r="K4" s="468">
        <f>'D 25mm Venetian Special'!K4+'D 25mm Venetian Special'!K4*(Venaitan25mmProfit)</f>
        <v>47.6</v>
      </c>
    </row>
    <row r="5" spans="1:11" ht="18.75" x14ac:dyDescent="0.3">
      <c r="A5" s="339">
        <v>760</v>
      </c>
      <c r="B5" s="336" t="s">
        <v>57</v>
      </c>
      <c r="C5" s="468">
        <f>'D 25mm Venetian Special'!C5+'D 25mm Venetian Special'!C5*(Venaitan25mmProfit)</f>
        <v>27.44</v>
      </c>
      <c r="D5" s="468">
        <f>'D 25mm Venetian Special'!D5+'D 25mm Venetian Special'!D5*(Venaitan25mmProfit)</f>
        <v>30.8</v>
      </c>
      <c r="E5" s="468">
        <f>'D 25mm Venetian Special'!E5+'D 25mm Venetian Special'!E5*(Venaitan25mmProfit)</f>
        <v>34.720000000000006</v>
      </c>
      <c r="F5" s="468">
        <f>'D 25mm Venetian Special'!F5+'D 25mm Venetian Special'!F5*(Venaitan25mmProfit)</f>
        <v>36.96</v>
      </c>
      <c r="G5" s="468">
        <f>'D 25mm Venetian Special'!G5+'D 25mm Venetian Special'!G5*(Venaitan25mmProfit)</f>
        <v>38.64</v>
      </c>
      <c r="H5" s="468">
        <f>'D 25mm Venetian Special'!H5+'D 25mm Venetian Special'!H5*(Venaitan25mmProfit)</f>
        <v>42.56</v>
      </c>
      <c r="I5" s="468">
        <f>'D 25mm Venetian Special'!I5+'D 25mm Venetian Special'!I5*(Venaitan25mmProfit)</f>
        <v>45.36</v>
      </c>
      <c r="J5" s="468">
        <f>'D 25mm Venetian Special'!J5+'D 25mm Venetian Special'!J5*(Venaitan25mmProfit)</f>
        <v>48.16</v>
      </c>
      <c r="K5" s="468">
        <f>'D 25mm Venetian Special'!K5+'D 25mm Venetian Special'!K5*(Venaitan25mmProfit)</f>
        <v>52.64</v>
      </c>
    </row>
    <row r="6" spans="1:11" ht="18.75" x14ac:dyDescent="0.3">
      <c r="A6" s="339">
        <v>910</v>
      </c>
      <c r="B6" s="336" t="s">
        <v>331</v>
      </c>
      <c r="C6" s="468">
        <f>'D 25mm Venetian Special'!C6+'D 25mm Venetian Special'!C6*(Venaitan25mmProfit)</f>
        <v>28</v>
      </c>
      <c r="D6" s="468">
        <f>'D 25mm Venetian Special'!D6+'D 25mm Venetian Special'!D6*(Venaitan25mmProfit)</f>
        <v>31.36</v>
      </c>
      <c r="E6" s="468">
        <f>'D 25mm Venetian Special'!E6+'D 25mm Venetian Special'!E6*(Venaitan25mmProfit)</f>
        <v>36.96</v>
      </c>
      <c r="F6" s="468">
        <f>'D 25mm Venetian Special'!F6+'D 25mm Venetian Special'!F6*(Venaitan25mmProfit)</f>
        <v>38.64</v>
      </c>
      <c r="G6" s="468">
        <f>'D 25mm Venetian Special'!G6+'D 25mm Venetian Special'!G6*(Venaitan25mmProfit)</f>
        <v>42.56</v>
      </c>
      <c r="H6" s="468">
        <f>'D 25mm Venetian Special'!H6+'D 25mm Venetian Special'!H6*(Venaitan25mmProfit)</f>
        <v>47.6</v>
      </c>
      <c r="I6" s="468">
        <f>'D 25mm Venetian Special'!I6+'D 25mm Venetian Special'!I6*(Venaitan25mmProfit)</f>
        <v>49.28</v>
      </c>
      <c r="J6" s="468">
        <f>'D 25mm Venetian Special'!J6+'D 25mm Venetian Special'!J6*(Venaitan25mmProfit)</f>
        <v>53.760000000000005</v>
      </c>
      <c r="K6" s="468">
        <f>'D 25mm Venetian Special'!K6+'D 25mm Venetian Special'!K6*(Venaitan25mmProfit)</f>
        <v>58.24</v>
      </c>
    </row>
    <row r="7" spans="1:11" ht="18.75" x14ac:dyDescent="0.3">
      <c r="A7" s="339">
        <v>1060</v>
      </c>
      <c r="B7" s="336" t="s">
        <v>332</v>
      </c>
      <c r="C7" s="468">
        <f>'D 25mm Venetian Special'!C7+'D 25mm Venetian Special'!C7*(Venaitan25mmProfit)</f>
        <v>30.8</v>
      </c>
      <c r="D7" s="468">
        <f>'D 25mm Venetian Special'!D7+'D 25mm Venetian Special'!D7*(Venaitan25mmProfit)</f>
        <v>35.28</v>
      </c>
      <c r="E7" s="468">
        <f>'D 25mm Venetian Special'!E7+'D 25mm Venetian Special'!E7*(Venaitan25mmProfit)</f>
        <v>37.52000000000001</v>
      </c>
      <c r="F7" s="468">
        <f>'D 25mm Venetian Special'!F7+'D 25mm Venetian Special'!F7*(Venaitan25mmProfit)</f>
        <v>42.56</v>
      </c>
      <c r="G7" s="468">
        <f>'D 25mm Venetian Special'!G7+'D 25mm Venetian Special'!G7*(Venaitan25mmProfit)</f>
        <v>47.6</v>
      </c>
      <c r="H7" s="468">
        <f>'D 25mm Venetian Special'!H7+'D 25mm Venetian Special'!H7*(Venaitan25mmProfit)</f>
        <v>49.28</v>
      </c>
      <c r="I7" s="468">
        <f>'D 25mm Venetian Special'!I7+'D 25mm Venetian Special'!I7*(Venaitan25mmProfit)</f>
        <v>54.320000000000007</v>
      </c>
      <c r="J7" s="468">
        <f>'D 25mm Venetian Special'!J7+'D 25mm Venetian Special'!J7*(Venaitan25mmProfit)</f>
        <v>58.8</v>
      </c>
      <c r="K7" s="468">
        <f>'D 25mm Venetian Special'!K7+'D 25mm Venetian Special'!K7*(Venaitan25mmProfit)</f>
        <v>63.840000000000018</v>
      </c>
    </row>
    <row r="8" spans="1:11" ht="18.75" x14ac:dyDescent="0.3">
      <c r="A8" s="339">
        <v>1210</v>
      </c>
      <c r="B8" s="336" t="s">
        <v>333</v>
      </c>
      <c r="C8" s="468">
        <f>'D 25mm Venetian Special'!C8+'D 25mm Venetian Special'!C8*(Venaitan25mmProfit)</f>
        <v>31.36</v>
      </c>
      <c r="D8" s="468">
        <f>'D 25mm Venetian Special'!D8+'D 25mm Venetian Special'!D8*(Venaitan25mmProfit)</f>
        <v>36.96</v>
      </c>
      <c r="E8" s="468">
        <f>'D 25mm Venetian Special'!E8+'D 25mm Venetian Special'!E8*(Venaitan25mmProfit)</f>
        <v>39.200000000000003</v>
      </c>
      <c r="F8" s="468">
        <f>'D 25mm Venetian Special'!F8+'D 25mm Venetian Special'!F8*(Venaitan25mmProfit)</f>
        <v>45.36</v>
      </c>
      <c r="G8" s="468">
        <f>'D 25mm Venetian Special'!G8+'D 25mm Venetian Special'!G8*(Venaitan25mmProfit)</f>
        <v>49.28</v>
      </c>
      <c r="H8" s="468">
        <f>'D 25mm Venetian Special'!H8+'D 25mm Venetian Special'!H8*(Venaitan25mmProfit)</f>
        <v>54.320000000000007</v>
      </c>
      <c r="I8" s="468">
        <f>'D 25mm Venetian Special'!I8+'D 25mm Venetian Special'!I8*(Venaitan25mmProfit)</f>
        <v>58.8</v>
      </c>
      <c r="J8" s="468">
        <f>'D 25mm Venetian Special'!J8+'D 25mm Venetian Special'!J8*(Venaitan25mmProfit)</f>
        <v>64.960000000000008</v>
      </c>
      <c r="K8" s="468">
        <f>'D 25mm Venetian Special'!K8+'D 25mm Venetian Special'!K8*(Venaitan25mmProfit)</f>
        <v>67.2</v>
      </c>
    </row>
    <row r="9" spans="1:11" ht="18.75" x14ac:dyDescent="0.3">
      <c r="A9" s="339">
        <v>1360</v>
      </c>
      <c r="B9" s="336" t="s">
        <v>334</v>
      </c>
      <c r="C9" s="468">
        <f>'D 25mm Venetian Special'!C9+'D 25mm Venetian Special'!C9*(Venaitan25mmProfit)</f>
        <v>34.720000000000006</v>
      </c>
      <c r="D9" s="468">
        <f>'D 25mm Venetian Special'!D9+'D 25mm Venetian Special'!D9*(Venaitan25mmProfit)</f>
        <v>37.52000000000001</v>
      </c>
      <c r="E9" s="468">
        <f>'D 25mm Venetian Special'!E9+'D 25mm Venetian Special'!E9*(Venaitan25mmProfit)</f>
        <v>42.56</v>
      </c>
      <c r="F9" s="468">
        <f>'D 25mm Venetian Special'!F9+'D 25mm Venetian Special'!F9*(Venaitan25mmProfit)</f>
        <v>48.16</v>
      </c>
      <c r="G9" s="468">
        <f>'D 25mm Venetian Special'!G9+'D 25mm Venetian Special'!G9*(Venaitan25mmProfit)</f>
        <v>53.760000000000005</v>
      </c>
      <c r="H9" s="468">
        <f>'D 25mm Venetian Special'!H9+'D 25mm Venetian Special'!H9*(Venaitan25mmProfit)</f>
        <v>58.24</v>
      </c>
      <c r="I9" s="468">
        <f>'D 25mm Venetian Special'!I9+'D 25mm Venetian Special'!I9*(Venaitan25mmProfit)</f>
        <v>63.840000000000018</v>
      </c>
      <c r="J9" s="468">
        <f>'D 25mm Venetian Special'!J9+'D 25mm Venetian Special'!J9*(Venaitan25mmProfit)</f>
        <v>67.2</v>
      </c>
      <c r="K9" s="468">
        <f>'D 25mm Venetian Special'!K9+'D 25mm Venetian Special'!K9*(Venaitan25mmProfit)</f>
        <v>71.680000000000007</v>
      </c>
    </row>
    <row r="10" spans="1:11" ht="18.75" x14ac:dyDescent="0.3">
      <c r="A10" s="339">
        <v>1510</v>
      </c>
      <c r="B10" s="336" t="s">
        <v>335</v>
      </c>
      <c r="C10" s="468">
        <f>'D 25mm Venetian Special'!C10+'D 25mm Venetian Special'!C10*(Venaitan25mmProfit)</f>
        <v>35.28</v>
      </c>
      <c r="D10" s="468">
        <f>'D 25mm Venetian Special'!D10+'D 25mm Venetian Special'!D10*(Venaitan25mmProfit)</f>
        <v>39.200000000000003</v>
      </c>
      <c r="E10" s="468">
        <f>'D 25mm Venetian Special'!E10+'D 25mm Venetian Special'!E10*(Venaitan25mmProfit)</f>
        <v>45.36</v>
      </c>
      <c r="F10" s="468">
        <f>'D 25mm Venetian Special'!F10+'D 25mm Venetian Special'!F10*(Venaitan25mmProfit)</f>
        <v>52.64</v>
      </c>
      <c r="G10" s="468">
        <f>'D 25mm Venetian Special'!G10+'D 25mm Venetian Special'!G10*(Venaitan25mmProfit)</f>
        <v>56</v>
      </c>
      <c r="H10" s="468">
        <f>'D 25mm Venetian Special'!H10+'D 25mm Venetian Special'!H10*(Venaitan25mmProfit)</f>
        <v>63.840000000000018</v>
      </c>
      <c r="I10" s="468">
        <f>'D 25mm Venetian Special'!I10+'D 25mm Venetian Special'!I10*(Venaitan25mmProfit)</f>
        <v>66.640000000000015</v>
      </c>
      <c r="J10" s="468">
        <f>'D 25mm Venetian Special'!J10+'D 25mm Venetian Special'!J10*(Venaitan25mmProfit)</f>
        <v>71.680000000000007</v>
      </c>
      <c r="K10" s="468">
        <f>'D 25mm Venetian Special'!K10+'D 25mm Venetian Special'!K10*(Venaitan25mmProfit)</f>
        <v>77.28</v>
      </c>
    </row>
    <row r="11" spans="1:11" ht="18.75" x14ac:dyDescent="0.3">
      <c r="A11" s="339">
        <v>1660</v>
      </c>
      <c r="B11" s="336" t="s">
        <v>336</v>
      </c>
      <c r="C11" s="468">
        <f>'D 25mm Venetian Special'!C11+'D 25mm Venetian Special'!C11*(Venaitan25mmProfit)</f>
        <v>36.96</v>
      </c>
      <c r="D11" s="468">
        <f>'D 25mm Venetian Special'!D11+'D 25mm Venetian Special'!D11*(Venaitan25mmProfit)</f>
        <v>42.56</v>
      </c>
      <c r="E11" s="468">
        <f>'D 25mm Venetian Special'!E11+'D 25mm Venetian Special'!E11*(Venaitan25mmProfit)</f>
        <v>48.16</v>
      </c>
      <c r="F11" s="468">
        <f>'D 25mm Venetian Special'!F11+'D 25mm Venetian Special'!F11*(Venaitan25mmProfit)</f>
        <v>54.320000000000007</v>
      </c>
      <c r="G11" s="468">
        <f>'D 25mm Venetian Special'!G11+'D 25mm Venetian Special'!G11*(Venaitan25mmProfit)</f>
        <v>58.8</v>
      </c>
      <c r="H11" s="468">
        <f>'D 25mm Venetian Special'!H11+'D 25mm Venetian Special'!H11*(Venaitan25mmProfit)</f>
        <v>65.52</v>
      </c>
      <c r="I11" s="468">
        <f>'D 25mm Venetian Special'!I11+'D 25mm Venetian Special'!I11*(Venaitan25mmProfit)</f>
        <v>70.56</v>
      </c>
      <c r="J11" s="468">
        <f>'D 25mm Venetian Special'!J11+'D 25mm Venetian Special'!J11*(Venaitan25mmProfit)</f>
        <v>77.28</v>
      </c>
      <c r="K11" s="468">
        <f>'D 25mm Venetian Special'!K11+'D 25mm Venetian Special'!K11*(Venaitan25mmProfit)</f>
        <v>83.440000000000012</v>
      </c>
    </row>
    <row r="12" spans="1:11" ht="18.75" x14ac:dyDescent="0.3">
      <c r="A12" s="339">
        <v>1810</v>
      </c>
      <c r="B12" s="336" t="s">
        <v>337</v>
      </c>
      <c r="C12" s="468">
        <f>'D 25mm Venetian Special'!C12+'D 25mm Venetian Special'!C12*(Venaitan25mmProfit)</f>
        <v>37.52000000000001</v>
      </c>
      <c r="D12" s="468">
        <f>'D 25mm Venetian Special'!D12+'D 25mm Venetian Special'!D12*(Venaitan25mmProfit)</f>
        <v>44.24</v>
      </c>
      <c r="E12" s="468">
        <f>'D 25mm Venetian Special'!E12+'D 25mm Venetian Special'!E12*(Venaitan25mmProfit)</f>
        <v>49.28</v>
      </c>
      <c r="F12" s="468">
        <f>'D 25mm Venetian Special'!F12+'D 25mm Venetian Special'!F12*(Venaitan25mmProfit)</f>
        <v>56</v>
      </c>
      <c r="G12" s="468">
        <f>'D 25mm Venetian Special'!G12+'D 25mm Venetian Special'!G12*(Venaitan25mmProfit)</f>
        <v>64.960000000000008</v>
      </c>
      <c r="H12" s="468">
        <f>'D 25mm Venetian Special'!H12+'D 25mm Venetian Special'!H12*(Venaitan25mmProfit)</f>
        <v>68.88000000000001</v>
      </c>
      <c r="I12" s="468">
        <f>'D 25mm Venetian Special'!I12+'D 25mm Venetian Special'!I12*(Venaitan25mmProfit)</f>
        <v>76.160000000000011</v>
      </c>
      <c r="J12" s="468">
        <f>'D 25mm Venetian Special'!J12+'D 25mm Venetian Special'!J12*(Venaitan25mmProfit)</f>
        <v>82.32</v>
      </c>
      <c r="K12" s="468">
        <f>'D 25mm Venetian Special'!K12+'D 25mm Venetian Special'!K12*(Venaitan25mmProfit)</f>
        <v>87.360000000000014</v>
      </c>
    </row>
    <row r="13" spans="1:11" ht="18.75" x14ac:dyDescent="0.3">
      <c r="A13" s="339">
        <v>1960</v>
      </c>
      <c r="B13" s="336" t="s">
        <v>338</v>
      </c>
      <c r="C13" s="468">
        <f>'D 25mm Venetian Special'!C13+'D 25mm Venetian Special'!C13*(Venaitan25mmProfit)</f>
        <v>38.64</v>
      </c>
      <c r="D13" s="468">
        <f>'D 25mm Venetian Special'!D13+'D 25mm Venetian Special'!D13*(Venaitan25mmProfit)</f>
        <v>45.36</v>
      </c>
      <c r="E13" s="468">
        <f>'D 25mm Venetian Special'!E13+'D 25mm Venetian Special'!E13*(Venaitan25mmProfit)</f>
        <v>53.760000000000005</v>
      </c>
      <c r="F13" s="468">
        <f>'D 25mm Venetian Special'!F13+'D 25mm Venetian Special'!F13*(Venaitan25mmProfit)</f>
        <v>58.8</v>
      </c>
      <c r="G13" s="468">
        <f>'D 25mm Venetian Special'!G13+'D 25mm Venetian Special'!G13*(Venaitan25mmProfit)</f>
        <v>66.640000000000015</v>
      </c>
      <c r="H13" s="468">
        <f>'D 25mm Venetian Special'!H13+'D 25mm Venetian Special'!H13*(Venaitan25mmProfit)</f>
        <v>71.680000000000007</v>
      </c>
      <c r="I13" s="468">
        <f>'D 25mm Venetian Special'!I13+'D 25mm Venetian Special'!I13*(Venaitan25mmProfit)</f>
        <v>81.760000000000005</v>
      </c>
      <c r="J13" s="468">
        <f>'D 25mm Venetian Special'!J13+'D 25mm Venetian Special'!J13*(Venaitan25mmProfit)</f>
        <v>86.8</v>
      </c>
      <c r="K13" s="468">
        <f>'D 25mm Venetian Special'!K13+'D 25mm Venetian Special'!K13*(Venaitan25mmProfit)</f>
        <v>92.960000000000008</v>
      </c>
    </row>
    <row r="14" spans="1:11" ht="18.75" x14ac:dyDescent="0.3">
      <c r="A14" s="339">
        <v>2110</v>
      </c>
      <c r="B14" s="336" t="s">
        <v>339</v>
      </c>
      <c r="C14" s="468">
        <f>'D 25mm Venetian Special'!C14+'D 25mm Venetian Special'!C14*(Venaitan25mmProfit)</f>
        <v>40.880000000000003</v>
      </c>
      <c r="D14" s="468">
        <f>'D 25mm Venetian Special'!D14+'D 25mm Venetian Special'!D14*(Venaitan25mmProfit)</f>
        <v>47.6</v>
      </c>
      <c r="E14" s="468">
        <f>'D 25mm Venetian Special'!E14+'D 25mm Venetian Special'!E14*(Venaitan25mmProfit)</f>
        <v>56</v>
      </c>
      <c r="F14" s="468">
        <f>'D 25mm Venetian Special'!F14+'D 25mm Venetian Special'!F14*(Venaitan25mmProfit)</f>
        <v>63.840000000000018</v>
      </c>
      <c r="G14" s="468">
        <f>'D 25mm Venetian Special'!G14+'D 25mm Venetian Special'!G14*(Venaitan25mmProfit)</f>
        <v>68.88000000000001</v>
      </c>
      <c r="H14" s="468">
        <f>'D 25mm Venetian Special'!H14+'D 25mm Venetian Special'!H14*(Venaitan25mmProfit)</f>
        <v>77.28</v>
      </c>
      <c r="I14" s="468">
        <f>'D 25mm Venetian Special'!I14+'D 25mm Venetian Special'!I14*(Venaitan25mmProfit)</f>
        <v>83.440000000000012</v>
      </c>
      <c r="J14" s="468">
        <f>'D 25mm Venetian Special'!J14+'D 25mm Venetian Special'!J14*(Venaitan25mmProfit)</f>
        <v>91.840000000000018</v>
      </c>
      <c r="K14" s="468">
        <f>'D 25mm Venetian Special'!K14+'D 25mm Venetian Special'!K14*(Venaitan25mmProfit)</f>
        <v>98</v>
      </c>
    </row>
    <row r="15" spans="1:11" ht="18.75" x14ac:dyDescent="0.3">
      <c r="A15" s="339">
        <v>2260</v>
      </c>
      <c r="B15" s="336" t="s">
        <v>340</v>
      </c>
      <c r="C15" s="468">
        <f>'D 25mm Venetian Special'!C15+'D 25mm Venetian Special'!C15*(Venaitan25mmProfit)</f>
        <v>42.56</v>
      </c>
      <c r="D15" s="468">
        <f>'D 25mm Venetian Special'!D15+'D 25mm Venetian Special'!D15*(Venaitan25mmProfit)</f>
        <v>49.28</v>
      </c>
      <c r="E15" s="468">
        <f>'D 25mm Venetian Special'!E15+'D 25mm Venetian Special'!E15*(Venaitan25mmProfit)</f>
        <v>58.24</v>
      </c>
      <c r="F15" s="468">
        <f>'D 25mm Venetian Special'!F15+'D 25mm Venetian Special'!F15*(Venaitan25mmProfit)</f>
        <v>65.52</v>
      </c>
      <c r="G15" s="468">
        <f>'D 25mm Venetian Special'!G15+'D 25mm Venetian Special'!G15*(Venaitan25mmProfit)</f>
        <v>71.680000000000007</v>
      </c>
      <c r="H15" s="468">
        <f>'D 25mm Venetian Special'!H15+'D 25mm Venetian Special'!H15*(Venaitan25mmProfit)</f>
        <v>81.760000000000005</v>
      </c>
      <c r="I15" s="468">
        <f>'D 25mm Venetian Special'!I15+'D 25mm Venetian Special'!I15*(Venaitan25mmProfit)</f>
        <v>87.360000000000014</v>
      </c>
      <c r="J15" s="468">
        <f>'D 25mm Venetian Special'!J15+'D 25mm Venetian Special'!J15*(Venaitan25mmProfit)</f>
        <v>95.76</v>
      </c>
      <c r="K15" s="468">
        <f>'D 25mm Venetian Special'!K15+'D 25mm Venetian Special'!K15*(Venaitan25mmProfit)</f>
        <v>103.6</v>
      </c>
    </row>
    <row r="16" spans="1:11" ht="18.75" x14ac:dyDescent="0.3">
      <c r="A16" s="339">
        <v>2410</v>
      </c>
      <c r="B16" s="336" t="s">
        <v>341</v>
      </c>
      <c r="C16" s="468">
        <f>'D 25mm Venetian Special'!C16+'D 25mm Venetian Special'!C16*(Venaitan25mmProfit)</f>
        <v>44.24</v>
      </c>
      <c r="D16" s="468">
        <f>'D 25mm Venetian Special'!D16+'D 25mm Venetian Special'!D16*(Venaitan25mmProfit)</f>
        <v>52.64</v>
      </c>
      <c r="E16" s="468">
        <f>'D 25mm Venetian Special'!E16+'D 25mm Venetian Special'!E16*(Venaitan25mmProfit)</f>
        <v>59.92</v>
      </c>
      <c r="F16" s="468">
        <f>'D 25mm Venetian Special'!F16+'D 25mm Venetian Special'!F16*(Venaitan25mmProfit)</f>
        <v>67.2</v>
      </c>
      <c r="G16" s="468">
        <f>'D 25mm Venetian Special'!G16+'D 25mm Venetian Special'!G16*(Venaitan25mmProfit)</f>
        <v>76.160000000000011</v>
      </c>
      <c r="H16" s="468">
        <f>'D 25mm Venetian Special'!H16+'D 25mm Venetian Special'!H16*(Venaitan25mmProfit)</f>
        <v>84.56</v>
      </c>
      <c r="I16" s="468">
        <f>'D 25mm Venetian Special'!I16+'D 25mm Venetian Special'!I16*(Venaitan25mmProfit)</f>
        <v>92.4</v>
      </c>
      <c r="J16" s="468">
        <f>'D 25mm Venetian Special'!J16+'D 25mm Venetian Special'!J16*(Venaitan25mmProfit)</f>
        <v>101.36000000000001</v>
      </c>
      <c r="K16" s="468">
        <f>'D 25mm Venetian Special'!K16+'D 25mm Venetian Special'!K16*(Venaitan25mmProfit)</f>
        <v>109.2</v>
      </c>
    </row>
    <row r="17" spans="1:11" ht="18.75" x14ac:dyDescent="0.3">
      <c r="A17" s="339">
        <v>2560</v>
      </c>
      <c r="B17" s="336" t="s">
        <v>342</v>
      </c>
      <c r="C17" s="468">
        <f>'D 25mm Venetian Special'!C17+'D 25mm Venetian Special'!C17*(Venaitan25mmProfit)</f>
        <v>45.36</v>
      </c>
      <c r="D17" s="468">
        <f>'D 25mm Venetian Special'!D17+'D 25mm Venetian Special'!D17*(Venaitan25mmProfit)</f>
        <v>54.320000000000007</v>
      </c>
      <c r="E17" s="468">
        <f>'D 25mm Venetian Special'!E17+'D 25mm Venetian Special'!E17*(Venaitan25mmProfit)</f>
        <v>63.840000000000018</v>
      </c>
      <c r="F17" s="468">
        <f>'D 25mm Venetian Special'!F17+'D 25mm Venetian Special'!F17*(Venaitan25mmProfit)</f>
        <v>70.56</v>
      </c>
      <c r="G17" s="468">
        <f>'D 25mm Venetian Special'!G17+'D 25mm Venetian Special'!G17*(Venaitan25mmProfit)</f>
        <v>81.760000000000005</v>
      </c>
      <c r="H17" s="468">
        <f>'D 25mm Venetian Special'!H17+'D 25mm Venetian Special'!H17*(Venaitan25mmProfit)</f>
        <v>87.360000000000014</v>
      </c>
      <c r="I17" s="468">
        <f>'D 25mm Venetian Special'!I17+'D 25mm Venetian Special'!I17*(Venaitan25mmProfit)</f>
        <v>96.32</v>
      </c>
      <c r="J17" s="468">
        <f>'D 25mm Venetian Special'!J17+'D 25mm Venetian Special'!J17*(Venaitan25mmProfit)</f>
        <v>104.16000000000001</v>
      </c>
      <c r="K17" s="468">
        <f>'D 25mm Venetian Special'!K17+'D 25mm Venetian Special'!K17*(Venaitan25mmProfit)</f>
        <v>113.68</v>
      </c>
    </row>
    <row r="18" spans="1:11" ht="18.75" x14ac:dyDescent="0.3">
      <c r="A18" s="339">
        <v>2710</v>
      </c>
      <c r="B18" s="336" t="s">
        <v>343</v>
      </c>
      <c r="C18" s="468">
        <f>'D 25mm Venetian Special'!C18+'D 25mm Venetian Special'!C18*(Venaitan25mmProfit)</f>
        <v>47.6</v>
      </c>
      <c r="D18" s="468">
        <f>'D 25mm Venetian Special'!D18+'D 25mm Venetian Special'!D18*(Venaitan25mmProfit)</f>
        <v>56</v>
      </c>
      <c r="E18" s="468">
        <f>'D 25mm Venetian Special'!E18+'D 25mm Venetian Special'!E18*(Venaitan25mmProfit)</f>
        <v>65.52</v>
      </c>
      <c r="F18" s="468">
        <f>'D 25mm Venetian Special'!F18+'D 25mm Venetian Special'!F18*(Venaitan25mmProfit)</f>
        <v>75.599999999999994</v>
      </c>
      <c r="G18" s="468">
        <f>'D 25mm Venetian Special'!G18+'D 25mm Venetian Special'!G18*(Venaitan25mmProfit)</f>
        <v>83.440000000000012</v>
      </c>
      <c r="H18" s="468">
        <f>'D 25mm Venetian Special'!H18+'D 25mm Venetian Special'!H18*(Venaitan25mmProfit)</f>
        <v>92.4</v>
      </c>
      <c r="I18" s="468">
        <f>'D 25mm Venetian Special'!I18+'D 25mm Venetian Special'!I18*(Venaitan25mmProfit)</f>
        <v>102.48</v>
      </c>
      <c r="J18" s="468">
        <f>'D 25mm Venetian Special'!J18+'D 25mm Venetian Special'!J18*(Venaitan25mmProfit)</f>
        <v>110.32000000000002</v>
      </c>
      <c r="K18" s="468">
        <f>'D 25mm Venetian Special'!K18+'D 25mm Venetian Special'!K18*(Venaitan25mmProfit)</f>
        <v>118.72000000000003</v>
      </c>
    </row>
    <row r="19" spans="1:11" ht="18.75" x14ac:dyDescent="0.3">
      <c r="A19" s="339">
        <v>2860</v>
      </c>
      <c r="B19" s="336" t="s">
        <v>344</v>
      </c>
      <c r="C19" s="468">
        <f>'D 25mm Venetian Special'!C19+'D 25mm Venetian Special'!C19*(Venaitan25mmProfit)</f>
        <v>48.16</v>
      </c>
      <c r="D19" s="468">
        <f>'D 25mm Venetian Special'!D19+'D 25mm Venetian Special'!D19*(Venaitan25mmProfit)</f>
        <v>58.24</v>
      </c>
      <c r="E19" s="468">
        <f>'D 25mm Venetian Special'!E19+'D 25mm Venetian Special'!E19*(Venaitan25mmProfit)</f>
        <v>67.2</v>
      </c>
      <c r="F19" s="468">
        <f>'D 25mm Venetian Special'!F19+'D 25mm Venetian Special'!F19*(Venaitan25mmProfit)</f>
        <v>77.28</v>
      </c>
      <c r="G19" s="468">
        <f>'D 25mm Venetian Special'!G19+'D 25mm Venetian Special'!G19*(Venaitan25mmProfit)</f>
        <v>86.8</v>
      </c>
      <c r="H19" s="468">
        <f>'D 25mm Venetian Special'!H19+'D 25mm Venetian Special'!H19*(Venaitan25mmProfit)</f>
        <v>95.76</v>
      </c>
      <c r="I19" s="468">
        <f>'D 25mm Venetian Special'!I19+'D 25mm Venetian Special'!I19*(Venaitan25mmProfit)</f>
        <v>104.16000000000001</v>
      </c>
      <c r="J19" s="468">
        <f>'D 25mm Venetian Special'!J19+'D 25mm Venetian Special'!J19*(Venaitan25mmProfit)</f>
        <v>114.80000000000001</v>
      </c>
      <c r="K19" s="468">
        <f>'D 25mm Venetian Special'!K19+'D 25mm Venetian Special'!K19*(Venaitan25mmProfit)</f>
        <v>123.76000000000002</v>
      </c>
    </row>
    <row r="20" spans="1:11" ht="18.75" x14ac:dyDescent="0.3">
      <c r="A20" s="339">
        <v>3010</v>
      </c>
      <c r="B20" s="336" t="s">
        <v>345</v>
      </c>
      <c r="C20" s="468">
        <f>'D 25mm Venetian Special'!C20+'D 25mm Venetian Special'!C20*(Venaitan25mmProfit)</f>
        <v>49.28</v>
      </c>
      <c r="D20" s="468">
        <f>'D 25mm Venetian Special'!D20+'D 25mm Venetian Special'!D20*(Venaitan25mmProfit)</f>
        <v>59.92</v>
      </c>
      <c r="E20" s="468">
        <f>'D 25mm Venetian Special'!E20+'D 25mm Venetian Special'!E20*(Venaitan25mmProfit)</f>
        <v>68.88000000000001</v>
      </c>
      <c r="F20" s="468">
        <f>'D 25mm Venetian Special'!F20+'D 25mm Venetian Special'!F20*(Venaitan25mmProfit)</f>
        <v>81.760000000000005</v>
      </c>
      <c r="G20" s="468">
        <f>'D 25mm Venetian Special'!G20+'D 25mm Venetian Special'!G20*(Venaitan25mmProfit)</f>
        <v>90.160000000000011</v>
      </c>
      <c r="H20" s="468">
        <f>'D 25mm Venetian Special'!H20+'D 25mm Venetian Special'!H20*(Venaitan25mmProfit)</f>
        <v>101.36000000000001</v>
      </c>
      <c r="I20" s="468">
        <f>'D 25mm Venetian Special'!I20+'D 25mm Venetian Special'!I20*(Venaitan25mmProfit)</f>
        <v>109.2</v>
      </c>
      <c r="J20" s="468">
        <f>'D 25mm Venetian Special'!J20+'D 25mm Venetian Special'!J20*(Venaitan25mmProfit)</f>
        <v>120.4</v>
      </c>
      <c r="K20" s="468">
        <f>'D 25mm Venetian Special'!K20+'D 25mm Venetian Special'!K20*(Venaitan25mmProfit)</f>
        <v>129.92000000000002</v>
      </c>
    </row>
    <row r="21" spans="1:11" ht="18.75" x14ac:dyDescent="0.3">
      <c r="A21" s="339">
        <v>3160</v>
      </c>
      <c r="B21" s="336" t="s">
        <v>534</v>
      </c>
      <c r="C21" s="468">
        <f>'D 25mm Venetian Special'!C21+'D 25mm Venetian Special'!C21*(Venaitan25mmProfit)</f>
        <v>52.64</v>
      </c>
      <c r="D21" s="468">
        <f>'D 25mm Venetian Special'!D21+'D 25mm Venetian Special'!D21*(Venaitan25mmProfit)</f>
        <v>63.840000000000018</v>
      </c>
      <c r="E21" s="468">
        <f>'D 25mm Venetian Special'!E21+'D 25mm Venetian Special'!E21*(Venaitan25mmProfit)</f>
        <v>71.680000000000007</v>
      </c>
      <c r="F21" s="468">
        <f>'D 25mm Venetian Special'!F21+'D 25mm Venetian Special'!F21*(Venaitan25mmProfit)</f>
        <v>83.440000000000012</v>
      </c>
      <c r="G21" s="468">
        <f>'D 25mm Venetian Special'!G21+'D 25mm Venetian Special'!G21*(Venaitan25mmProfit)</f>
        <v>92.4</v>
      </c>
      <c r="H21" s="468">
        <f>'D 25mm Venetian Special'!H21+'D 25mm Venetian Special'!H21*(Venaitan25mmProfit)</f>
        <v>103.6</v>
      </c>
      <c r="I21" s="468">
        <f>'D 25mm Venetian Special'!I21+'D 25mm Venetian Special'!I21*(Venaitan25mmProfit)</f>
        <v>113.68</v>
      </c>
      <c r="J21" s="468">
        <f>'D 25mm Venetian Special'!J21+'D 25mm Venetian Special'!J21*(Venaitan25mmProfit)</f>
        <v>123.76000000000002</v>
      </c>
      <c r="K21" s="468">
        <f>'D 25mm Venetian Special'!K21+'D 25mm Venetian Special'!K21*(Venaitan25mmProfit)</f>
        <v>134.96</v>
      </c>
    </row>
    <row r="22" spans="1:11" ht="18.75" x14ac:dyDescent="0.3">
      <c r="A22" s="339">
        <v>3310</v>
      </c>
      <c r="B22" s="336" t="s">
        <v>535</v>
      </c>
      <c r="C22" s="468">
        <f>'D 25mm Venetian Special'!C22+'D 25mm Venetian Special'!C22*(Venaitan25mmProfit)</f>
        <v>53.760000000000005</v>
      </c>
      <c r="D22" s="468">
        <f>'D 25mm Venetian Special'!D22+'D 25mm Venetian Special'!D22*(Venaitan25mmProfit)</f>
        <v>64.960000000000008</v>
      </c>
      <c r="E22" s="468">
        <f>'D 25mm Venetian Special'!E22+'D 25mm Venetian Special'!E22*(Venaitan25mmProfit)</f>
        <v>75.599999999999994</v>
      </c>
      <c r="F22" s="468">
        <f>'D 25mm Venetian Special'!F22+'D 25mm Venetian Special'!F22*(Venaitan25mmProfit)</f>
        <v>84.56</v>
      </c>
      <c r="G22" s="468">
        <f>'D 25mm Venetian Special'!G22+'D 25mm Venetian Special'!G22*(Venaitan25mmProfit)</f>
        <v>96.32</v>
      </c>
      <c r="H22" s="468">
        <f>'D 25mm Venetian Special'!H22+'D 25mm Venetian Special'!H22*(Venaitan25mmProfit)</f>
        <v>108.08000000000001</v>
      </c>
      <c r="I22" s="468">
        <f>'D 25mm Venetian Special'!I22+'D 25mm Venetian Special'!I22*(Venaitan25mmProfit)</f>
        <v>118.72000000000003</v>
      </c>
      <c r="J22" s="468">
        <f>'D 25mm Venetian Special'!J22+'D 25mm Venetian Special'!J22*(Venaitan25mmProfit)</f>
        <v>129.92000000000002</v>
      </c>
      <c r="K22" s="468">
        <f>'D 25mm Venetian Special'!K22+'D 25mm Venetian Special'!K22*(Venaitan25mmProfit)</f>
        <v>140</v>
      </c>
    </row>
    <row r="23" spans="1:11" ht="18.75" x14ac:dyDescent="0.3">
      <c r="A23" s="339">
        <v>3460</v>
      </c>
      <c r="B23" s="336" t="s">
        <v>536</v>
      </c>
      <c r="C23" s="468">
        <f>'D 25mm Venetian Special'!C23+'D 25mm Venetian Special'!C23*(Venaitan25mmProfit)</f>
        <v>54.320000000000007</v>
      </c>
      <c r="D23" s="468">
        <f>'D 25mm Venetian Special'!D23+'D 25mm Venetian Special'!D23*(Venaitan25mmProfit)</f>
        <v>66.640000000000015</v>
      </c>
      <c r="E23" s="468">
        <f>'D 25mm Venetian Special'!E23+'D 25mm Venetian Special'!E23*(Venaitan25mmProfit)</f>
        <v>77.28</v>
      </c>
      <c r="F23" s="468">
        <f>'D 25mm Venetian Special'!F23+'D 25mm Venetian Special'!F23*(Venaitan25mmProfit)</f>
        <v>87.360000000000014</v>
      </c>
      <c r="G23" s="468">
        <f>'D 25mm Venetian Special'!G23+'D 25mm Venetian Special'!G23*(Venaitan25mmProfit)</f>
        <v>101.36000000000001</v>
      </c>
      <c r="H23" s="468">
        <f>'D 25mm Venetian Special'!H23+'D 25mm Venetian Special'!H23*(Venaitan25mmProfit)</f>
        <v>110.32000000000002</v>
      </c>
      <c r="I23" s="468">
        <f>'D 25mm Venetian Special'!I23+'D 25mm Venetian Special'!I23*(Venaitan25mmProfit)</f>
        <v>123.2</v>
      </c>
      <c r="J23" s="468">
        <f>'D 25mm Venetian Special'!J23+'D 25mm Venetian Special'!J23*(Venaitan25mmProfit)</f>
        <v>132.72000000000003</v>
      </c>
      <c r="K23" s="468">
        <f>'D 25mm Venetian Special'!K23+'D 25mm Venetian Special'!K23*(Venaitan25mmProfit)</f>
        <v>143.92000000000002</v>
      </c>
    </row>
    <row r="24" spans="1:11" ht="18.75" x14ac:dyDescent="0.3">
      <c r="A24" s="339">
        <v>3610</v>
      </c>
      <c r="B24" s="336" t="s">
        <v>537</v>
      </c>
      <c r="C24" s="468">
        <f>'D 25mm Venetian Special'!C24+'D 25mm Venetian Special'!C24*(Venaitan25mmProfit)</f>
        <v>56</v>
      </c>
      <c r="D24" s="468">
        <f>'D 25mm Venetian Special'!D24+'D 25mm Venetian Special'!D24*(Venaitan25mmProfit)</f>
        <v>67.2</v>
      </c>
      <c r="E24" s="468">
        <f>'D 25mm Venetian Special'!E24+'D 25mm Venetian Special'!E24*(Venaitan25mmProfit)</f>
        <v>81.760000000000005</v>
      </c>
      <c r="F24" s="468">
        <f>'D 25mm Venetian Special'!F24+'D 25mm Venetian Special'!F24*(Venaitan25mmProfit)</f>
        <v>91.840000000000018</v>
      </c>
      <c r="G24" s="468">
        <f>'D 25mm Venetian Special'!G24+'D 25mm Venetian Special'!G24*(Venaitan25mmProfit)</f>
        <v>103.6</v>
      </c>
      <c r="H24" s="468">
        <f>'D 25mm Venetian Special'!H24+'D 25mm Venetian Special'!H24*(Venaitan25mmProfit)</f>
        <v>114.80000000000001</v>
      </c>
      <c r="I24" s="468">
        <f>'D 25mm Venetian Special'!I24+'D 25mm Venetian Special'!I24*(Venaitan25mmProfit)</f>
        <v>126</v>
      </c>
      <c r="J24" s="468">
        <f>'D 25mm Venetian Special'!J24+'D 25mm Venetian Special'!J24*(Venaitan25mmProfit)</f>
        <v>137.76000000000002</v>
      </c>
      <c r="K24" s="468">
        <f>'D 25mm Venetian Special'!K24+'D 25mm Venetian Special'!K24*(Venaitan25mmProfit)</f>
        <v>150.63999999999999</v>
      </c>
    </row>
    <row r="25" spans="1:11" ht="18.75" x14ac:dyDescent="0.3">
      <c r="A25" s="339">
        <v>3760</v>
      </c>
      <c r="B25" s="336" t="s">
        <v>538</v>
      </c>
      <c r="C25" s="468">
        <f>'D 25mm Venetian Special'!C25+'D 25mm Venetian Special'!C25*(Venaitan25mmProfit)</f>
        <v>58.24</v>
      </c>
      <c r="D25" s="468">
        <f>'D 25mm Venetian Special'!D25+'D 25mm Venetian Special'!D25*(Venaitan25mmProfit)</f>
        <v>68.88000000000001</v>
      </c>
      <c r="E25" s="468">
        <f>'D 25mm Venetian Special'!E25+'D 25mm Venetian Special'!E25*(Venaitan25mmProfit)</f>
        <v>82.32</v>
      </c>
      <c r="F25" s="468">
        <f>'D 25mm Venetian Special'!F25+'D 25mm Venetian Special'!F25*(Venaitan25mmProfit)</f>
        <v>92.960000000000008</v>
      </c>
      <c r="G25" s="468">
        <f>'D 25mm Venetian Special'!G25+'D 25mm Venetian Special'!G25*(Venaitan25mmProfit)</f>
        <v>104.72</v>
      </c>
      <c r="H25" s="468">
        <f>'D 25mm Venetian Special'!H25+'D 25mm Venetian Special'!H25*(Venaitan25mmProfit)</f>
        <v>118.72000000000003</v>
      </c>
      <c r="I25" s="468">
        <f>'D 25mm Venetian Special'!I25+'D 25mm Venetian Special'!I25*(Venaitan25mmProfit)</f>
        <v>130.48000000000002</v>
      </c>
      <c r="J25" s="468">
        <f>'D 25mm Venetian Special'!J25+'D 25mm Venetian Special'!J25*(Venaitan25mmProfit)</f>
        <v>142.80000000000001</v>
      </c>
      <c r="K25" s="468">
        <f>'D 25mm Venetian Special'!K25+'D 25mm Venetian Special'!K25*(Venaitan25mmProfit)</f>
        <v>155.68000000000004</v>
      </c>
    </row>
    <row r="26" spans="1:11" ht="18.75" x14ac:dyDescent="0.3">
      <c r="A26" s="339">
        <v>4000</v>
      </c>
      <c r="B26" s="336" t="s">
        <v>539</v>
      </c>
      <c r="C26" s="468">
        <f>'D 25mm Venetian Special'!C26+'D 25mm Venetian Special'!C26*(Venaitan25mmProfit)</f>
        <v>59.92</v>
      </c>
      <c r="D26" s="468">
        <f>'D 25mm Venetian Special'!D26+'D 25mm Venetian Special'!D26*(Venaitan25mmProfit)</f>
        <v>71.680000000000007</v>
      </c>
      <c r="E26" s="468">
        <f>'D 25mm Venetian Special'!E26+'D 25mm Venetian Special'!E26*(Venaitan25mmProfit)</f>
        <v>86.8</v>
      </c>
      <c r="F26" s="468">
        <f>'D 25mm Venetian Special'!F26+'D 25mm Venetian Special'!F26*(Venaitan25mmProfit)</f>
        <v>100.24000000000001</v>
      </c>
      <c r="G26" s="468">
        <f>'D 25mm Venetian Special'!G26+'D 25mm Venetian Special'!G26*(Venaitan25mmProfit)</f>
        <v>113.12000000000002</v>
      </c>
      <c r="H26" s="468">
        <f>'D 25mm Venetian Special'!H26+'D 25mm Venetian Special'!H26*(Venaitan25mmProfit)</f>
        <v>123.76000000000002</v>
      </c>
      <c r="I26" s="468">
        <f>'D 25mm Venetian Special'!I26+'D 25mm Venetian Special'!I26*(Venaitan25mmProfit)</f>
        <v>137.76000000000002</v>
      </c>
      <c r="J26" s="468">
        <f>'D 25mm Venetian Special'!J26+'D 25mm Venetian Special'!J26*(Venaitan25mmProfit)</f>
        <v>150.63999999999999</v>
      </c>
      <c r="K26" s="468">
        <f>'D 25mm Venetian Special'!K26+'D 25mm Venetian Special'!K26*(Venaitan25mmProfit)</f>
        <v>163.52000000000001</v>
      </c>
    </row>
    <row r="27" spans="1:11" ht="18.75" x14ac:dyDescent="0.3">
      <c r="A27" s="308"/>
      <c r="B27" s="2"/>
      <c r="C27" s="2"/>
      <c r="D27" s="2"/>
      <c r="E27" s="2"/>
      <c r="F27" s="2"/>
      <c r="G27" s="2"/>
      <c r="H27" s="2"/>
      <c r="I27" s="2"/>
      <c r="J27" s="2"/>
      <c r="K27" s="2"/>
    </row>
    <row r="28" spans="1:11" ht="23.25" x14ac:dyDescent="0.35">
      <c r="A28" s="342" t="s">
        <v>550</v>
      </c>
      <c r="B28" s="2"/>
      <c r="C28" s="2"/>
      <c r="D28" s="2"/>
      <c r="E28" s="2"/>
      <c r="F28" s="2"/>
      <c r="G28" s="2"/>
      <c r="H28" s="2"/>
      <c r="I28" s="2"/>
      <c r="J28" s="2"/>
      <c r="K28" s="2"/>
    </row>
    <row r="29" spans="1:11" ht="18.75" x14ac:dyDescent="0.3">
      <c r="A29" s="335"/>
      <c r="B29" s="336"/>
      <c r="C29" s="337">
        <v>1810</v>
      </c>
      <c r="D29" s="337">
        <v>1960</v>
      </c>
      <c r="E29" s="337">
        <v>2110</v>
      </c>
      <c r="F29" s="337">
        <v>2260</v>
      </c>
      <c r="G29" s="337">
        <v>2410</v>
      </c>
      <c r="H29" s="337">
        <v>2560</v>
      </c>
      <c r="I29" s="340">
        <v>2710</v>
      </c>
      <c r="J29" s="340">
        <v>2860</v>
      </c>
      <c r="K29" s="340">
        <v>3010</v>
      </c>
    </row>
    <row r="30" spans="1:11" ht="18.75" x14ac:dyDescent="0.3">
      <c r="A30" s="335"/>
      <c r="B30" s="336"/>
      <c r="C30" s="338" t="s">
        <v>337</v>
      </c>
      <c r="D30" s="338" t="s">
        <v>338</v>
      </c>
      <c r="E30" s="338" t="s">
        <v>339</v>
      </c>
      <c r="F30" s="338" t="s">
        <v>340</v>
      </c>
      <c r="G30" s="338" t="s">
        <v>341</v>
      </c>
      <c r="H30" s="338" t="s">
        <v>342</v>
      </c>
      <c r="I30" s="341" t="s">
        <v>343</v>
      </c>
      <c r="J30" s="341" t="s">
        <v>344</v>
      </c>
      <c r="K30" s="341" t="s">
        <v>345</v>
      </c>
    </row>
    <row r="31" spans="1:11" ht="18.75" x14ac:dyDescent="0.3">
      <c r="A31" s="339">
        <v>610</v>
      </c>
      <c r="B31" s="336" t="s">
        <v>533</v>
      </c>
      <c r="C31" s="468">
        <f>'D 25mm Venetian Special'!C31+'D 25mm Venetian Special'!C31*(Venaitan25mmProfit)</f>
        <v>49.28</v>
      </c>
      <c r="D31" s="468">
        <f>'D 25mm Venetian Special'!D31+'D 25mm Venetian Special'!D31*(Venaitan25mmProfit)</f>
        <v>53.760000000000005</v>
      </c>
      <c r="E31" s="468">
        <f>'D 25mm Venetian Special'!E31+'D 25mm Venetian Special'!E31*(Venaitan25mmProfit)</f>
        <v>54.320000000000007</v>
      </c>
      <c r="F31" s="468">
        <f>'D 25mm Venetian Special'!F31+'D 25mm Venetian Special'!F31*(Venaitan25mmProfit)</f>
        <v>58.24</v>
      </c>
      <c r="G31" s="468">
        <f>'D 25mm Venetian Special'!G31+'D 25mm Venetian Special'!G31*(Venaitan25mmProfit)</f>
        <v>59.92</v>
      </c>
      <c r="H31" s="468">
        <f>'D 25mm Venetian Special'!H31+'D 25mm Venetian Special'!H31*(Venaitan25mmProfit)</f>
        <v>64.960000000000008</v>
      </c>
      <c r="I31" s="468">
        <f>'D 25mm Venetian Special'!I31+'D 25mm Venetian Special'!I31*(Venaitan25mmProfit)</f>
        <v>65.52</v>
      </c>
      <c r="J31" s="468">
        <f>'D 25mm Venetian Special'!J31+'D 25mm Venetian Special'!J31*(Venaitan25mmProfit)</f>
        <v>67.2</v>
      </c>
      <c r="K31" s="468">
        <f>'D 25mm Venetian Special'!K31+'D 25mm Venetian Special'!K31*(Venaitan25mmProfit)</f>
        <v>70.56</v>
      </c>
    </row>
    <row r="32" spans="1:11" ht="18.75" x14ac:dyDescent="0.3">
      <c r="A32" s="339">
        <v>760</v>
      </c>
      <c r="B32" s="336" t="s">
        <v>57</v>
      </c>
      <c r="C32" s="468">
        <f>'D 25mm Venetian Special'!C32+'D 25mm Venetian Special'!C32*(Venaitan25mmProfit)</f>
        <v>54.320000000000007</v>
      </c>
      <c r="D32" s="468">
        <f>'D 25mm Venetian Special'!D32+'D 25mm Venetian Special'!D32*(Venaitan25mmProfit)</f>
        <v>58.8</v>
      </c>
      <c r="E32" s="468">
        <f>'D 25mm Venetian Special'!E32+'D 25mm Venetian Special'!E32*(Venaitan25mmProfit)</f>
        <v>63.840000000000018</v>
      </c>
      <c r="F32" s="468">
        <f>'D 25mm Venetian Special'!F32+'D 25mm Venetian Special'!F32*(Venaitan25mmProfit)</f>
        <v>65.52</v>
      </c>
      <c r="G32" s="468">
        <f>'D 25mm Venetian Special'!G32+'D 25mm Venetian Special'!G32*(Venaitan25mmProfit)</f>
        <v>67.2</v>
      </c>
      <c r="H32" s="468">
        <f>'D 25mm Venetian Special'!H32+'D 25mm Venetian Special'!H32*(Venaitan25mmProfit)</f>
        <v>70.56</v>
      </c>
      <c r="I32" s="468">
        <f>'D 25mm Venetian Special'!I32+'D 25mm Venetian Special'!I32*(Venaitan25mmProfit)</f>
        <v>75.599999999999994</v>
      </c>
      <c r="J32" s="468">
        <f>'D 25mm Venetian Special'!J32+'D 25mm Venetian Special'!J32*(Venaitan25mmProfit)</f>
        <v>77.28</v>
      </c>
      <c r="K32" s="468">
        <f>'D 25mm Venetian Special'!K32+'D 25mm Venetian Special'!K32*(Venaitan25mmProfit)</f>
        <v>81.760000000000005</v>
      </c>
    </row>
    <row r="33" spans="1:16" ht="18.75" x14ac:dyDescent="0.3">
      <c r="A33" s="339">
        <v>910</v>
      </c>
      <c r="B33" s="336" t="s">
        <v>331</v>
      </c>
      <c r="C33" s="468">
        <f>'D 25mm Venetian Special'!C33+'D 25mm Venetian Special'!C33*(Venaitan25mmProfit)</f>
        <v>59.92</v>
      </c>
      <c r="D33" s="468">
        <f>'D 25mm Venetian Special'!D33+'D 25mm Venetian Special'!D33*(Venaitan25mmProfit)</f>
        <v>64.960000000000008</v>
      </c>
      <c r="E33" s="468">
        <f>'D 25mm Venetian Special'!E33+'D 25mm Venetian Special'!E33*(Venaitan25mmProfit)</f>
        <v>67.2</v>
      </c>
      <c r="F33" s="468">
        <f>'D 25mm Venetian Special'!F33+'D 25mm Venetian Special'!F33*(Venaitan25mmProfit)</f>
        <v>70.56</v>
      </c>
      <c r="G33" s="468">
        <f>'D 25mm Venetian Special'!G33+'D 25mm Venetian Special'!G33*(Venaitan25mmProfit)</f>
        <v>76.160000000000011</v>
      </c>
      <c r="H33" s="468">
        <f>'D 25mm Venetian Special'!H33+'D 25mm Venetian Special'!H33*(Venaitan25mmProfit)</f>
        <v>78.960000000000008</v>
      </c>
      <c r="I33" s="468">
        <f>'D 25mm Venetian Special'!I33+'D 25mm Venetian Special'!I33*(Venaitan25mmProfit)</f>
        <v>82.32</v>
      </c>
      <c r="J33" s="468">
        <f>'D 25mm Venetian Special'!J33+'D 25mm Venetian Special'!J33*(Venaitan25mmProfit)</f>
        <v>86.8</v>
      </c>
      <c r="K33" s="468">
        <f>'D 25mm Venetian Special'!K33+'D 25mm Venetian Special'!K33*(Venaitan25mmProfit)</f>
        <v>90.160000000000011</v>
      </c>
    </row>
    <row r="34" spans="1:16" ht="18.75" x14ac:dyDescent="0.3">
      <c r="A34" s="339">
        <v>1060</v>
      </c>
      <c r="B34" s="336" t="s">
        <v>332</v>
      </c>
      <c r="C34" s="468">
        <f>'D 25mm Venetian Special'!C34+'D 25mm Venetian Special'!C34*(Venaitan25mmProfit)</f>
        <v>66.640000000000015</v>
      </c>
      <c r="D34" s="468">
        <f>'D 25mm Venetian Special'!D34+'D 25mm Venetian Special'!D34*(Venaitan25mmProfit)</f>
        <v>68.88000000000001</v>
      </c>
      <c r="E34" s="468">
        <f>'D 25mm Venetian Special'!E34+'D 25mm Venetian Special'!E34*(Venaitan25mmProfit)</f>
        <v>75.599999999999994</v>
      </c>
      <c r="F34" s="468">
        <f>'D 25mm Venetian Special'!F34+'D 25mm Venetian Special'!F34*(Venaitan25mmProfit)</f>
        <v>78.960000000000008</v>
      </c>
      <c r="G34" s="468">
        <f>'D 25mm Venetian Special'!G34+'D 25mm Venetian Special'!G34*(Venaitan25mmProfit)</f>
        <v>82.32</v>
      </c>
      <c r="H34" s="468">
        <f>'D 25mm Venetian Special'!H34+'D 25mm Venetian Special'!H34*(Venaitan25mmProfit)</f>
        <v>86.8</v>
      </c>
      <c r="I34" s="468">
        <f>'D 25mm Venetian Special'!I34+'D 25mm Venetian Special'!I34*(Venaitan25mmProfit)</f>
        <v>91.840000000000018</v>
      </c>
      <c r="J34" s="468">
        <f>'D 25mm Venetian Special'!J34+'D 25mm Venetian Special'!J34*(Venaitan25mmProfit)</f>
        <v>92.960000000000008</v>
      </c>
      <c r="K34" s="468">
        <f>'D 25mm Venetian Special'!K34+'D 25mm Venetian Special'!K34*(Venaitan25mmProfit)</f>
        <v>100.24000000000001</v>
      </c>
    </row>
    <row r="35" spans="1:16" ht="18.75" x14ac:dyDescent="0.3">
      <c r="A35" s="339">
        <v>1210</v>
      </c>
      <c r="B35" s="336" t="s">
        <v>333</v>
      </c>
      <c r="C35" s="468">
        <f>'D 25mm Venetian Special'!C35+'D 25mm Venetian Special'!C35*(Venaitan25mmProfit)</f>
        <v>71.680000000000007</v>
      </c>
      <c r="D35" s="468">
        <f>'D 25mm Venetian Special'!D35+'D 25mm Venetian Special'!D35*(Venaitan25mmProfit)</f>
        <v>76.160000000000011</v>
      </c>
      <c r="E35" s="468">
        <f>'D 25mm Venetian Special'!E35+'D 25mm Venetian Special'!E35*(Venaitan25mmProfit)</f>
        <v>81.760000000000005</v>
      </c>
      <c r="F35" s="468">
        <f>'D 25mm Venetian Special'!F35+'D 25mm Venetian Special'!F35*(Venaitan25mmProfit)</f>
        <v>84.56</v>
      </c>
      <c r="G35" s="468">
        <f>'D 25mm Venetian Special'!G35+'D 25mm Venetian Special'!G35*(Venaitan25mmProfit)</f>
        <v>90.160000000000011</v>
      </c>
      <c r="H35" s="468">
        <f>'D 25mm Venetian Special'!H35+'D 25mm Venetian Special'!H35*(Venaitan25mmProfit)</f>
        <v>92.960000000000008</v>
      </c>
      <c r="I35" s="468">
        <f>'D 25mm Venetian Special'!I35+'D 25mm Venetian Special'!I35*(Venaitan25mmProfit)</f>
        <v>100.24000000000001</v>
      </c>
      <c r="J35" s="468">
        <f>'D 25mm Venetian Special'!J35+'D 25mm Venetian Special'!J35*(Venaitan25mmProfit)</f>
        <v>103.6</v>
      </c>
      <c r="K35" s="468">
        <f>'D 25mm Venetian Special'!K35+'D 25mm Venetian Special'!K35*(Venaitan25mmProfit)</f>
        <v>108.08000000000001</v>
      </c>
    </row>
    <row r="36" spans="1:16" ht="18.75" x14ac:dyDescent="0.3">
      <c r="A36" s="339">
        <v>1360</v>
      </c>
      <c r="B36" s="336" t="s">
        <v>334</v>
      </c>
      <c r="C36" s="468">
        <f>'D 25mm Venetian Special'!C36+'D 25mm Venetian Special'!C36*(Venaitan25mmProfit)</f>
        <v>77.28</v>
      </c>
      <c r="D36" s="468">
        <f>'D 25mm Venetian Special'!D36+'D 25mm Venetian Special'!D36*(Venaitan25mmProfit)</f>
        <v>82.32</v>
      </c>
      <c r="E36" s="468">
        <f>'D 25mm Venetian Special'!E36+'D 25mm Venetian Special'!E36*(Venaitan25mmProfit)</f>
        <v>87.360000000000014</v>
      </c>
      <c r="F36" s="468">
        <f>'D 25mm Venetian Special'!F36+'D 25mm Venetian Special'!F36*(Venaitan25mmProfit)</f>
        <v>92.4</v>
      </c>
      <c r="G36" s="468">
        <f>'D 25mm Venetian Special'!G36+'D 25mm Venetian Special'!G36*(Venaitan25mmProfit)</f>
        <v>96.32</v>
      </c>
      <c r="H36" s="468">
        <f>'D 25mm Venetian Special'!H36+'D 25mm Venetian Special'!H36*(Venaitan25mmProfit)</f>
        <v>102.48</v>
      </c>
      <c r="I36" s="468">
        <f>'D 25mm Venetian Special'!I36+'D 25mm Venetian Special'!I36*(Venaitan25mmProfit)</f>
        <v>108.08000000000001</v>
      </c>
      <c r="J36" s="468">
        <f>'D 25mm Venetian Special'!J36+'D 25mm Venetian Special'!J36*(Venaitan25mmProfit)</f>
        <v>113.12000000000002</v>
      </c>
      <c r="K36" s="468">
        <f>'D 25mm Venetian Special'!K36+'D 25mm Venetian Special'!K36*(Venaitan25mmProfit)</f>
        <v>115.36000000000001</v>
      </c>
    </row>
    <row r="37" spans="1:16" ht="18.75" x14ac:dyDescent="0.3">
      <c r="A37" s="339">
        <v>1510</v>
      </c>
      <c r="B37" s="336" t="s">
        <v>335</v>
      </c>
      <c r="C37" s="468">
        <f>'D 25mm Venetian Special'!C37+'D 25mm Venetian Special'!C37*(Venaitan25mmProfit)</f>
        <v>83.440000000000012</v>
      </c>
      <c r="D37" s="468">
        <f>'D 25mm Venetian Special'!D37+'D 25mm Venetian Special'!D37*(Venaitan25mmProfit)</f>
        <v>87.360000000000014</v>
      </c>
      <c r="E37" s="468">
        <f>'D 25mm Venetian Special'!E37+'D 25mm Venetian Special'!E37*(Venaitan25mmProfit)</f>
        <v>92.960000000000008</v>
      </c>
      <c r="F37" s="468">
        <f>'D 25mm Venetian Special'!F37+'D 25mm Venetian Special'!F37*(Venaitan25mmProfit)</f>
        <v>101.36000000000001</v>
      </c>
      <c r="G37" s="468">
        <f>'D 25mm Venetian Special'!G37+'D 25mm Venetian Special'!G37*(Venaitan25mmProfit)</f>
        <v>104.16000000000001</v>
      </c>
      <c r="H37" s="468">
        <f>'D 25mm Venetian Special'!H37+'D 25mm Venetian Special'!H37*(Venaitan25mmProfit)</f>
        <v>110.32000000000002</v>
      </c>
      <c r="I37" s="468">
        <f>'D 25mm Venetian Special'!I37+'D 25mm Venetian Special'!I37*(Venaitan25mmProfit)</f>
        <v>114.80000000000001</v>
      </c>
      <c r="J37" s="468">
        <f>'D 25mm Venetian Special'!J37+'D 25mm Venetian Special'!J37*(Venaitan25mmProfit)</f>
        <v>121.52000000000001</v>
      </c>
      <c r="K37" s="468">
        <f>'D 25mm Venetian Special'!K37+'D 25mm Venetian Special'!K37*(Venaitan25mmProfit)</f>
        <v>126</v>
      </c>
    </row>
    <row r="38" spans="1:16" ht="18.75" x14ac:dyDescent="0.3">
      <c r="A38" s="339">
        <v>1660</v>
      </c>
      <c r="B38" s="336" t="s">
        <v>336</v>
      </c>
      <c r="C38" s="468">
        <f>'D 25mm Venetian Special'!C38+'D 25mm Venetian Special'!C38*(Venaitan25mmProfit)</f>
        <v>90.160000000000011</v>
      </c>
      <c r="D38" s="468">
        <f>'D 25mm Venetian Special'!D38+'D 25mm Venetian Special'!D38*(Venaitan25mmProfit)</f>
        <v>92.960000000000008</v>
      </c>
      <c r="E38" s="468">
        <f>'D 25mm Venetian Special'!E38+'D 25mm Venetian Special'!E38*(Venaitan25mmProfit)</f>
        <v>101.36000000000001</v>
      </c>
      <c r="F38" s="468">
        <f>'D 25mm Venetian Special'!F38+'D 25mm Venetian Special'!F38*(Venaitan25mmProfit)</f>
        <v>104.72</v>
      </c>
      <c r="G38" s="468">
        <f>'D 25mm Venetian Special'!G38+'D 25mm Venetian Special'!G38*(Venaitan25mmProfit)</f>
        <v>113.12000000000002</v>
      </c>
      <c r="H38" s="468">
        <f>'D 25mm Venetian Special'!H38+'D 25mm Venetian Special'!H38*(Venaitan25mmProfit)</f>
        <v>118.72000000000003</v>
      </c>
      <c r="I38" s="468">
        <f>'D 25mm Venetian Special'!I38+'D 25mm Venetian Special'!I38*(Venaitan25mmProfit)</f>
        <v>123.76000000000002</v>
      </c>
      <c r="J38" s="468">
        <f>'D 25mm Venetian Special'!J38+'D 25mm Venetian Special'!J38*(Venaitan25mmProfit)</f>
        <v>129.92000000000002</v>
      </c>
      <c r="K38" s="468">
        <f>'D 25mm Venetian Special'!K38+'D 25mm Venetian Special'!K38*(Venaitan25mmProfit)</f>
        <v>134.96</v>
      </c>
    </row>
    <row r="39" spans="1:16" ht="18.75" x14ac:dyDescent="0.3">
      <c r="A39" s="339">
        <v>1810</v>
      </c>
      <c r="B39" s="336" t="s">
        <v>337</v>
      </c>
      <c r="C39" s="468">
        <f>'D 25mm Venetian Special'!C39+'D 25mm Venetian Special'!C39*(Venaitan25mmProfit)</f>
        <v>92.960000000000008</v>
      </c>
      <c r="D39" s="468">
        <f>'D 25mm Venetian Special'!D39+'D 25mm Venetian Special'!D39*(Venaitan25mmProfit)</f>
        <v>101.36000000000001</v>
      </c>
      <c r="E39" s="468">
        <f>'D 25mm Venetian Special'!E39+'D 25mm Venetian Special'!E39*(Venaitan25mmProfit)</f>
        <v>108.08000000000001</v>
      </c>
      <c r="F39" s="468">
        <f>'D 25mm Venetian Special'!F39+'D 25mm Venetian Special'!F39*(Venaitan25mmProfit)</f>
        <v>113.68</v>
      </c>
      <c r="G39" s="468">
        <f>'D 25mm Venetian Special'!G39+'D 25mm Venetian Special'!G39*(Venaitan25mmProfit)</f>
        <v>120.4</v>
      </c>
      <c r="H39" s="468">
        <f>'D 25mm Venetian Special'!H39+'D 25mm Venetian Special'!H39*(Venaitan25mmProfit)</f>
        <v>126</v>
      </c>
      <c r="I39" s="468">
        <f>'D 25mm Venetian Special'!I39+'D 25mm Venetian Special'!I39*(Venaitan25mmProfit)</f>
        <v>131.6</v>
      </c>
      <c r="J39" s="468">
        <f>'D 25mm Venetian Special'!J39+'D 25mm Venetian Special'!J39*(Venaitan25mmProfit)</f>
        <v>137.76000000000002</v>
      </c>
      <c r="K39" s="468">
        <f>'D 25mm Venetian Special'!K39+'D 25mm Venetian Special'!K39*(Venaitan25mmProfit)</f>
        <v>143.92000000000002</v>
      </c>
    </row>
    <row r="40" spans="1:16" ht="18.75" x14ac:dyDescent="0.3">
      <c r="A40" s="339">
        <v>1960</v>
      </c>
      <c r="B40" s="336" t="s">
        <v>338</v>
      </c>
      <c r="C40" s="468">
        <f>'D 25mm Venetian Special'!C40+'D 25mm Venetian Special'!C40*(Venaitan25mmProfit)</f>
        <v>101.36000000000001</v>
      </c>
      <c r="D40" s="468">
        <f>'D 25mm Venetian Special'!D40+'D 25mm Venetian Special'!D40*(Venaitan25mmProfit)</f>
        <v>104.72</v>
      </c>
      <c r="E40" s="468">
        <f>'D 25mm Venetian Special'!E40+'D 25mm Venetian Special'!E40*(Venaitan25mmProfit)</f>
        <v>113.68</v>
      </c>
      <c r="F40" s="468">
        <f>'D 25mm Venetian Special'!F40+'D 25mm Venetian Special'!F40*(Venaitan25mmProfit)</f>
        <v>120.4</v>
      </c>
      <c r="G40" s="468">
        <f>'D 25mm Venetian Special'!G40+'D 25mm Venetian Special'!G40*(Venaitan25mmProfit)</f>
        <v>128.24</v>
      </c>
      <c r="H40" s="468">
        <f>'D 25mm Venetian Special'!H40+'D 25mm Venetian Special'!H40*(Venaitan25mmProfit)</f>
        <v>132.72000000000003</v>
      </c>
      <c r="I40" s="468">
        <f>'D 25mm Venetian Special'!I40+'D 25mm Venetian Special'!I40*(Venaitan25mmProfit)</f>
        <v>141.12</v>
      </c>
      <c r="J40" s="468">
        <f>'D 25mm Venetian Special'!J40+'D 25mm Venetian Special'!J40*(Venaitan25mmProfit)</f>
        <v>147.28000000000003</v>
      </c>
      <c r="K40" s="468">
        <f>'D 25mm Venetian Special'!K40+'D 25mm Venetian Special'!K40*(Venaitan25mmProfit)</f>
        <v>152.88000000000002</v>
      </c>
    </row>
    <row r="41" spans="1:16" ht="18.75" x14ac:dyDescent="0.3">
      <c r="A41" s="339">
        <v>2110</v>
      </c>
      <c r="B41" s="336" t="s">
        <v>339</v>
      </c>
      <c r="C41" s="468">
        <f>'D 25mm Venetian Special'!C41+'D 25mm Venetian Special'!C41*(Venaitan25mmProfit)</f>
        <v>104.72</v>
      </c>
      <c r="D41" s="468">
        <f>'D 25mm Venetian Special'!D41+'D 25mm Venetian Special'!D41*(Venaitan25mmProfit)</f>
        <v>113.12000000000002</v>
      </c>
      <c r="E41" s="468">
        <f>'D 25mm Venetian Special'!E41+'D 25mm Venetian Special'!E41*(Venaitan25mmProfit)</f>
        <v>120.4</v>
      </c>
      <c r="F41" s="468">
        <f>'D 25mm Venetian Special'!F41+'D 25mm Venetian Special'!F41*(Venaitan25mmProfit)</f>
        <v>128.24</v>
      </c>
      <c r="G41" s="468">
        <f>'D 25mm Venetian Special'!G41+'D 25mm Venetian Special'!G41*(Venaitan25mmProfit)</f>
        <v>134.96</v>
      </c>
      <c r="H41" s="468">
        <f>'D 25mm Venetian Special'!H41+'D 25mm Venetian Special'!H41*(Venaitan25mmProfit)</f>
        <v>141.12</v>
      </c>
      <c r="I41" s="468">
        <f>'D 25mm Venetian Special'!I41+'D 25mm Venetian Special'!I41*(Venaitan25mmProfit)</f>
        <v>148.4</v>
      </c>
      <c r="J41" s="468">
        <f>'D 25mm Venetian Special'!J41+'D 25mm Venetian Special'!J41*(Venaitan25mmProfit)</f>
        <v>156.80000000000001</v>
      </c>
      <c r="K41" s="468">
        <f>'D 25mm Venetian Special'!K41+'D 25mm Venetian Special'!K41*(Venaitan25mmProfit)</f>
        <v>161.84</v>
      </c>
    </row>
    <row r="42" spans="1:16" ht="18.75" x14ac:dyDescent="0.3">
      <c r="A42" s="339">
        <v>2260</v>
      </c>
      <c r="B42" s="336" t="s">
        <v>340</v>
      </c>
      <c r="C42" s="468">
        <f>'D 25mm Venetian Special'!C42+'D 25mm Venetian Special'!C42*(Venaitan25mmProfit)</f>
        <v>110.32000000000002</v>
      </c>
      <c r="D42" s="468">
        <f>'D 25mm Venetian Special'!D42+'D 25mm Venetian Special'!D42*(Venaitan25mmProfit)</f>
        <v>118.72000000000003</v>
      </c>
      <c r="E42" s="468">
        <f>'D 25mm Venetian Special'!E42+'D 25mm Venetian Special'!E42*(Venaitan25mmProfit)</f>
        <v>126</v>
      </c>
      <c r="F42" s="468">
        <f>'D 25mm Venetian Special'!F42+'D 25mm Venetian Special'!F42*(Venaitan25mmProfit)</f>
        <v>132.72000000000003</v>
      </c>
      <c r="G42" s="468">
        <f>'D 25mm Venetian Special'!G42+'D 25mm Venetian Special'!G42*(Venaitan25mmProfit)</f>
        <v>141.12</v>
      </c>
      <c r="H42" s="468">
        <f>'D 25mm Venetian Special'!H42+'D 25mm Venetian Special'!H42*(Venaitan25mmProfit)</f>
        <v>148.4</v>
      </c>
      <c r="I42" s="468">
        <f>'D 25mm Venetian Special'!I42+'D 25mm Venetian Special'!I42*(Venaitan25mmProfit)</f>
        <v>157.92000000000002</v>
      </c>
      <c r="J42" s="468">
        <f>'D 25mm Venetian Special'!J42+'D 25mm Venetian Special'!J42*(Venaitan25mmProfit)</f>
        <v>166.32000000000002</v>
      </c>
      <c r="K42" s="468">
        <f>'D 25mm Venetian Special'!K42+'D 25mm Venetian Special'!K42*(Venaitan25mmProfit)</f>
        <v>172.48000000000002</v>
      </c>
    </row>
    <row r="43" spans="1:16" ht="18.75" x14ac:dyDescent="0.3">
      <c r="A43" s="339">
        <v>2410</v>
      </c>
      <c r="B43" s="336" t="s">
        <v>341</v>
      </c>
      <c r="C43" s="468">
        <f>'D 25mm Venetian Special'!C43+'D 25mm Venetian Special'!C43*(Venaitan25mmProfit)</f>
        <v>115.36000000000001</v>
      </c>
      <c r="D43" s="468">
        <f>'D 25mm Venetian Special'!D43+'D 25mm Venetian Special'!D43*(Venaitan25mmProfit)</f>
        <v>123.76000000000002</v>
      </c>
      <c r="E43" s="468">
        <f>'D 25mm Venetian Special'!E43+'D 25mm Venetian Special'!E43*(Venaitan25mmProfit)</f>
        <v>132.72000000000003</v>
      </c>
      <c r="F43" s="468">
        <f>'D 25mm Venetian Special'!F43+'D 25mm Venetian Special'!F43*(Venaitan25mmProfit)</f>
        <v>141.12</v>
      </c>
      <c r="G43" s="468">
        <f>'D 25mm Venetian Special'!G43+'D 25mm Venetian Special'!G43*(Venaitan25mmProfit)</f>
        <v>148.4</v>
      </c>
      <c r="H43" s="468">
        <f>'D 25mm Venetian Special'!H43+'D 25mm Venetian Special'!H43*(Venaitan25mmProfit)</f>
        <v>157.92000000000002</v>
      </c>
      <c r="I43" s="468">
        <f>'D 25mm Venetian Special'!I43+'D 25mm Venetian Special'!I43*(Venaitan25mmProfit)</f>
        <v>166.32000000000002</v>
      </c>
      <c r="J43" s="468">
        <f>'D 25mm Venetian Special'!J43+'D 25mm Venetian Special'!J43*(Venaitan25mmProfit)</f>
        <v>172.48000000000002</v>
      </c>
      <c r="K43" s="468">
        <f>'D 25mm Venetian Special'!K43+'D 25mm Venetian Special'!K43*(Venaitan25mmProfit)</f>
        <v>181.44</v>
      </c>
      <c r="P43" s="490"/>
    </row>
    <row r="44" spans="1:16" ht="18.75" x14ac:dyDescent="0.3">
      <c r="A44" s="339">
        <v>2560</v>
      </c>
      <c r="B44" s="336" t="s">
        <v>342</v>
      </c>
      <c r="C44" s="468">
        <f>'D 25mm Venetian Special'!C44+'D 25mm Venetian Special'!C44*(Venaitan25mmProfit)</f>
        <v>123.2</v>
      </c>
      <c r="D44" s="468">
        <f>'D 25mm Venetian Special'!D44+'D 25mm Venetian Special'!D44*(Venaitan25mmProfit)</f>
        <v>130.48000000000002</v>
      </c>
      <c r="E44" s="468">
        <f>'D 25mm Venetian Special'!E44+'D 25mm Venetian Special'!E44*(Venaitan25mmProfit)</f>
        <v>140</v>
      </c>
      <c r="F44" s="468">
        <f>'D 25mm Venetian Special'!F44+'D 25mm Venetian Special'!F44*(Venaitan25mmProfit)</f>
        <v>148.4</v>
      </c>
      <c r="G44" s="468">
        <f>'D 25mm Venetian Special'!G44+'D 25mm Venetian Special'!G44*(Venaitan25mmProfit)</f>
        <v>156.80000000000001</v>
      </c>
      <c r="H44" s="468">
        <f>'D 25mm Venetian Special'!H44+'D 25mm Venetian Special'!H44*(Venaitan25mmProfit)</f>
        <v>166.32000000000002</v>
      </c>
      <c r="I44" s="468">
        <f>'D 25mm Venetian Special'!I44+'D 25mm Venetian Special'!I44*(Venaitan25mmProfit)</f>
        <v>172.48000000000002</v>
      </c>
      <c r="J44" s="468">
        <f>'D 25mm Venetian Special'!J44+'D 25mm Venetian Special'!J44*(Venaitan25mmProfit)</f>
        <v>181.44</v>
      </c>
      <c r="K44" s="468">
        <f>'D 25mm Venetian Special'!K44+'D 25mm Venetian Special'!K44*(Venaitan25mmProfit)</f>
        <v>191.52</v>
      </c>
    </row>
    <row r="45" spans="1:16" ht="18.75" x14ac:dyDescent="0.3">
      <c r="A45" s="339">
        <v>2710</v>
      </c>
      <c r="B45" s="336" t="s">
        <v>343</v>
      </c>
      <c r="C45" s="468">
        <f>'D 25mm Venetian Special'!C45+'D 25mm Venetian Special'!C45*(Venaitan25mmProfit)</f>
        <v>128.24</v>
      </c>
      <c r="D45" s="468">
        <f>'D 25mm Venetian Special'!D45+'D 25mm Venetian Special'!D45*(Venaitan25mmProfit)</f>
        <v>136.63999999999999</v>
      </c>
      <c r="E45" s="468">
        <f>'D 25mm Venetian Special'!E45+'D 25mm Venetian Special'!E45*(Venaitan25mmProfit)</f>
        <v>146.72000000000003</v>
      </c>
      <c r="F45" s="468">
        <f>'D 25mm Venetian Special'!F45+'D 25mm Venetian Special'!F45*(Venaitan25mmProfit)</f>
        <v>155.68000000000004</v>
      </c>
      <c r="G45" s="468">
        <f>'D 25mm Venetian Special'!G45+'D 25mm Venetian Special'!G45*(Venaitan25mmProfit)</f>
        <v>163.52000000000001</v>
      </c>
      <c r="H45" s="468">
        <f>'D 25mm Venetian Special'!H45+'D 25mm Venetian Special'!H45*(Venaitan25mmProfit)</f>
        <v>172.48000000000002</v>
      </c>
      <c r="I45" s="468">
        <f>'D 25mm Venetian Special'!I45+'D 25mm Venetian Special'!I45*(Venaitan25mmProfit)</f>
        <v>181.44</v>
      </c>
      <c r="J45" s="468">
        <f>'D 25mm Venetian Special'!J45+'D 25mm Venetian Special'!J45*(Venaitan25mmProfit)</f>
        <v>191.52</v>
      </c>
      <c r="K45" s="468">
        <f>'D 25mm Venetian Special'!K45+'D 25mm Venetian Special'!K45*(Venaitan25mmProfit)</f>
        <v>199.36</v>
      </c>
    </row>
    <row r="46" spans="1:16" ht="18.75" x14ac:dyDescent="0.3">
      <c r="A46" s="339">
        <v>2860</v>
      </c>
      <c r="B46" s="336" t="s">
        <v>344</v>
      </c>
      <c r="C46" s="468">
        <f>'D 25mm Venetian Special'!C46+'D 25mm Venetian Special'!C46*(Venaitan25mmProfit)</f>
        <v>132.72000000000003</v>
      </c>
      <c r="D46" s="468">
        <f>'D 25mm Venetian Special'!D46+'D 25mm Venetian Special'!D46*(Venaitan25mmProfit)</f>
        <v>142.80000000000001</v>
      </c>
      <c r="E46" s="468">
        <f>'D 25mm Venetian Special'!E46+'D 25mm Venetian Special'!E46*(Venaitan25mmProfit)</f>
        <v>152.88000000000002</v>
      </c>
      <c r="F46" s="468">
        <f>'D 25mm Venetian Special'!F46+'D 25mm Venetian Special'!F46*(Venaitan25mmProfit)</f>
        <v>161.84</v>
      </c>
      <c r="G46" s="468">
        <f>'D 25mm Venetian Special'!G46+'D 25mm Venetian Special'!G46*(Venaitan25mmProfit)</f>
        <v>171.36</v>
      </c>
      <c r="H46" s="468">
        <f>'D 25mm Venetian Special'!H46+'D 25mm Venetian Special'!H46*(Venaitan25mmProfit)</f>
        <v>180.32000000000002</v>
      </c>
      <c r="I46" s="468">
        <f>'D 25mm Venetian Special'!I46+'D 25mm Venetian Special'!I46*(Venaitan25mmProfit)</f>
        <v>189.84</v>
      </c>
      <c r="J46" s="468">
        <f>'D 25mm Venetian Special'!J46+'D 25mm Venetian Special'!J46*(Venaitan25mmProfit)</f>
        <v>199.36</v>
      </c>
      <c r="K46" s="468">
        <f>'D 25mm Venetian Special'!K46+'D 25mm Venetian Special'!K46*(Venaitan25mmProfit)</f>
        <v>209.44</v>
      </c>
    </row>
    <row r="47" spans="1:16" ht="18.75" x14ac:dyDescent="0.3">
      <c r="A47" s="339">
        <v>3010</v>
      </c>
      <c r="B47" s="336" t="s">
        <v>345</v>
      </c>
      <c r="C47" s="468">
        <f>'D 25mm Venetian Special'!C47+'D 25mm Venetian Special'!C47*(Venaitan25mmProfit)</f>
        <v>140</v>
      </c>
      <c r="D47" s="468">
        <f>'D 25mm Venetian Special'!D47+'D 25mm Venetian Special'!D47*(Venaitan25mmProfit)</f>
        <v>148.4</v>
      </c>
      <c r="E47" s="468">
        <f>'D 25mm Venetian Special'!E47+'D 25mm Venetian Special'!E47*(Venaitan25mmProfit)</f>
        <v>159.6</v>
      </c>
      <c r="F47" s="468">
        <f>'D 25mm Venetian Special'!F47+'D 25mm Venetian Special'!F47*(Venaitan25mmProfit)</f>
        <v>168.56</v>
      </c>
      <c r="G47" s="468">
        <f>'D 25mm Venetian Special'!G47+'D 25mm Venetian Special'!G47*(Venaitan25mmProfit)</f>
        <v>179.2</v>
      </c>
      <c r="H47" s="468">
        <f>'D 25mm Venetian Special'!H47+'D 25mm Venetian Special'!H47*(Venaitan25mmProfit)</f>
        <v>189.28000000000003</v>
      </c>
      <c r="I47" s="468">
        <f>'D 25mm Venetian Special'!I47+'D 25mm Venetian Special'!I47*(Venaitan25mmProfit)</f>
        <v>197.12</v>
      </c>
      <c r="J47" s="468">
        <f>'D 25mm Venetian Special'!J47+'D 25mm Venetian Special'!J47*(Venaitan25mmProfit)</f>
        <v>207.76000000000002</v>
      </c>
      <c r="K47" s="468">
        <f>'D 25mm Venetian Special'!K47+'D 25mm Venetian Special'!K47*(Venaitan25mmProfit)</f>
        <v>218.4</v>
      </c>
    </row>
    <row r="48" spans="1:16" ht="18.75" x14ac:dyDescent="0.3">
      <c r="A48" s="339">
        <v>3160</v>
      </c>
      <c r="B48" s="336" t="s">
        <v>534</v>
      </c>
      <c r="C48" s="468">
        <f>'D 25mm Venetian Special'!C48+'D 25mm Venetian Special'!C48*(Venaitan25mmProfit)</f>
        <v>143.92000000000002</v>
      </c>
      <c r="D48" s="468">
        <f>'D 25mm Venetian Special'!D48+'D 25mm Venetian Special'!D48*(Venaitan25mmProfit)</f>
        <v>155.68000000000004</v>
      </c>
      <c r="E48" s="468">
        <f>'D 25mm Venetian Special'!E48+'D 25mm Venetian Special'!E48*(Venaitan25mmProfit)</f>
        <v>166.32000000000002</v>
      </c>
      <c r="F48" s="468">
        <f>'D 25mm Venetian Special'!F48+'D 25mm Venetian Special'!F48*(Venaitan25mmProfit)</f>
        <v>175.84</v>
      </c>
      <c r="G48" s="468">
        <f>'D 25mm Venetian Special'!G48+'D 25mm Venetian Special'!G48*(Venaitan25mmProfit)</f>
        <v>185.92000000000002</v>
      </c>
      <c r="H48" s="468">
        <f>'D 25mm Venetian Special'!H48+'D 25mm Venetian Special'!H48*(Venaitan25mmProfit)</f>
        <v>196</v>
      </c>
      <c r="I48" s="468">
        <f>'D 25mm Venetian Special'!I48+'D 25mm Venetian Special'!I48*(Venaitan25mmProfit)</f>
        <v>206.08000000000004</v>
      </c>
      <c r="J48" s="468">
        <f>'D 25mm Venetian Special'!J48+'D 25mm Venetian Special'!J48*(Venaitan25mmProfit)</f>
        <v>216.72000000000003</v>
      </c>
      <c r="K48" s="468">
        <f>'D 25mm Venetian Special'!K48+'D 25mm Venetian Special'!K48*(Venaitan25mmProfit)</f>
        <v>227.36</v>
      </c>
    </row>
    <row r="49" spans="1:11" ht="18.75" x14ac:dyDescent="0.3">
      <c r="A49" s="339">
        <v>3310</v>
      </c>
      <c r="B49" s="336" t="s">
        <v>535</v>
      </c>
      <c r="C49" s="468">
        <f>'D 25mm Venetian Special'!C49+'D 25mm Venetian Special'!C49*(Venaitan25mmProfit)</f>
        <v>150.63999999999999</v>
      </c>
      <c r="D49" s="468">
        <f>'D 25mm Venetian Special'!D49+'D 25mm Venetian Special'!D49*(Venaitan25mmProfit)</f>
        <v>160.72000000000003</v>
      </c>
      <c r="E49" s="468">
        <f>'D 25mm Venetian Special'!E49+'D 25mm Venetian Special'!E49*(Venaitan25mmProfit)</f>
        <v>171.36</v>
      </c>
      <c r="F49" s="468">
        <f>'D 25mm Venetian Special'!F49+'D 25mm Venetian Special'!F49*(Venaitan25mmProfit)</f>
        <v>181.44</v>
      </c>
      <c r="G49" s="468">
        <f>'D 25mm Venetian Special'!G49+'D 25mm Venetian Special'!G49*(Venaitan25mmProfit)</f>
        <v>194.88000000000002</v>
      </c>
      <c r="H49" s="468">
        <f>'D 25mm Venetian Special'!H49+'D 25mm Venetian Special'!H49*(Venaitan25mmProfit)</f>
        <v>204.96</v>
      </c>
      <c r="I49" s="468">
        <f>'D 25mm Venetian Special'!I49+'D 25mm Venetian Special'!I49*(Venaitan25mmProfit)</f>
        <v>216.16000000000003</v>
      </c>
      <c r="J49" s="468">
        <f>'D 25mm Venetian Special'!J49+'D 25mm Venetian Special'!J49*(Venaitan25mmProfit)</f>
        <v>226.8</v>
      </c>
      <c r="K49" s="468">
        <f>'D 25mm Venetian Special'!K49+'D 25mm Venetian Special'!K49*(Venaitan25mmProfit)</f>
        <v>236.32000000000002</v>
      </c>
    </row>
    <row r="50" spans="1:11" ht="18.75" x14ac:dyDescent="0.3">
      <c r="A50" s="339">
        <v>3460</v>
      </c>
      <c r="B50" s="336" t="s">
        <v>536</v>
      </c>
      <c r="C50" s="468">
        <f>'D 25mm Venetian Special'!C50+'D 25mm Venetian Special'!C50*(Venaitan25mmProfit)</f>
        <v>156.80000000000001</v>
      </c>
      <c r="D50" s="468">
        <f>'D 25mm Venetian Special'!D50+'D 25mm Venetian Special'!D50*(Venaitan25mmProfit)</f>
        <v>168</v>
      </c>
      <c r="E50" s="468">
        <f>'D 25mm Venetian Special'!E50+'D 25mm Venetian Special'!E50*(Venaitan25mmProfit)</f>
        <v>179.2</v>
      </c>
      <c r="F50" s="468">
        <f>'D 25mm Venetian Special'!F50+'D 25mm Venetian Special'!F50*(Venaitan25mmProfit)</f>
        <v>189.84</v>
      </c>
      <c r="G50" s="468">
        <f>'D 25mm Venetian Special'!G50+'D 25mm Venetian Special'!G50*(Venaitan25mmProfit)</f>
        <v>199.36</v>
      </c>
      <c r="H50" s="468">
        <f>'D 25mm Venetian Special'!H50+'D 25mm Venetian Special'!H50*(Venaitan25mmProfit)</f>
        <v>213.36</v>
      </c>
      <c r="I50" s="468">
        <f>'D 25mm Venetian Special'!I50+'D 25mm Venetian Special'!I50*(Venaitan25mmProfit)</f>
        <v>222.32000000000002</v>
      </c>
      <c r="J50" s="468">
        <f>'D 25mm Venetian Special'!J50+'D 25mm Venetian Special'!J50*(Venaitan25mmProfit)</f>
        <v>235.76</v>
      </c>
      <c r="K50" s="468">
        <f>'D 25mm Venetian Special'!K50+'D 25mm Venetian Special'!K50*(Venaitan25mmProfit)</f>
        <v>245.27999999999997</v>
      </c>
    </row>
    <row r="51" spans="1:11" ht="18.75" x14ac:dyDescent="0.3">
      <c r="A51" s="339">
        <v>3610</v>
      </c>
      <c r="B51" s="336" t="s">
        <v>537</v>
      </c>
      <c r="C51" s="468">
        <f>'D 25mm Venetian Special'!C51+'D 25mm Venetian Special'!C51*(Venaitan25mmProfit)</f>
        <v>161.84</v>
      </c>
      <c r="D51" s="468">
        <f>'D 25mm Venetian Special'!D51+'D 25mm Venetian Special'!D51*(Venaitan25mmProfit)</f>
        <v>172.48000000000002</v>
      </c>
      <c r="E51" s="468">
        <f>'D 25mm Venetian Special'!E51+'D 25mm Venetian Special'!E51*(Venaitan25mmProfit)</f>
        <v>184.8</v>
      </c>
      <c r="F51" s="468">
        <f>'D 25mm Venetian Special'!F51+'D 25mm Venetian Special'!F51*(Venaitan25mmProfit)</f>
        <v>196.56</v>
      </c>
      <c r="G51" s="468">
        <f>'D 25mm Venetian Special'!G51+'D 25mm Venetian Special'!G51*(Venaitan25mmProfit)</f>
        <v>207.76000000000002</v>
      </c>
      <c r="H51" s="468">
        <f>'D 25mm Venetian Special'!H51+'D 25mm Venetian Special'!H51*(Venaitan25mmProfit)</f>
        <v>220.64000000000004</v>
      </c>
      <c r="I51" s="468">
        <f>'D 25mm Venetian Special'!I51+'D 25mm Venetian Special'!I51*(Venaitan25mmProfit)</f>
        <v>233.52000000000004</v>
      </c>
      <c r="J51" s="468">
        <f>'D 25mm Venetian Special'!J51+'D 25mm Venetian Special'!J51*(Venaitan25mmProfit)</f>
        <v>243.60000000000002</v>
      </c>
      <c r="K51" s="468">
        <f>'D 25mm Venetian Special'!K51+'D 25mm Venetian Special'!K51*(Venaitan25mmProfit)</f>
        <v>254.8</v>
      </c>
    </row>
    <row r="52" spans="1:11" ht="18.75" x14ac:dyDescent="0.3">
      <c r="A52" s="339">
        <v>3760</v>
      </c>
      <c r="B52" s="336" t="s">
        <v>538</v>
      </c>
      <c r="C52" s="468">
        <f>'D 25mm Venetian Special'!C52+'D 25mm Venetian Special'!C52*(Venaitan25mmProfit)</f>
        <v>168</v>
      </c>
      <c r="D52" s="468">
        <f>'D 25mm Venetian Special'!D52+'D 25mm Venetian Special'!D52*(Venaitan25mmProfit)</f>
        <v>179.2</v>
      </c>
      <c r="E52" s="468">
        <f>'D 25mm Venetian Special'!E52+'D 25mm Venetian Special'!E52*(Venaitan25mmProfit)</f>
        <v>191.52</v>
      </c>
      <c r="F52" s="468">
        <f>'D 25mm Venetian Special'!F52+'D 25mm Venetian Special'!F52*(Venaitan25mmProfit)</f>
        <v>202.72000000000003</v>
      </c>
      <c r="G52" s="468">
        <f>'D 25mm Venetian Special'!G52+'D 25mm Venetian Special'!G52*(Venaitan25mmProfit)</f>
        <v>216.16000000000003</v>
      </c>
      <c r="H52" s="468">
        <f>'D 25mm Venetian Special'!H52+'D 25mm Venetian Special'!H52*(Venaitan25mmProfit)</f>
        <v>227.36</v>
      </c>
      <c r="I52" s="468">
        <f>'D 25mm Venetian Special'!I52+'D 25mm Venetian Special'!I52*(Venaitan25mmProfit)</f>
        <v>239.12</v>
      </c>
      <c r="J52" s="468">
        <f>'D 25mm Venetian Special'!J52+'D 25mm Venetian Special'!J52*(Venaitan25mmProfit)</f>
        <v>252.56000000000006</v>
      </c>
      <c r="K52" s="468">
        <f>'D 25mm Venetian Special'!K52+'D 25mm Venetian Special'!K52*(Venaitan25mmProfit)</f>
        <v>263.2</v>
      </c>
    </row>
    <row r="53" spans="1:11" ht="18.75" x14ac:dyDescent="0.3">
      <c r="A53" s="339">
        <v>4000</v>
      </c>
      <c r="B53" s="336" t="s">
        <v>539</v>
      </c>
      <c r="C53" s="468">
        <f>'D 25mm Venetian Special'!C53+'D 25mm Venetian Special'!C53*(Venaitan25mmProfit)</f>
        <v>175.84</v>
      </c>
      <c r="D53" s="468">
        <f>'D 25mm Venetian Special'!D53+'D 25mm Venetian Special'!D53*(Venaitan25mmProfit)</f>
        <v>189.84</v>
      </c>
      <c r="E53" s="468">
        <f>'D 25mm Venetian Special'!E53+'D 25mm Venetian Special'!E53*(Venaitan25mmProfit)</f>
        <v>202.16000000000003</v>
      </c>
      <c r="F53" s="468">
        <f>'D 25mm Venetian Special'!F53+'D 25mm Venetian Special'!F53*(Venaitan25mmProfit)</f>
        <v>216.16000000000003</v>
      </c>
      <c r="G53" s="468">
        <f>'D 25mm Venetian Special'!G53+'D 25mm Venetian Special'!G53*(Venaitan25mmProfit)</f>
        <v>227.36</v>
      </c>
      <c r="H53" s="468">
        <f>'D 25mm Venetian Special'!H53+'D 25mm Venetian Special'!H53*(Venaitan25mmProfit)</f>
        <v>239.12</v>
      </c>
      <c r="I53" s="468">
        <f>'D 25mm Venetian Special'!I53+'D 25mm Venetian Special'!I53*(Venaitan25mmProfit)</f>
        <v>253.68</v>
      </c>
      <c r="J53" s="468">
        <f>'D 25mm Venetian Special'!J53+'D 25mm Venetian Special'!J53*(Venaitan25mmProfit)</f>
        <v>264.88</v>
      </c>
      <c r="K53" s="468">
        <f>'D 25mm Venetian Special'!K53+'D 25mm Venetian Special'!K53*(Venaitan25mmProfit)</f>
        <v>278.88</v>
      </c>
    </row>
    <row r="55" spans="1:11" x14ac:dyDescent="0.25">
      <c r="A55" s="28" t="s">
        <v>540</v>
      </c>
    </row>
    <row r="56" spans="1:11" x14ac:dyDescent="0.25">
      <c r="A56" s="28" t="s">
        <v>541</v>
      </c>
    </row>
    <row r="57" spans="1:11" x14ac:dyDescent="0.25">
      <c r="A57" s="28" t="s">
        <v>542</v>
      </c>
    </row>
    <row r="58" spans="1:11" x14ac:dyDescent="0.25">
      <c r="A58" s="28" t="s">
        <v>543</v>
      </c>
    </row>
    <row r="59" spans="1:11" x14ac:dyDescent="0.25">
      <c r="A59" s="28" t="s">
        <v>544</v>
      </c>
    </row>
  </sheetData>
  <pageMargins left="0.7" right="0.7" top="0.75" bottom="0.75" header="0.3" footer="0.3"/>
  <pageSetup paperSize="9" scale="56" orientation="portrait" r:id="rId1"/>
  <headerFooter>
    <oddHeader>&amp;L&amp;"-,Bold"&amp;18 25mm Venetians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0D9-59BF-4CDF-BB79-5653994C116D}">
  <dimension ref="A1:Z32"/>
  <sheetViews>
    <sheetView view="pageBreakPreview" zoomScale="110" zoomScaleNormal="100" zoomScaleSheetLayoutView="110" workbookViewId="0">
      <selection activeCell="C5" sqref="C5"/>
    </sheetView>
  </sheetViews>
  <sheetFormatPr defaultRowHeight="18.75" x14ac:dyDescent="0.3"/>
  <cols>
    <col min="1" max="9" width="8.7109375" style="2" customWidth="1"/>
  </cols>
  <sheetData>
    <row r="1" spans="1:26" x14ac:dyDescent="0.3">
      <c r="A1" s="2" t="s">
        <v>554</v>
      </c>
    </row>
    <row r="2" spans="1:26" x14ac:dyDescent="0.3">
      <c r="X2" s="336"/>
      <c r="Z2" s="345"/>
    </row>
    <row r="3" spans="1:26" x14ac:dyDescent="0.3">
      <c r="A3" s="343"/>
      <c r="B3" s="343" t="s">
        <v>2</v>
      </c>
      <c r="C3" s="343">
        <v>460</v>
      </c>
      <c r="D3" s="343">
        <v>610</v>
      </c>
      <c r="E3" s="343">
        <v>760</v>
      </c>
      <c r="F3" s="343">
        <v>910</v>
      </c>
      <c r="G3" s="343">
        <v>1060</v>
      </c>
      <c r="H3" s="343">
        <v>1210</v>
      </c>
      <c r="I3" s="343">
        <v>1300</v>
      </c>
      <c r="Z3" s="345"/>
    </row>
    <row r="4" spans="1:26" x14ac:dyDescent="0.3">
      <c r="A4" s="343" t="s">
        <v>3</v>
      </c>
      <c r="B4" s="336"/>
      <c r="C4" s="336" t="s">
        <v>348</v>
      </c>
      <c r="D4" s="336" t="s">
        <v>326</v>
      </c>
      <c r="E4" s="336" t="s">
        <v>57</v>
      </c>
      <c r="F4" s="336" t="s">
        <v>331</v>
      </c>
      <c r="G4" s="336" t="s">
        <v>332</v>
      </c>
      <c r="H4" s="336" t="s">
        <v>333</v>
      </c>
      <c r="I4" s="336" t="s">
        <v>349</v>
      </c>
    </row>
    <row r="5" spans="1:26" x14ac:dyDescent="0.3">
      <c r="A5" s="339">
        <v>610</v>
      </c>
      <c r="B5" s="336" t="s">
        <v>326</v>
      </c>
      <c r="C5" s="346">
        <f>'[10]Bev Cost'!C5+'[10]Bev Cost'!C5*(AreanPfVenMakUp)</f>
        <v>38.880000000000003</v>
      </c>
      <c r="D5" s="346">
        <f>'[10]Bev Cost'!D5+'[10]Bev Cost'!D5*(AreanPfVenMakUp)</f>
        <v>43.739999999999995</v>
      </c>
      <c r="E5" s="346">
        <f>'[10]Bev Cost'!E5+'[10]Bev Cost'!E5*(AreanPfVenMakUp)</f>
        <v>46.44</v>
      </c>
      <c r="F5" s="346">
        <f>'[10]Bev Cost'!F5+'[10]Bev Cost'!F5*(AreanPfVenMakUp)</f>
        <v>48.6</v>
      </c>
      <c r="G5" s="346">
        <f>'[10]Bev Cost'!G5+'[10]Bev Cost'!G5*(AreanPfVenMakUp)</f>
        <v>51.84</v>
      </c>
      <c r="H5" s="346">
        <f>'[10]Bev Cost'!H5+'[10]Bev Cost'!H5*(AreanPfVenMakUp)</f>
        <v>54.540000000000006</v>
      </c>
      <c r="I5" s="346">
        <f>'[10]Bev Cost'!I5+'[10]Bev Cost'!I5*(AreanPfVenMakUp)</f>
        <v>57.240000000000009</v>
      </c>
    </row>
    <row r="6" spans="1:26" x14ac:dyDescent="0.3">
      <c r="A6" s="339">
        <v>760</v>
      </c>
      <c r="B6" s="336" t="s">
        <v>57</v>
      </c>
      <c r="C6" s="346">
        <f>'[10]Bev Cost'!C6+'[10]Bev Cost'!C6*(AreanPfVenMakUp)</f>
        <v>43.739999999999995</v>
      </c>
      <c r="D6" s="346">
        <f>'[10]Bev Cost'!D6+'[10]Bev Cost'!D6*(AreanPfVenMakUp)</f>
        <v>45.9</v>
      </c>
      <c r="E6" s="346">
        <f>'[10]Bev Cost'!E6+'[10]Bev Cost'!E6*(AreanPfVenMakUp)</f>
        <v>48.6</v>
      </c>
      <c r="F6" s="346">
        <f>'[10]Bev Cost'!F6+'[10]Bev Cost'!F6*(AreanPfVenMakUp)</f>
        <v>51.84</v>
      </c>
      <c r="G6" s="346">
        <f>'[10]Bev Cost'!G6+'[10]Bev Cost'!G6*(AreanPfVenMakUp)</f>
        <v>54.540000000000006</v>
      </c>
      <c r="H6" s="346">
        <f>'[10]Bev Cost'!H6+'[10]Bev Cost'!H6*(AreanPfVenMakUp)</f>
        <v>57.779999999999994</v>
      </c>
      <c r="I6" s="346">
        <f>'[10]Bev Cost'!I6+'[10]Bev Cost'!I6*(AreanPfVenMakUp)</f>
        <v>59.940000000000005</v>
      </c>
    </row>
    <row r="7" spans="1:26" x14ac:dyDescent="0.3">
      <c r="A7" s="339">
        <v>910</v>
      </c>
      <c r="B7" s="336" t="s">
        <v>331</v>
      </c>
      <c r="C7" s="346">
        <f>'[10]Bev Cost'!C7+'[10]Bev Cost'!C7*(AreanPfVenMakUp)</f>
        <v>45.9</v>
      </c>
      <c r="D7" s="346">
        <f>'[10]Bev Cost'!D7+'[10]Bev Cost'!D7*(AreanPfVenMakUp)</f>
        <v>46.980000000000004</v>
      </c>
      <c r="E7" s="346">
        <f>'[10]Bev Cost'!E7+'[10]Bev Cost'!E7*(AreanPfVenMakUp)</f>
        <v>50.760000000000005</v>
      </c>
      <c r="F7" s="346">
        <f>'[10]Bev Cost'!F7+'[10]Bev Cost'!F7*(AreanPfVenMakUp)</f>
        <v>54.540000000000006</v>
      </c>
      <c r="G7" s="346">
        <f>'[10]Bev Cost'!G7+'[10]Bev Cost'!G7*(AreanPfVenMakUp)</f>
        <v>57.779999999999994</v>
      </c>
      <c r="H7" s="346">
        <f>'[10]Bev Cost'!H7+'[10]Bev Cost'!H7*(AreanPfVenMakUp)</f>
        <v>59.940000000000005</v>
      </c>
      <c r="I7" s="346">
        <f>'[10]Bev Cost'!I7+'[10]Bev Cost'!I7*(AreanPfVenMakUp)</f>
        <v>63.179999999999993</v>
      </c>
    </row>
    <row r="8" spans="1:26" x14ac:dyDescent="0.3">
      <c r="A8" s="339">
        <v>1060</v>
      </c>
      <c r="B8" s="336" t="s">
        <v>332</v>
      </c>
      <c r="C8" s="346">
        <f>'[10]Bev Cost'!C8+'[10]Bev Cost'!C8*(AreanPfVenMakUp)</f>
        <v>45.9</v>
      </c>
      <c r="D8" s="346">
        <f>'[10]Bev Cost'!D8+'[10]Bev Cost'!D8*(AreanPfVenMakUp)</f>
        <v>49.14</v>
      </c>
      <c r="E8" s="346">
        <f>'[10]Bev Cost'!E8+'[10]Bev Cost'!E8*(AreanPfVenMakUp)</f>
        <v>52.38</v>
      </c>
      <c r="F8" s="346">
        <f>'[10]Bev Cost'!F8+'[10]Bev Cost'!F8*(AreanPfVenMakUp)</f>
        <v>57.240000000000009</v>
      </c>
      <c r="G8" s="346">
        <f>'[10]Bev Cost'!G8+'[10]Bev Cost'!G8*(AreanPfVenMakUp)</f>
        <v>59.940000000000005</v>
      </c>
      <c r="H8" s="346">
        <f>'[10]Bev Cost'!H8+'[10]Bev Cost'!H8*(AreanPfVenMakUp)</f>
        <v>63.179999999999993</v>
      </c>
      <c r="I8" s="346">
        <f>'[10]Bev Cost'!I8+'[10]Bev Cost'!I8*(AreanPfVenMakUp)</f>
        <v>67.5</v>
      </c>
    </row>
    <row r="9" spans="1:26" x14ac:dyDescent="0.3">
      <c r="A9" s="339">
        <v>1210</v>
      </c>
      <c r="B9" s="336" t="s">
        <v>333</v>
      </c>
      <c r="C9" s="346">
        <f>'[10]Bev Cost'!C9+'[10]Bev Cost'!C9*(AreanPfVenMakUp)</f>
        <v>46.980000000000004</v>
      </c>
      <c r="D9" s="346">
        <f>'[10]Bev Cost'!D9+'[10]Bev Cost'!D9*(AreanPfVenMakUp)</f>
        <v>50.760000000000005</v>
      </c>
      <c r="E9" s="346">
        <f>'[10]Bev Cost'!E9+'[10]Bev Cost'!E9*(AreanPfVenMakUp)</f>
        <v>56.16</v>
      </c>
      <c r="F9" s="346">
        <f>'[10]Bev Cost'!F9+'[10]Bev Cost'!F9*(AreanPfVenMakUp)</f>
        <v>59.4</v>
      </c>
      <c r="G9" s="346">
        <f>'[10]Bev Cost'!G9+'[10]Bev Cost'!G9*(AreanPfVenMakUp)</f>
        <v>63.179999999999993</v>
      </c>
      <c r="H9" s="346">
        <f>'[10]Bev Cost'!H9+'[10]Bev Cost'!H9*(AreanPfVenMakUp)</f>
        <v>67.5</v>
      </c>
      <c r="I9" s="346">
        <f>'[10]Bev Cost'!I9+'[10]Bev Cost'!I9*(AreanPfVenMakUp)</f>
        <v>71.28</v>
      </c>
    </row>
    <row r="10" spans="1:26" x14ac:dyDescent="0.3">
      <c r="A10" s="339">
        <v>1360</v>
      </c>
      <c r="B10" s="336" t="s">
        <v>334</v>
      </c>
      <c r="C10" s="346">
        <f>'[10]Bev Cost'!C10+'[10]Bev Cost'!C10*(AreanPfVenMakUp)</f>
        <v>49.14</v>
      </c>
      <c r="D10" s="346">
        <f>'[10]Bev Cost'!D10+'[10]Bev Cost'!D10*(AreanPfVenMakUp)</f>
        <v>52.38</v>
      </c>
      <c r="E10" s="346">
        <f>'[10]Bev Cost'!E10+'[10]Bev Cost'!E10*(AreanPfVenMakUp)</f>
        <v>57.779999999999994</v>
      </c>
      <c r="F10" s="346">
        <f>'[10]Bev Cost'!F10+'[10]Bev Cost'!F10*(AreanPfVenMakUp)</f>
        <v>62.640000000000008</v>
      </c>
      <c r="G10" s="346">
        <f>'[10]Bev Cost'!G10+'[10]Bev Cost'!G10*(AreanPfVenMakUp)</f>
        <v>65.88</v>
      </c>
      <c r="H10" s="346">
        <f>'[10]Bev Cost'!H10+'[10]Bev Cost'!H10*(AreanPfVenMakUp)</f>
        <v>71.28</v>
      </c>
      <c r="I10" s="346">
        <f>'[10]Bev Cost'!I10+'[10]Bev Cost'!I10*(AreanPfVenMakUp)</f>
        <v>75.599999999999994</v>
      </c>
    </row>
    <row r="11" spans="1:26" x14ac:dyDescent="0.3">
      <c r="A11" s="339">
        <v>1510</v>
      </c>
      <c r="B11" s="336" t="s">
        <v>335</v>
      </c>
      <c r="C11" s="346">
        <f>'[10]Bev Cost'!C11+'[10]Bev Cost'!C11*(AreanPfVenMakUp)</f>
        <v>50.760000000000005</v>
      </c>
      <c r="D11" s="346">
        <f>'[10]Bev Cost'!D11+'[10]Bev Cost'!D11*(AreanPfVenMakUp)</f>
        <v>56.16</v>
      </c>
      <c r="E11" s="346">
        <f>'[10]Bev Cost'!E11+'[10]Bev Cost'!E11*(AreanPfVenMakUp)</f>
        <v>61.560000000000009</v>
      </c>
      <c r="F11" s="346">
        <f>'[10]Bev Cost'!F11+'[10]Bev Cost'!F11*(AreanPfVenMakUp)</f>
        <v>64.260000000000019</v>
      </c>
      <c r="G11" s="346">
        <f>'[10]Bev Cost'!G11+'[10]Bev Cost'!G11*(AreanPfVenMakUp)</f>
        <v>69.660000000000011</v>
      </c>
      <c r="H11" s="346">
        <f>'[10]Bev Cost'!H11+'[10]Bev Cost'!H11*(AreanPfVenMakUp)</f>
        <v>72.900000000000006</v>
      </c>
      <c r="I11" s="347">
        <f>'[10]Bev Cost'!I11+'[10]Bev Cost'!I11*(AreanPfVenMakUp)</f>
        <v>78.84</v>
      </c>
    </row>
    <row r="12" spans="1:26" x14ac:dyDescent="0.3">
      <c r="A12" s="339">
        <v>1660</v>
      </c>
      <c r="B12" s="336" t="s">
        <v>336</v>
      </c>
      <c r="C12" s="346">
        <f>'[10]Bev Cost'!C12+'[10]Bev Cost'!C12*(AreanPfVenMakUp)</f>
        <v>52.38</v>
      </c>
      <c r="D12" s="346">
        <f>'[10]Bev Cost'!D12+'[10]Bev Cost'!D12*(AreanPfVenMakUp)</f>
        <v>57.779999999999994</v>
      </c>
      <c r="E12" s="346">
        <f>'[10]Bev Cost'!E12+'[10]Bev Cost'!E12*(AreanPfVenMakUp)</f>
        <v>63.179999999999993</v>
      </c>
      <c r="F12" s="346">
        <f>'[10]Bev Cost'!F12+'[10]Bev Cost'!F12*(AreanPfVenMakUp)</f>
        <v>66.42</v>
      </c>
      <c r="G12" s="346">
        <f>'[10]Bev Cost'!G12+'[10]Bev Cost'!G12*(AreanPfVenMakUp)</f>
        <v>72.360000000000014</v>
      </c>
      <c r="H12" s="348">
        <f>'[10]Bev Cost'!H12+'[10]Bev Cost'!H12*(AreanPfVenMakUp)</f>
        <v>78.3</v>
      </c>
      <c r="I12" s="346">
        <f>'[10]Bev Cost'!I12+'[10]Bev Cost'!I12*(AreanPfVenMakUp)</f>
        <v>82.62</v>
      </c>
    </row>
    <row r="13" spans="1:26" x14ac:dyDescent="0.3">
      <c r="A13" s="339">
        <v>1810</v>
      </c>
      <c r="B13" s="336" t="s">
        <v>337</v>
      </c>
      <c r="C13" s="346">
        <f>'[10]Bev Cost'!C13+'[10]Bev Cost'!C13*(AreanPfVenMakUp)</f>
        <v>54.540000000000006</v>
      </c>
      <c r="D13" s="346">
        <f>'[10]Bev Cost'!D13+'[10]Bev Cost'!D13*(AreanPfVenMakUp)</f>
        <v>59.940000000000005</v>
      </c>
      <c r="E13" s="346">
        <f>'[10]Bev Cost'!E13+'[10]Bev Cost'!E13*(AreanPfVenMakUp)</f>
        <v>64.8</v>
      </c>
      <c r="F13" s="346">
        <f>'[10]Bev Cost'!F13+'[10]Bev Cost'!F13*(AreanPfVenMakUp)</f>
        <v>69.660000000000011</v>
      </c>
      <c r="G13" s="348">
        <f>'[10]Bev Cost'!G13+'[10]Bev Cost'!G13*(AreanPfVenMakUp)</f>
        <v>76.140000000000015</v>
      </c>
      <c r="H13" s="346">
        <f>'[10]Bev Cost'!H13+'[10]Bev Cost'!H13*(AreanPfVenMakUp)</f>
        <v>81</v>
      </c>
      <c r="I13" s="274"/>
    </row>
    <row r="14" spans="1:26" x14ac:dyDescent="0.3">
      <c r="A14" s="339">
        <v>2000</v>
      </c>
      <c r="B14" s="336" t="s">
        <v>551</v>
      </c>
      <c r="C14" s="346">
        <f>'[10]Bev Cost'!C14+'[10]Bev Cost'!C14*(AreanPfVenMakUp)</f>
        <v>57.779999999999994</v>
      </c>
      <c r="D14" s="346">
        <f>'[10]Bev Cost'!D14+'[10]Bev Cost'!D14*(AreanPfVenMakUp)</f>
        <v>62.640000000000008</v>
      </c>
      <c r="E14" s="346">
        <f>'[10]Bev Cost'!E14+'[10]Bev Cost'!E14*(AreanPfVenMakUp)</f>
        <v>67.5</v>
      </c>
      <c r="F14" s="349">
        <f>'[10]Bev Cost'!F14+'[10]Bev Cost'!F14*(AreanPfVenMakUp)</f>
        <v>72.360000000000014</v>
      </c>
      <c r="G14" s="346">
        <f>'[10]Bev Cost'!G14+'[10]Bev Cost'!G14*(AreanPfVenMakUp)</f>
        <v>78.84</v>
      </c>
      <c r="H14" s="274"/>
      <c r="I14" s="274"/>
    </row>
    <row r="16" spans="1:26" x14ac:dyDescent="0.3">
      <c r="A16" s="2" t="s">
        <v>555</v>
      </c>
      <c r="I16" s="344"/>
    </row>
    <row r="18" spans="1:9" x14ac:dyDescent="0.3">
      <c r="A18" s="343"/>
      <c r="B18" s="343" t="s">
        <v>2</v>
      </c>
      <c r="C18" s="343" t="s">
        <v>346</v>
      </c>
      <c r="D18" s="343" t="s">
        <v>325</v>
      </c>
      <c r="E18" s="343" t="s">
        <v>54</v>
      </c>
      <c r="F18" s="343" t="s">
        <v>328</v>
      </c>
      <c r="G18" s="343" t="s">
        <v>329</v>
      </c>
      <c r="H18" s="343" t="s">
        <v>330</v>
      </c>
      <c r="I18" s="343" t="s">
        <v>347</v>
      </c>
    </row>
    <row r="19" spans="1:9" x14ac:dyDescent="0.3">
      <c r="A19" s="343" t="s">
        <v>3</v>
      </c>
      <c r="B19" s="336"/>
      <c r="C19" s="336" t="s">
        <v>348</v>
      </c>
      <c r="D19" s="336" t="s">
        <v>326</v>
      </c>
      <c r="E19" s="336" t="s">
        <v>57</v>
      </c>
      <c r="F19" s="336" t="s">
        <v>331</v>
      </c>
      <c r="G19" s="336" t="s">
        <v>332</v>
      </c>
      <c r="H19" s="336" t="s">
        <v>333</v>
      </c>
      <c r="I19" s="336" t="s">
        <v>349</v>
      </c>
    </row>
    <row r="20" spans="1:9" x14ac:dyDescent="0.3">
      <c r="A20" s="339">
        <v>610</v>
      </c>
      <c r="B20" s="336" t="s">
        <v>326</v>
      </c>
      <c r="C20" s="346">
        <f>'[10]Bev Cost'!C20+'[10]Bev Cost'!C20*(AreanPfVenMakUp)</f>
        <v>41.04</v>
      </c>
      <c r="D20" s="346">
        <f>'[10]Bev Cost'!D20+'[10]Bev Cost'!D20*(AreanPfVenMakUp)</f>
        <v>46.980000000000004</v>
      </c>
      <c r="E20" s="346">
        <f>'[10]Bev Cost'!E20+'[10]Bev Cost'!E20*(AreanPfVenMakUp)</f>
        <v>48.6</v>
      </c>
      <c r="F20" s="346">
        <f>'[10]Bev Cost'!F20+'[10]Bev Cost'!F20*(AreanPfVenMakUp)</f>
        <v>54</v>
      </c>
      <c r="G20" s="346">
        <f>'[10]Bev Cost'!G20+'[10]Bev Cost'!G20*(AreanPfVenMakUp)</f>
        <v>57.240000000000009</v>
      </c>
      <c r="H20" s="346">
        <f>'[10]Bev Cost'!H20+'[10]Bev Cost'!H20*(AreanPfVenMakUp)</f>
        <v>59.940000000000005</v>
      </c>
      <c r="I20" s="346">
        <f>'[10]Bev Cost'!I20+'[10]Bev Cost'!I20*(AreanPfVenMakUp)</f>
        <v>62.640000000000008</v>
      </c>
    </row>
    <row r="21" spans="1:9" x14ac:dyDescent="0.3">
      <c r="A21" s="339">
        <v>760</v>
      </c>
      <c r="B21" s="336" t="s">
        <v>57</v>
      </c>
      <c r="C21" s="346">
        <f>'[10]Bev Cost'!C21+'[10]Bev Cost'!C21*(AreanPfVenMakUp)</f>
        <v>45.9</v>
      </c>
      <c r="D21" s="346">
        <f>'[10]Bev Cost'!D21+'[10]Bev Cost'!D21*(AreanPfVenMakUp)</f>
        <v>48.6</v>
      </c>
      <c r="E21" s="346">
        <f>'[10]Bev Cost'!E21+'[10]Bev Cost'!E21*(AreanPfVenMakUp)</f>
        <v>54</v>
      </c>
      <c r="F21" s="346">
        <f>'[10]Bev Cost'!F21+'[10]Bev Cost'!F21*(AreanPfVenMakUp)</f>
        <v>57.240000000000009</v>
      </c>
      <c r="G21" s="346">
        <f>'[10]Bev Cost'!G21+'[10]Bev Cost'!G21*(AreanPfVenMakUp)</f>
        <v>59.940000000000005</v>
      </c>
      <c r="H21" s="346">
        <f>'[10]Bev Cost'!H21+'[10]Bev Cost'!H21*(AreanPfVenMakUp)</f>
        <v>64.8</v>
      </c>
      <c r="I21" s="346">
        <f>'[10]Bev Cost'!I21+'[10]Bev Cost'!I21*(AreanPfVenMakUp)</f>
        <v>67.5</v>
      </c>
    </row>
    <row r="22" spans="1:9" x14ac:dyDescent="0.3">
      <c r="A22" s="339">
        <v>910</v>
      </c>
      <c r="B22" s="336" t="s">
        <v>331</v>
      </c>
      <c r="C22" s="346">
        <f>'[10]Bev Cost'!C22+'[10]Bev Cost'!C22*(AreanPfVenMakUp)</f>
        <v>46.980000000000004</v>
      </c>
      <c r="D22" s="346">
        <f>'[10]Bev Cost'!D22+'[10]Bev Cost'!D22*(AreanPfVenMakUp)</f>
        <v>50.760000000000005</v>
      </c>
      <c r="E22" s="346">
        <f>'[10]Bev Cost'!E22+'[10]Bev Cost'!E22*(AreanPfVenMakUp)</f>
        <v>57.240000000000009</v>
      </c>
      <c r="F22" s="346">
        <f>'[10]Bev Cost'!F22+'[10]Bev Cost'!F22*(AreanPfVenMakUp)</f>
        <v>59.940000000000005</v>
      </c>
      <c r="G22" s="346">
        <f>'[10]Bev Cost'!G22+'[10]Bev Cost'!G22*(AreanPfVenMakUp)</f>
        <v>64.8</v>
      </c>
      <c r="H22" s="346">
        <f>'[10]Bev Cost'!H22+'[10]Bev Cost'!H22*(AreanPfVenMakUp)</f>
        <v>69.12</v>
      </c>
      <c r="I22" s="346">
        <f>'[10]Bev Cost'!I22+'[10]Bev Cost'!I22*(AreanPfVenMakUp)</f>
        <v>72.360000000000014</v>
      </c>
    </row>
    <row r="23" spans="1:9" x14ac:dyDescent="0.3">
      <c r="A23" s="339">
        <v>1060</v>
      </c>
      <c r="B23" s="336" t="s">
        <v>332</v>
      </c>
      <c r="C23" s="346">
        <f>'[10]Bev Cost'!C23+'[10]Bev Cost'!C23*(AreanPfVenMakUp)</f>
        <v>49.14</v>
      </c>
      <c r="D23" s="346">
        <f>'[10]Bev Cost'!D23+'[10]Bev Cost'!D23*(AreanPfVenMakUp)</f>
        <v>56.16</v>
      </c>
      <c r="E23" s="346">
        <f>'[10]Bev Cost'!E23+'[10]Bev Cost'!E23*(AreanPfVenMakUp)</f>
        <v>59.4</v>
      </c>
      <c r="F23" s="346">
        <f>'[10]Bev Cost'!F23+'[10]Bev Cost'!F23*(AreanPfVenMakUp)</f>
        <v>64.8</v>
      </c>
      <c r="G23" s="346">
        <f>'[10]Bev Cost'!G23+'[10]Bev Cost'!G23*(AreanPfVenMakUp)</f>
        <v>69.12</v>
      </c>
      <c r="H23" s="346">
        <f>'[10]Bev Cost'!H23+'[10]Bev Cost'!H23*(AreanPfVenMakUp)</f>
        <v>72.360000000000014</v>
      </c>
      <c r="I23" s="346">
        <f>'[10]Bev Cost'!I23+'[10]Bev Cost'!I23*(AreanPfVenMakUp)</f>
        <v>78.84</v>
      </c>
    </row>
    <row r="24" spans="1:9" x14ac:dyDescent="0.3">
      <c r="A24" s="339">
        <v>1210</v>
      </c>
      <c r="B24" s="336" t="s">
        <v>333</v>
      </c>
      <c r="C24" s="346">
        <f>'[10]Bev Cost'!C24+'[10]Bev Cost'!C24*(AreanPfVenMakUp)</f>
        <v>51.84</v>
      </c>
      <c r="D24" s="346">
        <f>'[10]Bev Cost'!D24+'[10]Bev Cost'!D24*(AreanPfVenMakUp)</f>
        <v>57.779999999999994</v>
      </c>
      <c r="E24" s="346">
        <f>'[10]Bev Cost'!E24+'[10]Bev Cost'!E24*(AreanPfVenMakUp)</f>
        <v>62.640000000000008</v>
      </c>
      <c r="F24" s="346">
        <f>'[10]Bev Cost'!F24+'[10]Bev Cost'!F24*(AreanPfVenMakUp)</f>
        <v>67.5</v>
      </c>
      <c r="G24" s="346">
        <f>'[10]Bev Cost'!G24+'[10]Bev Cost'!G24*(AreanPfVenMakUp)</f>
        <v>72.360000000000014</v>
      </c>
      <c r="H24" s="346">
        <f>'[10]Bev Cost'!H24+'[10]Bev Cost'!H24*(AreanPfVenMakUp)</f>
        <v>78.84</v>
      </c>
      <c r="I24" s="346">
        <f>'[10]Bev Cost'!I24+'[10]Bev Cost'!I24*(AreanPfVenMakUp)</f>
        <v>82.62</v>
      </c>
    </row>
    <row r="25" spans="1:9" x14ac:dyDescent="0.3">
      <c r="A25" s="339">
        <v>1360</v>
      </c>
      <c r="B25" s="336" t="s">
        <v>334</v>
      </c>
      <c r="C25" s="346">
        <f>'[10]Bev Cost'!C25+'[10]Bev Cost'!C25*(AreanPfVenMakUp)</f>
        <v>54.540000000000006</v>
      </c>
      <c r="D25" s="346">
        <f>'[10]Bev Cost'!D25+'[10]Bev Cost'!D25*(AreanPfVenMakUp)</f>
        <v>59.940000000000005</v>
      </c>
      <c r="E25" s="346">
        <f>'[10]Bev Cost'!E25+'[10]Bev Cost'!E25*(AreanPfVenMakUp)</f>
        <v>64.8</v>
      </c>
      <c r="F25" s="346">
        <f>'[10]Bev Cost'!F25+'[10]Bev Cost'!F25*(AreanPfVenMakUp)</f>
        <v>71.28</v>
      </c>
      <c r="G25" s="346">
        <f>'[10]Bev Cost'!G25+'[10]Bev Cost'!G25*(AreanPfVenMakUp)</f>
        <v>77.22</v>
      </c>
      <c r="H25" s="346">
        <f>'[10]Bev Cost'!H25+'[10]Bev Cost'!H25*(AreanPfVenMakUp)</f>
        <v>82.08</v>
      </c>
      <c r="I25" s="346">
        <f>'[10]Bev Cost'!I25+'[10]Bev Cost'!I25*(AreanPfVenMakUp)</f>
        <v>86.94</v>
      </c>
    </row>
    <row r="26" spans="1:9" x14ac:dyDescent="0.3">
      <c r="A26" s="339">
        <v>1510</v>
      </c>
      <c r="B26" s="336" t="s">
        <v>335</v>
      </c>
      <c r="C26" s="346">
        <f>'[10]Bev Cost'!C26+'[10]Bev Cost'!C26*(AreanPfVenMakUp)</f>
        <v>57.240000000000009</v>
      </c>
      <c r="D26" s="346">
        <f>'[10]Bev Cost'!D26+'[10]Bev Cost'!D26*(AreanPfVenMakUp)</f>
        <v>63.179999999999993</v>
      </c>
      <c r="E26" s="346">
        <f>'[10]Bev Cost'!E26+'[10]Bev Cost'!E26*(AreanPfVenMakUp)</f>
        <v>67.5</v>
      </c>
      <c r="F26" s="346">
        <f>'[10]Bev Cost'!F26+'[10]Bev Cost'!F26*(AreanPfVenMakUp)</f>
        <v>76.140000000000015</v>
      </c>
      <c r="G26" s="346">
        <f>'[10]Bev Cost'!G26+'[10]Bev Cost'!G26*(AreanPfVenMakUp)</f>
        <v>81</v>
      </c>
      <c r="H26" s="346">
        <f>'[10]Bev Cost'!H26+'[10]Bev Cost'!H26*(AreanPfVenMakUp)</f>
        <v>86.94</v>
      </c>
      <c r="I26" s="347">
        <f>'[10]Bev Cost'!I26+'[10]Bev Cost'!I26*(AreanPfVenMakUp)</f>
        <v>92.88</v>
      </c>
    </row>
    <row r="27" spans="1:9" x14ac:dyDescent="0.3">
      <c r="A27" s="339">
        <v>1660</v>
      </c>
      <c r="B27" s="336" t="s">
        <v>336</v>
      </c>
      <c r="C27" s="346">
        <f>'[10]Bev Cost'!C27+'[10]Bev Cost'!C27*(AreanPfVenMakUp)</f>
        <v>59.4</v>
      </c>
      <c r="D27" s="346">
        <f>'[10]Bev Cost'!D27+'[10]Bev Cost'!D27*(AreanPfVenMakUp)</f>
        <v>65.88</v>
      </c>
      <c r="E27" s="346">
        <f>'[10]Bev Cost'!E27+'[10]Bev Cost'!E27*(AreanPfVenMakUp)</f>
        <v>71.28</v>
      </c>
      <c r="F27" s="346">
        <f>'[10]Bev Cost'!F27+'[10]Bev Cost'!F27*(AreanPfVenMakUp)</f>
        <v>78.84</v>
      </c>
      <c r="G27" s="346">
        <f>'[10]Bev Cost'!G27+'[10]Bev Cost'!G27*(AreanPfVenMakUp)</f>
        <v>83.160000000000011</v>
      </c>
      <c r="H27" s="348">
        <f>'[10]Bev Cost'!H27+'[10]Bev Cost'!H27*(AreanPfVenMakUp)</f>
        <v>90.179999999999993</v>
      </c>
      <c r="I27" s="346">
        <f>'[10]Bev Cost'!I27+'[10]Bev Cost'!I27*(AreanPfVenMakUp)</f>
        <v>98.28</v>
      </c>
    </row>
    <row r="28" spans="1:9" x14ac:dyDescent="0.3">
      <c r="A28" s="339">
        <v>1810</v>
      </c>
      <c r="B28" s="336" t="s">
        <v>337</v>
      </c>
      <c r="C28" s="346">
        <f>'[10]Bev Cost'!C28+'[10]Bev Cost'!C28*(AreanPfVenMakUp)</f>
        <v>61.560000000000009</v>
      </c>
      <c r="D28" s="346">
        <f>'[10]Bev Cost'!D28+'[10]Bev Cost'!D28*(AreanPfVenMakUp)</f>
        <v>67.5</v>
      </c>
      <c r="E28" s="346">
        <f>'[10]Bev Cost'!E28+'[10]Bev Cost'!E28*(AreanPfVenMakUp)</f>
        <v>72.900000000000006</v>
      </c>
      <c r="F28" s="346">
        <f>'[10]Bev Cost'!F28+'[10]Bev Cost'!F28*(AreanPfVenMakUp)</f>
        <v>81</v>
      </c>
      <c r="G28" s="348">
        <f>'[10]Bev Cost'!G28+'[10]Bev Cost'!G28*(AreanPfVenMakUp)</f>
        <v>88.56</v>
      </c>
      <c r="H28" s="346">
        <f>'[10]Bev Cost'!H28+'[10]Bev Cost'!H28*(AreanPfVenMakUp)</f>
        <v>96.12</v>
      </c>
      <c r="I28" s="274"/>
    </row>
    <row r="29" spans="1:9" x14ac:dyDescent="0.3">
      <c r="A29" s="339">
        <v>2000</v>
      </c>
      <c r="B29" s="336" t="s">
        <v>551</v>
      </c>
      <c r="C29" s="346">
        <f>'[10]Bev Cost'!C29+'[10]Bev Cost'!C29*(AreanPfVenMakUp)</f>
        <v>63.179999999999993</v>
      </c>
      <c r="D29" s="346">
        <f>'[10]Bev Cost'!D29+'[10]Bev Cost'!D29*(AreanPfVenMakUp)</f>
        <v>69.660000000000011</v>
      </c>
      <c r="E29" s="346">
        <f>'[10]Bev Cost'!E29+'[10]Bev Cost'!E29*(AreanPfVenMakUp)</f>
        <v>78.84</v>
      </c>
      <c r="F29" s="349">
        <f>'[10]Bev Cost'!F29+'[10]Bev Cost'!F29*(AreanPfVenMakUp)</f>
        <v>83.160000000000011</v>
      </c>
      <c r="G29" s="346">
        <f>'[10]Bev Cost'!G29+'[10]Bev Cost'!G29*(AreanPfVenMakUp)</f>
        <v>92.88</v>
      </c>
      <c r="H29" s="274"/>
      <c r="I29" s="274"/>
    </row>
    <row r="31" spans="1:9" x14ac:dyDescent="0.3">
      <c r="A31" s="2" t="s">
        <v>552</v>
      </c>
    </row>
    <row r="32" spans="1:9" x14ac:dyDescent="0.3">
      <c r="A32" s="2" t="s">
        <v>553</v>
      </c>
    </row>
  </sheetData>
  <pageMargins left="0.7" right="0.7" top="0.75" bottom="0.75" header="0.3" footer="0.3"/>
  <pageSetup paperSize="9" orientation="portrait" horizontalDpi="0" verticalDpi="0" r:id="rId1"/>
  <headerFooter>
    <oddHeader>&amp;CStandard Frames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122E6-0601-4323-8ACC-7F9CC9FFCAD2}">
  <dimension ref="A1:Z32"/>
  <sheetViews>
    <sheetView view="pageBreakPreview" zoomScale="110" zoomScaleNormal="100" zoomScaleSheetLayoutView="110" workbookViewId="0">
      <selection activeCell="K25" sqref="K25"/>
    </sheetView>
  </sheetViews>
  <sheetFormatPr defaultRowHeight="18.75" x14ac:dyDescent="0.3"/>
  <cols>
    <col min="1" max="9" width="8.7109375" style="2" customWidth="1"/>
  </cols>
  <sheetData>
    <row r="1" spans="1:26" x14ac:dyDescent="0.3">
      <c r="A1" s="2" t="s">
        <v>554</v>
      </c>
    </row>
    <row r="2" spans="1:26" x14ac:dyDescent="0.3">
      <c r="X2" s="336"/>
      <c r="Z2" s="345"/>
    </row>
    <row r="3" spans="1:26" x14ac:dyDescent="0.3">
      <c r="A3" s="343"/>
      <c r="B3" s="343" t="s">
        <v>2</v>
      </c>
      <c r="C3" s="343">
        <v>460</v>
      </c>
      <c r="D3" s="343">
        <v>610</v>
      </c>
      <c r="E3" s="343">
        <v>760</v>
      </c>
      <c r="F3" s="343">
        <v>910</v>
      </c>
      <c r="G3" s="343">
        <v>1060</v>
      </c>
      <c r="H3" s="343">
        <v>1210</v>
      </c>
      <c r="I3" s="343">
        <v>1300</v>
      </c>
      <c r="Z3" s="345"/>
    </row>
    <row r="4" spans="1:26" x14ac:dyDescent="0.3">
      <c r="A4" s="343" t="s">
        <v>3</v>
      </c>
      <c r="B4" s="336"/>
      <c r="C4" s="336" t="s">
        <v>348</v>
      </c>
      <c r="D4" s="336" t="s">
        <v>326</v>
      </c>
      <c r="E4" s="336" t="s">
        <v>57</v>
      </c>
      <c r="F4" s="336" t="s">
        <v>331</v>
      </c>
      <c r="G4" s="336" t="s">
        <v>332</v>
      </c>
      <c r="H4" s="336" t="s">
        <v>333</v>
      </c>
      <c r="I4" s="336" t="s">
        <v>349</v>
      </c>
    </row>
    <row r="5" spans="1:26" x14ac:dyDescent="0.3">
      <c r="A5" s="339">
        <v>610</v>
      </c>
      <c r="B5" s="336" t="s">
        <v>326</v>
      </c>
      <c r="C5" s="346">
        <f>'C 25mm PF Std Frame'!C5+'C 25mm PF Std Frame'!C5*(-PfVeneatianDiscount)</f>
        <v>38.880000000000003</v>
      </c>
      <c r="D5" s="346">
        <f>'C 25mm PF Std Frame'!D5+'C 25mm PF Std Frame'!D5*(-PfVeneatianDiscount)</f>
        <v>43.739999999999995</v>
      </c>
      <c r="E5" s="346">
        <f>'C 25mm PF Std Frame'!E5+'C 25mm PF Std Frame'!E5*(-PfVeneatianDiscount)</f>
        <v>46.44</v>
      </c>
      <c r="F5" s="346">
        <f>'C 25mm PF Std Frame'!F5+'C 25mm PF Std Frame'!F5*(-PfVeneatianDiscount)</f>
        <v>48.6</v>
      </c>
      <c r="G5" s="346">
        <f>'C 25mm PF Std Frame'!G5+'C 25mm PF Std Frame'!G5*(-PfVeneatianDiscount)</f>
        <v>51.84</v>
      </c>
      <c r="H5" s="346">
        <f>'C 25mm PF Std Frame'!H5+'C 25mm PF Std Frame'!H5*(-PfVeneatianDiscount)</f>
        <v>54.540000000000006</v>
      </c>
      <c r="I5" s="346">
        <f>'C 25mm PF Std Frame'!I5+'C 25mm PF Std Frame'!I5*(-PfVeneatianDiscount)</f>
        <v>57.240000000000009</v>
      </c>
    </row>
    <row r="6" spans="1:26" x14ac:dyDescent="0.3">
      <c r="A6" s="339">
        <v>760</v>
      </c>
      <c r="B6" s="336" t="s">
        <v>57</v>
      </c>
      <c r="C6" s="346">
        <f>'C 25mm PF Std Frame'!C6+'C 25mm PF Std Frame'!C6*(-PfVeneatianDiscount)</f>
        <v>43.739999999999995</v>
      </c>
      <c r="D6" s="346">
        <f>'C 25mm PF Std Frame'!D6+'C 25mm PF Std Frame'!D6*(-PfVeneatianDiscount)</f>
        <v>45.9</v>
      </c>
      <c r="E6" s="346">
        <f>'C 25mm PF Std Frame'!E6+'C 25mm PF Std Frame'!E6*(-PfVeneatianDiscount)</f>
        <v>48.6</v>
      </c>
      <c r="F6" s="346">
        <f>'C 25mm PF Std Frame'!F6+'C 25mm PF Std Frame'!F6*(-PfVeneatianDiscount)</f>
        <v>51.84</v>
      </c>
      <c r="G6" s="346">
        <f>'C 25mm PF Std Frame'!G6+'C 25mm PF Std Frame'!G6*(-PfVeneatianDiscount)</f>
        <v>54.540000000000006</v>
      </c>
      <c r="H6" s="346">
        <f>'C 25mm PF Std Frame'!H6+'C 25mm PF Std Frame'!H6*(-PfVeneatianDiscount)</f>
        <v>57.779999999999994</v>
      </c>
      <c r="I6" s="346">
        <f>'C 25mm PF Std Frame'!I6+'C 25mm PF Std Frame'!I6*(-PfVeneatianDiscount)</f>
        <v>59.940000000000005</v>
      </c>
    </row>
    <row r="7" spans="1:26" x14ac:dyDescent="0.3">
      <c r="A7" s="339">
        <v>910</v>
      </c>
      <c r="B7" s="336" t="s">
        <v>331</v>
      </c>
      <c r="C7" s="346">
        <f>'C 25mm PF Std Frame'!C7+'C 25mm PF Std Frame'!C7*(-PfVeneatianDiscount)</f>
        <v>45.9</v>
      </c>
      <c r="D7" s="346">
        <f>'C 25mm PF Std Frame'!D7+'C 25mm PF Std Frame'!D7*(-PfVeneatianDiscount)</f>
        <v>46.980000000000004</v>
      </c>
      <c r="E7" s="346">
        <f>'C 25mm PF Std Frame'!E7+'C 25mm PF Std Frame'!E7*(-PfVeneatianDiscount)</f>
        <v>50.760000000000005</v>
      </c>
      <c r="F7" s="346">
        <f>'C 25mm PF Std Frame'!F7+'C 25mm PF Std Frame'!F7*(-PfVeneatianDiscount)</f>
        <v>54.540000000000006</v>
      </c>
      <c r="G7" s="346">
        <f>'C 25mm PF Std Frame'!G7+'C 25mm PF Std Frame'!G7*(-PfVeneatianDiscount)</f>
        <v>57.779999999999994</v>
      </c>
      <c r="H7" s="346">
        <f>'C 25mm PF Std Frame'!H7+'C 25mm PF Std Frame'!H7*(-PfVeneatianDiscount)</f>
        <v>59.940000000000005</v>
      </c>
      <c r="I7" s="346">
        <f>'C 25mm PF Std Frame'!I7+'C 25mm PF Std Frame'!I7*(-PfVeneatianDiscount)</f>
        <v>63.179999999999993</v>
      </c>
    </row>
    <row r="8" spans="1:26" x14ac:dyDescent="0.3">
      <c r="A8" s="339">
        <v>1060</v>
      </c>
      <c r="B8" s="336" t="s">
        <v>332</v>
      </c>
      <c r="C8" s="346">
        <f>'C 25mm PF Std Frame'!C8+'C 25mm PF Std Frame'!C8*(-PfVeneatianDiscount)</f>
        <v>45.9</v>
      </c>
      <c r="D8" s="346">
        <f>'C 25mm PF Std Frame'!D8+'C 25mm PF Std Frame'!D8*(-PfVeneatianDiscount)</f>
        <v>49.14</v>
      </c>
      <c r="E8" s="346">
        <f>'C 25mm PF Std Frame'!E8+'C 25mm PF Std Frame'!E8*(-PfVeneatianDiscount)</f>
        <v>52.38</v>
      </c>
      <c r="F8" s="346">
        <f>'C 25mm PF Std Frame'!F8+'C 25mm PF Std Frame'!F8*(-PfVeneatianDiscount)</f>
        <v>57.240000000000009</v>
      </c>
      <c r="G8" s="346">
        <f>'C 25mm PF Std Frame'!G8+'C 25mm PF Std Frame'!G8*(-PfVeneatianDiscount)</f>
        <v>59.940000000000005</v>
      </c>
      <c r="H8" s="346">
        <f>'C 25mm PF Std Frame'!H8+'C 25mm PF Std Frame'!H8*(-PfVeneatianDiscount)</f>
        <v>63.179999999999993</v>
      </c>
      <c r="I8" s="346">
        <f>'C 25mm PF Std Frame'!I8+'C 25mm PF Std Frame'!I8*(-PfVeneatianDiscount)</f>
        <v>67.5</v>
      </c>
    </row>
    <row r="9" spans="1:26" x14ac:dyDescent="0.3">
      <c r="A9" s="339">
        <v>1210</v>
      </c>
      <c r="B9" s="336" t="s">
        <v>333</v>
      </c>
      <c r="C9" s="346">
        <f>'C 25mm PF Std Frame'!C9+'C 25mm PF Std Frame'!C9*(-PfVeneatianDiscount)</f>
        <v>46.980000000000004</v>
      </c>
      <c r="D9" s="346">
        <f>'C 25mm PF Std Frame'!D9+'C 25mm PF Std Frame'!D9*(-PfVeneatianDiscount)</f>
        <v>50.760000000000005</v>
      </c>
      <c r="E9" s="346">
        <f>'C 25mm PF Std Frame'!E9+'C 25mm PF Std Frame'!E9*(-PfVeneatianDiscount)</f>
        <v>56.16</v>
      </c>
      <c r="F9" s="346">
        <f>'C 25mm PF Std Frame'!F9+'C 25mm PF Std Frame'!F9*(-PfVeneatianDiscount)</f>
        <v>59.4</v>
      </c>
      <c r="G9" s="346">
        <f>'C 25mm PF Std Frame'!G9+'C 25mm PF Std Frame'!G9*(-PfVeneatianDiscount)</f>
        <v>63.179999999999993</v>
      </c>
      <c r="H9" s="346">
        <f>'C 25mm PF Std Frame'!H9+'C 25mm PF Std Frame'!H9*(-PfVeneatianDiscount)</f>
        <v>67.5</v>
      </c>
      <c r="I9" s="346">
        <f>'C 25mm PF Std Frame'!I9+'C 25mm PF Std Frame'!I9*(-PfVeneatianDiscount)</f>
        <v>71.28</v>
      </c>
    </row>
    <row r="10" spans="1:26" x14ac:dyDescent="0.3">
      <c r="A10" s="339">
        <v>1360</v>
      </c>
      <c r="B10" s="336" t="s">
        <v>334</v>
      </c>
      <c r="C10" s="346">
        <f>'C 25mm PF Std Frame'!C10+'C 25mm PF Std Frame'!C10*(-PfVeneatianDiscount)</f>
        <v>49.14</v>
      </c>
      <c r="D10" s="346">
        <f>'C 25mm PF Std Frame'!D10+'C 25mm PF Std Frame'!D10*(-PfVeneatianDiscount)</f>
        <v>52.38</v>
      </c>
      <c r="E10" s="346">
        <f>'C 25mm PF Std Frame'!E10+'C 25mm PF Std Frame'!E10*(-PfVeneatianDiscount)</f>
        <v>57.779999999999994</v>
      </c>
      <c r="F10" s="346">
        <f>'C 25mm PF Std Frame'!F10+'C 25mm PF Std Frame'!F10*(-PfVeneatianDiscount)</f>
        <v>62.640000000000008</v>
      </c>
      <c r="G10" s="346">
        <f>'C 25mm PF Std Frame'!G10+'C 25mm PF Std Frame'!G10*(-PfVeneatianDiscount)</f>
        <v>65.88</v>
      </c>
      <c r="H10" s="346">
        <f>'C 25mm PF Std Frame'!H10+'C 25mm PF Std Frame'!H10*(-PfVeneatianDiscount)</f>
        <v>71.28</v>
      </c>
      <c r="I10" s="346">
        <f>'C 25mm PF Std Frame'!I10+'C 25mm PF Std Frame'!I10*(-PfVeneatianDiscount)</f>
        <v>75.599999999999994</v>
      </c>
    </row>
    <row r="11" spans="1:26" x14ac:dyDescent="0.3">
      <c r="A11" s="339">
        <v>1510</v>
      </c>
      <c r="B11" s="336" t="s">
        <v>335</v>
      </c>
      <c r="C11" s="346">
        <f>'C 25mm PF Std Frame'!C11+'C 25mm PF Std Frame'!C11*(-PfVeneatianDiscount)</f>
        <v>50.760000000000005</v>
      </c>
      <c r="D11" s="346">
        <f>'C 25mm PF Std Frame'!D11+'C 25mm PF Std Frame'!D11*(-PfVeneatianDiscount)</f>
        <v>56.16</v>
      </c>
      <c r="E11" s="346">
        <f>'C 25mm PF Std Frame'!E11+'C 25mm PF Std Frame'!E11*(-PfVeneatianDiscount)</f>
        <v>61.560000000000009</v>
      </c>
      <c r="F11" s="346">
        <f>'C 25mm PF Std Frame'!F11+'C 25mm PF Std Frame'!F11*(-PfVeneatianDiscount)</f>
        <v>64.260000000000019</v>
      </c>
      <c r="G11" s="346">
        <f>'C 25mm PF Std Frame'!G11+'C 25mm PF Std Frame'!G11*(-PfVeneatianDiscount)</f>
        <v>69.660000000000011</v>
      </c>
      <c r="H11" s="346">
        <f>'C 25mm PF Std Frame'!H11+'C 25mm PF Std Frame'!H11*(-PfVeneatianDiscount)</f>
        <v>72.900000000000006</v>
      </c>
      <c r="I11" s="346">
        <f>'C 25mm PF Std Frame'!I11+'C 25mm PF Std Frame'!I11*(-PfVeneatianDiscount)</f>
        <v>78.84</v>
      </c>
    </row>
    <row r="12" spans="1:26" x14ac:dyDescent="0.3">
      <c r="A12" s="339">
        <v>1660</v>
      </c>
      <c r="B12" s="336" t="s">
        <v>336</v>
      </c>
      <c r="C12" s="346">
        <f>'C 25mm PF Std Frame'!C12+'C 25mm PF Std Frame'!C12*(-PfVeneatianDiscount)</f>
        <v>52.38</v>
      </c>
      <c r="D12" s="346">
        <f>'C 25mm PF Std Frame'!D12+'C 25mm PF Std Frame'!D12*(-PfVeneatianDiscount)</f>
        <v>57.779999999999994</v>
      </c>
      <c r="E12" s="346">
        <f>'C 25mm PF Std Frame'!E12+'C 25mm PF Std Frame'!E12*(-PfVeneatianDiscount)</f>
        <v>63.179999999999993</v>
      </c>
      <c r="F12" s="346">
        <f>'C 25mm PF Std Frame'!F12+'C 25mm PF Std Frame'!F12*(-PfVeneatianDiscount)</f>
        <v>66.42</v>
      </c>
      <c r="G12" s="346">
        <f>'C 25mm PF Std Frame'!G12+'C 25mm PF Std Frame'!G12*(-PfVeneatianDiscount)</f>
        <v>72.360000000000014</v>
      </c>
      <c r="H12" s="346">
        <f>'C 25mm PF Std Frame'!H12+'C 25mm PF Std Frame'!H12*(-PfVeneatianDiscount)</f>
        <v>78.3</v>
      </c>
      <c r="I12" s="346">
        <f>'C 25mm PF Std Frame'!I12+'C 25mm PF Std Frame'!I12*(-PfVeneatianDiscount)</f>
        <v>82.62</v>
      </c>
    </row>
    <row r="13" spans="1:26" x14ac:dyDescent="0.3">
      <c r="A13" s="339">
        <v>1810</v>
      </c>
      <c r="B13" s="336" t="s">
        <v>337</v>
      </c>
      <c r="C13" s="346">
        <f>'C 25mm PF Std Frame'!C13+'C 25mm PF Std Frame'!C13*(-PfVeneatianDiscount)</f>
        <v>54.540000000000006</v>
      </c>
      <c r="D13" s="346">
        <f>'C 25mm PF Std Frame'!D13+'C 25mm PF Std Frame'!D13*(-PfVeneatianDiscount)</f>
        <v>59.940000000000005</v>
      </c>
      <c r="E13" s="346">
        <f>'C 25mm PF Std Frame'!E13+'C 25mm PF Std Frame'!E13*(-PfVeneatianDiscount)</f>
        <v>64.8</v>
      </c>
      <c r="F13" s="346">
        <f>'C 25mm PF Std Frame'!F13+'C 25mm PF Std Frame'!F13*(-PfVeneatianDiscount)</f>
        <v>69.660000000000011</v>
      </c>
      <c r="G13" s="346">
        <f>'C 25mm PF Std Frame'!G13+'C 25mm PF Std Frame'!G13*(-PfVeneatianDiscount)</f>
        <v>76.140000000000015</v>
      </c>
      <c r="H13" s="346">
        <f>'C 25mm PF Std Frame'!H13+'C 25mm PF Std Frame'!H13*(-PfVeneatianDiscount)</f>
        <v>81</v>
      </c>
      <c r="I13" s="346">
        <f>'C 25mm PF Std Frame'!I13+'C 25mm PF Std Frame'!I13*(-PfVeneatianDiscount)</f>
        <v>0</v>
      </c>
    </row>
    <row r="14" spans="1:26" x14ac:dyDescent="0.3">
      <c r="A14" s="339">
        <v>2000</v>
      </c>
      <c r="B14" s="336" t="s">
        <v>551</v>
      </c>
      <c r="C14" s="346">
        <f>'C 25mm PF Std Frame'!C14+'C 25mm PF Std Frame'!C14*(-PfVeneatianDiscount)</f>
        <v>57.779999999999994</v>
      </c>
      <c r="D14" s="346">
        <f>'C 25mm PF Std Frame'!D14+'C 25mm PF Std Frame'!D14*(-PfVeneatianDiscount)</f>
        <v>62.640000000000008</v>
      </c>
      <c r="E14" s="346">
        <f>'C 25mm PF Std Frame'!E14+'C 25mm PF Std Frame'!E14*(-PfVeneatianDiscount)</f>
        <v>67.5</v>
      </c>
      <c r="F14" s="346">
        <f>'C 25mm PF Std Frame'!F14+'C 25mm PF Std Frame'!F14*(-PfVeneatianDiscount)</f>
        <v>72.360000000000014</v>
      </c>
      <c r="G14" s="346">
        <f>'C 25mm PF Std Frame'!G14+'C 25mm PF Std Frame'!G14*(-PfVeneatianDiscount)</f>
        <v>78.84</v>
      </c>
      <c r="H14" s="346">
        <f>'C 25mm PF Std Frame'!H14+'C 25mm PF Std Frame'!H14*(-PfVeneatianDiscount)</f>
        <v>0</v>
      </c>
      <c r="I14" s="346">
        <f>'C 25mm PF Std Frame'!I14+'C 25mm PF Std Frame'!I14*(-PfVeneatianDiscount)</f>
        <v>0</v>
      </c>
    </row>
    <row r="16" spans="1:26" x14ac:dyDescent="0.3">
      <c r="A16" s="2" t="s">
        <v>555</v>
      </c>
      <c r="I16" s="344"/>
    </row>
    <row r="18" spans="1:9" x14ac:dyDescent="0.3">
      <c r="A18" s="343"/>
      <c r="B18" s="343" t="s">
        <v>2</v>
      </c>
      <c r="C18" s="343" t="s">
        <v>346</v>
      </c>
      <c r="D18" s="343" t="s">
        <v>325</v>
      </c>
      <c r="E18" s="343" t="s">
        <v>54</v>
      </c>
      <c r="F18" s="343" t="s">
        <v>328</v>
      </c>
      <c r="G18" s="343" t="s">
        <v>329</v>
      </c>
      <c r="H18" s="343" t="s">
        <v>330</v>
      </c>
      <c r="I18" s="343" t="s">
        <v>347</v>
      </c>
    </row>
    <row r="19" spans="1:9" x14ac:dyDescent="0.3">
      <c r="A19" s="343" t="s">
        <v>3</v>
      </c>
      <c r="B19" s="336"/>
      <c r="C19" s="336" t="s">
        <v>348</v>
      </c>
      <c r="D19" s="336" t="s">
        <v>326</v>
      </c>
      <c r="E19" s="336" t="s">
        <v>57</v>
      </c>
      <c r="F19" s="336" t="s">
        <v>331</v>
      </c>
      <c r="G19" s="336" t="s">
        <v>332</v>
      </c>
      <c r="H19" s="336" t="s">
        <v>333</v>
      </c>
      <c r="I19" s="336" t="s">
        <v>349</v>
      </c>
    </row>
    <row r="20" spans="1:9" x14ac:dyDescent="0.3">
      <c r="A20" s="339">
        <v>610</v>
      </c>
      <c r="B20" s="336" t="s">
        <v>326</v>
      </c>
      <c r="C20" s="346">
        <f>'C 25mm PF Std Frame'!C20+'C 25mm PF Std Frame'!C20*(-PfVeneatianDiscount)</f>
        <v>41.04</v>
      </c>
      <c r="D20" s="346">
        <f>'C 25mm PF Std Frame'!D20+'C 25mm PF Std Frame'!D20*(-PfVeneatianDiscount)</f>
        <v>46.980000000000004</v>
      </c>
      <c r="E20" s="346">
        <f>'C 25mm PF Std Frame'!E20+'C 25mm PF Std Frame'!E20*(-PfVeneatianDiscount)</f>
        <v>48.6</v>
      </c>
      <c r="F20" s="346">
        <f>'C 25mm PF Std Frame'!F20+'C 25mm PF Std Frame'!F20*(-PfVeneatianDiscount)</f>
        <v>54</v>
      </c>
      <c r="G20" s="346">
        <f>'C 25mm PF Std Frame'!G20+'C 25mm PF Std Frame'!G20*(-PfVeneatianDiscount)</f>
        <v>57.240000000000009</v>
      </c>
      <c r="H20" s="346">
        <f>'C 25mm PF Std Frame'!H20+'C 25mm PF Std Frame'!H20*(-PfVeneatianDiscount)</f>
        <v>59.940000000000005</v>
      </c>
      <c r="I20" s="346">
        <f>'C 25mm PF Std Frame'!I20+'C 25mm PF Std Frame'!I20*(-PfVeneatianDiscount)</f>
        <v>62.640000000000008</v>
      </c>
    </row>
    <row r="21" spans="1:9" x14ac:dyDescent="0.3">
      <c r="A21" s="339">
        <v>760</v>
      </c>
      <c r="B21" s="336" t="s">
        <v>57</v>
      </c>
      <c r="C21" s="346">
        <f>'C 25mm PF Std Frame'!C21+'C 25mm PF Std Frame'!C21*(-PfVeneatianDiscount)</f>
        <v>45.9</v>
      </c>
      <c r="D21" s="346">
        <f>'C 25mm PF Std Frame'!D21+'C 25mm PF Std Frame'!D21*(-PfVeneatianDiscount)</f>
        <v>48.6</v>
      </c>
      <c r="E21" s="346">
        <f>'C 25mm PF Std Frame'!E21+'C 25mm PF Std Frame'!E21*(-PfVeneatianDiscount)</f>
        <v>54</v>
      </c>
      <c r="F21" s="346">
        <f>'C 25mm PF Std Frame'!F21+'C 25mm PF Std Frame'!F21*(-PfVeneatianDiscount)</f>
        <v>57.240000000000009</v>
      </c>
      <c r="G21" s="346">
        <f>'C 25mm PF Std Frame'!G21+'C 25mm PF Std Frame'!G21*(-PfVeneatianDiscount)</f>
        <v>59.940000000000005</v>
      </c>
      <c r="H21" s="346">
        <f>'C 25mm PF Std Frame'!H21+'C 25mm PF Std Frame'!H21*(-PfVeneatianDiscount)</f>
        <v>64.8</v>
      </c>
      <c r="I21" s="346">
        <f>'C 25mm PF Std Frame'!I21+'C 25mm PF Std Frame'!I21*(-PfVeneatianDiscount)</f>
        <v>67.5</v>
      </c>
    </row>
    <row r="22" spans="1:9" x14ac:dyDescent="0.3">
      <c r="A22" s="339">
        <v>910</v>
      </c>
      <c r="B22" s="336" t="s">
        <v>331</v>
      </c>
      <c r="C22" s="346">
        <f>'C 25mm PF Std Frame'!C22+'C 25mm PF Std Frame'!C22*(-PfVeneatianDiscount)</f>
        <v>46.980000000000004</v>
      </c>
      <c r="D22" s="346">
        <f>'C 25mm PF Std Frame'!D22+'C 25mm PF Std Frame'!D22*(-PfVeneatianDiscount)</f>
        <v>50.760000000000005</v>
      </c>
      <c r="E22" s="346">
        <f>'C 25mm PF Std Frame'!E22+'C 25mm PF Std Frame'!E22*(-PfVeneatianDiscount)</f>
        <v>57.240000000000009</v>
      </c>
      <c r="F22" s="346">
        <f>'C 25mm PF Std Frame'!F22+'C 25mm PF Std Frame'!F22*(-PfVeneatianDiscount)</f>
        <v>59.940000000000005</v>
      </c>
      <c r="G22" s="346">
        <f>'C 25mm PF Std Frame'!G22+'C 25mm PF Std Frame'!G22*(-PfVeneatianDiscount)</f>
        <v>64.8</v>
      </c>
      <c r="H22" s="346">
        <f>'C 25mm PF Std Frame'!H22+'C 25mm PF Std Frame'!H22*(-PfVeneatianDiscount)</f>
        <v>69.12</v>
      </c>
      <c r="I22" s="346">
        <f>'C 25mm PF Std Frame'!I22+'C 25mm PF Std Frame'!I22*(-PfVeneatianDiscount)</f>
        <v>72.360000000000014</v>
      </c>
    </row>
    <row r="23" spans="1:9" x14ac:dyDescent="0.3">
      <c r="A23" s="339">
        <v>1060</v>
      </c>
      <c r="B23" s="336" t="s">
        <v>332</v>
      </c>
      <c r="C23" s="346">
        <f>'C 25mm PF Std Frame'!C23+'C 25mm PF Std Frame'!C23*(-PfVeneatianDiscount)</f>
        <v>49.14</v>
      </c>
      <c r="D23" s="346">
        <f>'C 25mm PF Std Frame'!D23+'C 25mm PF Std Frame'!D23*(-PfVeneatianDiscount)</f>
        <v>56.16</v>
      </c>
      <c r="E23" s="346">
        <f>'C 25mm PF Std Frame'!E23+'C 25mm PF Std Frame'!E23*(-PfVeneatianDiscount)</f>
        <v>59.4</v>
      </c>
      <c r="F23" s="346">
        <f>'C 25mm PF Std Frame'!F23+'C 25mm PF Std Frame'!F23*(-PfVeneatianDiscount)</f>
        <v>64.8</v>
      </c>
      <c r="G23" s="346">
        <f>'C 25mm PF Std Frame'!G23+'C 25mm PF Std Frame'!G23*(-PfVeneatianDiscount)</f>
        <v>69.12</v>
      </c>
      <c r="H23" s="346">
        <f>'C 25mm PF Std Frame'!H23+'C 25mm PF Std Frame'!H23*(-PfVeneatianDiscount)</f>
        <v>72.360000000000014</v>
      </c>
      <c r="I23" s="346">
        <f>'C 25mm PF Std Frame'!I23+'C 25mm PF Std Frame'!I23*(-PfVeneatianDiscount)</f>
        <v>78.84</v>
      </c>
    </row>
    <row r="24" spans="1:9" x14ac:dyDescent="0.3">
      <c r="A24" s="339">
        <v>1210</v>
      </c>
      <c r="B24" s="336" t="s">
        <v>333</v>
      </c>
      <c r="C24" s="346">
        <f>'C 25mm PF Std Frame'!C24+'C 25mm PF Std Frame'!C24*(-PfVeneatianDiscount)</f>
        <v>51.84</v>
      </c>
      <c r="D24" s="346">
        <f>'C 25mm PF Std Frame'!D24+'C 25mm PF Std Frame'!D24*(-PfVeneatianDiscount)</f>
        <v>57.779999999999994</v>
      </c>
      <c r="E24" s="346">
        <f>'C 25mm PF Std Frame'!E24+'C 25mm PF Std Frame'!E24*(-PfVeneatianDiscount)</f>
        <v>62.640000000000008</v>
      </c>
      <c r="F24" s="346">
        <f>'C 25mm PF Std Frame'!F24+'C 25mm PF Std Frame'!F24*(-PfVeneatianDiscount)</f>
        <v>67.5</v>
      </c>
      <c r="G24" s="346">
        <f>'C 25mm PF Std Frame'!G24+'C 25mm PF Std Frame'!G24*(-PfVeneatianDiscount)</f>
        <v>72.360000000000014</v>
      </c>
      <c r="H24" s="346">
        <f>'C 25mm PF Std Frame'!H24+'C 25mm PF Std Frame'!H24*(-PfVeneatianDiscount)</f>
        <v>78.84</v>
      </c>
      <c r="I24" s="346">
        <f>'C 25mm PF Std Frame'!I24+'C 25mm PF Std Frame'!I24*(-PfVeneatianDiscount)</f>
        <v>82.62</v>
      </c>
    </row>
    <row r="25" spans="1:9" x14ac:dyDescent="0.3">
      <c r="A25" s="339">
        <v>1360</v>
      </c>
      <c r="B25" s="336" t="s">
        <v>334</v>
      </c>
      <c r="C25" s="346">
        <f>'C 25mm PF Std Frame'!C25+'C 25mm PF Std Frame'!C25*(-PfVeneatianDiscount)</f>
        <v>54.540000000000006</v>
      </c>
      <c r="D25" s="346">
        <f>'C 25mm PF Std Frame'!D25+'C 25mm PF Std Frame'!D25*(-PfVeneatianDiscount)</f>
        <v>59.940000000000005</v>
      </c>
      <c r="E25" s="346">
        <f>'C 25mm PF Std Frame'!E25+'C 25mm PF Std Frame'!E25*(-PfVeneatianDiscount)</f>
        <v>64.8</v>
      </c>
      <c r="F25" s="346">
        <f>'C 25mm PF Std Frame'!F25+'C 25mm PF Std Frame'!F25*(-PfVeneatianDiscount)</f>
        <v>71.28</v>
      </c>
      <c r="G25" s="346">
        <f>'C 25mm PF Std Frame'!G25+'C 25mm PF Std Frame'!G25*(-PfVeneatianDiscount)</f>
        <v>77.22</v>
      </c>
      <c r="H25" s="346">
        <f>'C 25mm PF Std Frame'!H25+'C 25mm PF Std Frame'!H25*(-PfVeneatianDiscount)</f>
        <v>82.08</v>
      </c>
      <c r="I25" s="346">
        <f>'C 25mm PF Std Frame'!I25+'C 25mm PF Std Frame'!I25*(-PfVeneatianDiscount)</f>
        <v>86.94</v>
      </c>
    </row>
    <row r="26" spans="1:9" x14ac:dyDescent="0.3">
      <c r="A26" s="339">
        <v>1510</v>
      </c>
      <c r="B26" s="336" t="s">
        <v>335</v>
      </c>
      <c r="C26" s="346">
        <f>'C 25mm PF Std Frame'!C26+'C 25mm PF Std Frame'!C26*(-PfVeneatianDiscount)</f>
        <v>57.240000000000009</v>
      </c>
      <c r="D26" s="346">
        <f>'C 25mm PF Std Frame'!D26+'C 25mm PF Std Frame'!D26*(-PfVeneatianDiscount)</f>
        <v>63.179999999999993</v>
      </c>
      <c r="E26" s="346">
        <f>'C 25mm PF Std Frame'!E26+'C 25mm PF Std Frame'!E26*(-PfVeneatianDiscount)</f>
        <v>67.5</v>
      </c>
      <c r="F26" s="346">
        <f>'C 25mm PF Std Frame'!F26+'C 25mm PF Std Frame'!F26*(-PfVeneatianDiscount)</f>
        <v>76.140000000000015</v>
      </c>
      <c r="G26" s="346">
        <f>'C 25mm PF Std Frame'!G26+'C 25mm PF Std Frame'!G26*(-PfVeneatianDiscount)</f>
        <v>81</v>
      </c>
      <c r="H26" s="346">
        <f>'C 25mm PF Std Frame'!H26+'C 25mm PF Std Frame'!H26*(-PfVeneatianDiscount)</f>
        <v>86.94</v>
      </c>
      <c r="I26" s="346">
        <f>'C 25mm PF Std Frame'!I26+'C 25mm PF Std Frame'!I26*(-PfVeneatianDiscount)</f>
        <v>92.88</v>
      </c>
    </row>
    <row r="27" spans="1:9" x14ac:dyDescent="0.3">
      <c r="A27" s="339">
        <v>1660</v>
      </c>
      <c r="B27" s="336" t="s">
        <v>336</v>
      </c>
      <c r="C27" s="346">
        <f>'C 25mm PF Std Frame'!C27+'C 25mm PF Std Frame'!C27*(-PfVeneatianDiscount)</f>
        <v>59.4</v>
      </c>
      <c r="D27" s="346">
        <f>'C 25mm PF Std Frame'!D27+'C 25mm PF Std Frame'!D27*(-PfVeneatianDiscount)</f>
        <v>65.88</v>
      </c>
      <c r="E27" s="346">
        <f>'C 25mm PF Std Frame'!E27+'C 25mm PF Std Frame'!E27*(-PfVeneatianDiscount)</f>
        <v>71.28</v>
      </c>
      <c r="F27" s="346">
        <f>'C 25mm PF Std Frame'!F27+'C 25mm PF Std Frame'!F27*(-PfVeneatianDiscount)</f>
        <v>78.84</v>
      </c>
      <c r="G27" s="346">
        <f>'C 25mm PF Std Frame'!G27+'C 25mm PF Std Frame'!G27*(-PfVeneatianDiscount)</f>
        <v>83.160000000000011</v>
      </c>
      <c r="H27" s="346">
        <f>'C 25mm PF Std Frame'!H27+'C 25mm PF Std Frame'!H27*(-PfVeneatianDiscount)</f>
        <v>90.179999999999993</v>
      </c>
      <c r="I27" s="346">
        <f>'C 25mm PF Std Frame'!I27+'C 25mm PF Std Frame'!I27*(-PfVeneatianDiscount)</f>
        <v>98.28</v>
      </c>
    </row>
    <row r="28" spans="1:9" x14ac:dyDescent="0.3">
      <c r="A28" s="339">
        <v>1810</v>
      </c>
      <c r="B28" s="336" t="s">
        <v>337</v>
      </c>
      <c r="C28" s="346">
        <f>'C 25mm PF Std Frame'!C28+'C 25mm PF Std Frame'!C28*(-PfVeneatianDiscount)</f>
        <v>61.560000000000009</v>
      </c>
      <c r="D28" s="346">
        <f>'C 25mm PF Std Frame'!D28+'C 25mm PF Std Frame'!D28*(-PfVeneatianDiscount)</f>
        <v>67.5</v>
      </c>
      <c r="E28" s="346">
        <f>'C 25mm PF Std Frame'!E28+'C 25mm PF Std Frame'!E28*(-PfVeneatianDiscount)</f>
        <v>72.900000000000006</v>
      </c>
      <c r="F28" s="346">
        <f>'C 25mm PF Std Frame'!F28+'C 25mm PF Std Frame'!F28*(-PfVeneatianDiscount)</f>
        <v>81</v>
      </c>
      <c r="G28" s="346">
        <f>'C 25mm PF Std Frame'!G28+'C 25mm PF Std Frame'!G28*(-PfVeneatianDiscount)</f>
        <v>88.56</v>
      </c>
      <c r="H28" s="346">
        <f>'C 25mm PF Std Frame'!H28+'C 25mm PF Std Frame'!H28*(-PfVeneatianDiscount)</f>
        <v>96.12</v>
      </c>
      <c r="I28" s="346">
        <f>'C 25mm PF Std Frame'!I28+'C 25mm PF Std Frame'!I28*(-PfVeneatianDiscount)</f>
        <v>0</v>
      </c>
    </row>
    <row r="29" spans="1:9" x14ac:dyDescent="0.3">
      <c r="A29" s="339">
        <v>2000</v>
      </c>
      <c r="B29" s="336" t="s">
        <v>551</v>
      </c>
      <c r="C29" s="346">
        <f>'C 25mm PF Std Frame'!C29+'C 25mm PF Std Frame'!C29*(-PfVeneatianDiscount)</f>
        <v>63.179999999999993</v>
      </c>
      <c r="D29" s="346">
        <f>'C 25mm PF Std Frame'!D29+'C 25mm PF Std Frame'!D29*(-PfVeneatianDiscount)</f>
        <v>69.660000000000011</v>
      </c>
      <c r="E29" s="346">
        <f>'C 25mm PF Std Frame'!E29+'C 25mm PF Std Frame'!E29*(-PfVeneatianDiscount)</f>
        <v>78.84</v>
      </c>
      <c r="F29" s="346">
        <f>'C 25mm PF Std Frame'!F29+'C 25mm PF Std Frame'!F29*(-PfVeneatianDiscount)</f>
        <v>83.160000000000011</v>
      </c>
      <c r="G29" s="346">
        <f>'C 25mm PF Std Frame'!G29+'C 25mm PF Std Frame'!G29*(-PfVeneatianDiscount)</f>
        <v>92.88</v>
      </c>
      <c r="H29" s="346">
        <f>'C 25mm PF Std Frame'!H29+'C 25mm PF Std Frame'!H29*(-PfVeneatianDiscount)</f>
        <v>0</v>
      </c>
      <c r="I29" s="346">
        <f>'C 25mm PF Std Frame'!I29+'C 25mm PF Std Frame'!I29*(-PfVeneatianDiscount)</f>
        <v>0</v>
      </c>
    </row>
    <row r="31" spans="1:9" x14ac:dyDescent="0.3">
      <c r="A31" s="2" t="s">
        <v>552</v>
      </c>
    </row>
    <row r="32" spans="1:9" x14ac:dyDescent="0.3">
      <c r="A32" s="2" t="s">
        <v>553</v>
      </c>
    </row>
  </sheetData>
  <pageMargins left="0.7" right="0.7" top="0.75" bottom="0.75" header="0.3" footer="0.3"/>
  <pageSetup paperSize="9" orientation="portrait" horizontalDpi="0" verticalDpi="0" r:id="rId1"/>
  <headerFooter>
    <oddHeader>&amp;CStandard Frames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D0080-C49B-43D6-82C0-EEE4343AE4DD}">
  <dimension ref="A1:Z32"/>
  <sheetViews>
    <sheetView view="pageBreakPreview" zoomScale="110" zoomScaleNormal="100" zoomScaleSheetLayoutView="110" workbookViewId="0">
      <selection activeCell="D24" sqref="D24"/>
    </sheetView>
  </sheetViews>
  <sheetFormatPr defaultRowHeight="18.75" x14ac:dyDescent="0.3"/>
  <cols>
    <col min="1" max="9" width="8.7109375" style="638" customWidth="1"/>
  </cols>
  <sheetData>
    <row r="1" spans="1:26" x14ac:dyDescent="0.3">
      <c r="A1" s="638" t="s">
        <v>554</v>
      </c>
    </row>
    <row r="2" spans="1:26" x14ac:dyDescent="0.3">
      <c r="X2" s="336"/>
      <c r="Z2" s="345"/>
    </row>
    <row r="3" spans="1:26" x14ac:dyDescent="0.3">
      <c r="A3" s="659"/>
      <c r="B3" s="659" t="s">
        <v>2</v>
      </c>
      <c r="C3" s="659">
        <v>460</v>
      </c>
      <c r="D3" s="659">
        <v>610</v>
      </c>
      <c r="E3" s="659">
        <v>760</v>
      </c>
      <c r="F3" s="659">
        <v>910</v>
      </c>
      <c r="G3" s="659">
        <v>1060</v>
      </c>
      <c r="H3" s="659">
        <v>1210</v>
      </c>
      <c r="I3" s="659">
        <v>1300</v>
      </c>
      <c r="Z3" s="345"/>
    </row>
    <row r="4" spans="1:26" x14ac:dyDescent="0.3">
      <c r="A4" s="659" t="s">
        <v>3</v>
      </c>
      <c r="B4" s="650"/>
      <c r="C4" s="650" t="s">
        <v>348</v>
      </c>
      <c r="D4" s="650" t="s">
        <v>326</v>
      </c>
      <c r="E4" s="650" t="s">
        <v>57</v>
      </c>
      <c r="F4" s="650" t="s">
        <v>331</v>
      </c>
      <c r="G4" s="650" t="s">
        <v>332</v>
      </c>
      <c r="H4" s="650" t="s">
        <v>333</v>
      </c>
      <c r="I4" s="650" t="s">
        <v>349</v>
      </c>
    </row>
    <row r="5" spans="1:26" x14ac:dyDescent="0.3">
      <c r="A5" s="653">
        <v>610</v>
      </c>
      <c r="B5" s="650" t="s">
        <v>326</v>
      </c>
      <c r="C5" s="660">
        <f>'D 25mm PF Std Frame'!C5+'D 25mm PF Std Frame'!C5*(PfVenetainProfit)</f>
        <v>38.880000000000003</v>
      </c>
      <c r="D5" s="660">
        <f>'D 25mm PF Std Frame'!D5+'D 25mm PF Std Frame'!D5*(PfVenetainProfit)</f>
        <v>43.739999999999995</v>
      </c>
      <c r="E5" s="660">
        <f>'D 25mm PF Std Frame'!E5+'D 25mm PF Std Frame'!E5*(PfVenetainProfit)</f>
        <v>46.44</v>
      </c>
      <c r="F5" s="660">
        <f>'D 25mm PF Std Frame'!F5+'D 25mm PF Std Frame'!F5*(PfVenetainProfit)</f>
        <v>48.6</v>
      </c>
      <c r="G5" s="660">
        <f>'D 25mm PF Std Frame'!G5+'D 25mm PF Std Frame'!G5*(PfVenetainProfit)</f>
        <v>51.84</v>
      </c>
      <c r="H5" s="660">
        <f>'D 25mm PF Std Frame'!H5+'D 25mm PF Std Frame'!H5*(PfVenetainProfit)</f>
        <v>54.540000000000006</v>
      </c>
      <c r="I5" s="660">
        <f>'D 25mm PF Std Frame'!I5+'D 25mm PF Std Frame'!I5*(PfVenetainProfit)</f>
        <v>57.240000000000009</v>
      </c>
    </row>
    <row r="6" spans="1:26" x14ac:dyDescent="0.3">
      <c r="A6" s="653">
        <v>760</v>
      </c>
      <c r="B6" s="650" t="s">
        <v>57</v>
      </c>
      <c r="C6" s="660">
        <f>'D 25mm PF Std Frame'!C6+'D 25mm PF Std Frame'!C6*(PfVenetainProfit)</f>
        <v>43.739999999999995</v>
      </c>
      <c r="D6" s="660">
        <f>'D 25mm PF Std Frame'!D6+'D 25mm PF Std Frame'!D6*(PfVenetainProfit)</f>
        <v>45.9</v>
      </c>
      <c r="E6" s="660">
        <f>'D 25mm PF Std Frame'!E6+'D 25mm PF Std Frame'!E6*(PfVenetainProfit)</f>
        <v>48.6</v>
      </c>
      <c r="F6" s="660">
        <f>'D 25mm PF Std Frame'!F6+'D 25mm PF Std Frame'!F6*(PfVenetainProfit)</f>
        <v>51.84</v>
      </c>
      <c r="G6" s="660">
        <f>'D 25mm PF Std Frame'!G6+'D 25mm PF Std Frame'!G6*(PfVenetainProfit)</f>
        <v>54.540000000000006</v>
      </c>
      <c r="H6" s="660">
        <f>'D 25mm PF Std Frame'!H6+'D 25mm PF Std Frame'!H6*(PfVenetainProfit)</f>
        <v>57.779999999999994</v>
      </c>
      <c r="I6" s="660">
        <f>'D 25mm PF Std Frame'!I6+'D 25mm PF Std Frame'!I6*(PfVenetainProfit)</f>
        <v>59.940000000000005</v>
      </c>
    </row>
    <row r="7" spans="1:26" x14ac:dyDescent="0.3">
      <c r="A7" s="653">
        <v>910</v>
      </c>
      <c r="B7" s="650" t="s">
        <v>331</v>
      </c>
      <c r="C7" s="660">
        <f>'D 25mm PF Std Frame'!C7+'D 25mm PF Std Frame'!C7*(PfVenetainProfit)</f>
        <v>45.9</v>
      </c>
      <c r="D7" s="660">
        <f>'D 25mm PF Std Frame'!D7+'D 25mm PF Std Frame'!D7*(PfVenetainProfit)</f>
        <v>46.980000000000004</v>
      </c>
      <c r="E7" s="660">
        <f>'D 25mm PF Std Frame'!E7+'D 25mm PF Std Frame'!E7*(PfVenetainProfit)</f>
        <v>50.760000000000005</v>
      </c>
      <c r="F7" s="660">
        <f>'D 25mm PF Std Frame'!F7+'D 25mm PF Std Frame'!F7*(PfVenetainProfit)</f>
        <v>54.540000000000006</v>
      </c>
      <c r="G7" s="660">
        <f>'D 25mm PF Std Frame'!G7+'D 25mm PF Std Frame'!G7*(PfVenetainProfit)</f>
        <v>57.779999999999994</v>
      </c>
      <c r="H7" s="660">
        <f>'D 25mm PF Std Frame'!H7+'D 25mm PF Std Frame'!H7*(PfVenetainProfit)</f>
        <v>59.940000000000005</v>
      </c>
      <c r="I7" s="660">
        <f>'D 25mm PF Std Frame'!I7+'D 25mm PF Std Frame'!I7*(PfVenetainProfit)</f>
        <v>63.179999999999993</v>
      </c>
    </row>
    <row r="8" spans="1:26" x14ac:dyDescent="0.3">
      <c r="A8" s="653">
        <v>1060</v>
      </c>
      <c r="B8" s="650" t="s">
        <v>332</v>
      </c>
      <c r="C8" s="660">
        <f>'D 25mm PF Std Frame'!C8+'D 25mm PF Std Frame'!C8*(PfVenetainProfit)</f>
        <v>45.9</v>
      </c>
      <c r="D8" s="660">
        <f>'D 25mm PF Std Frame'!D8+'D 25mm PF Std Frame'!D8*(PfVenetainProfit)</f>
        <v>49.14</v>
      </c>
      <c r="E8" s="660">
        <f>'D 25mm PF Std Frame'!E8+'D 25mm PF Std Frame'!E8*(PfVenetainProfit)</f>
        <v>52.38</v>
      </c>
      <c r="F8" s="660">
        <f>'D 25mm PF Std Frame'!F8+'D 25mm PF Std Frame'!F8*(PfVenetainProfit)</f>
        <v>57.240000000000009</v>
      </c>
      <c r="G8" s="660">
        <f>'D 25mm PF Std Frame'!G8+'D 25mm PF Std Frame'!G8*(PfVenetainProfit)</f>
        <v>59.940000000000005</v>
      </c>
      <c r="H8" s="660">
        <f>'D 25mm PF Std Frame'!H8+'D 25mm PF Std Frame'!H8*(PfVenetainProfit)</f>
        <v>63.179999999999993</v>
      </c>
      <c r="I8" s="660">
        <f>'D 25mm PF Std Frame'!I8+'D 25mm PF Std Frame'!I8*(PfVenetainProfit)</f>
        <v>67.5</v>
      </c>
    </row>
    <row r="9" spans="1:26" x14ac:dyDescent="0.3">
      <c r="A9" s="653">
        <v>1210</v>
      </c>
      <c r="B9" s="650" t="s">
        <v>333</v>
      </c>
      <c r="C9" s="660">
        <f>'D 25mm PF Std Frame'!C9+'D 25mm PF Std Frame'!C9*(PfVenetainProfit)</f>
        <v>46.980000000000004</v>
      </c>
      <c r="D9" s="660">
        <f>'D 25mm PF Std Frame'!D9+'D 25mm PF Std Frame'!D9*(PfVenetainProfit)</f>
        <v>50.760000000000005</v>
      </c>
      <c r="E9" s="660">
        <f>'D 25mm PF Std Frame'!E9+'D 25mm PF Std Frame'!E9*(PfVenetainProfit)</f>
        <v>56.16</v>
      </c>
      <c r="F9" s="660">
        <f>'D 25mm PF Std Frame'!F9+'D 25mm PF Std Frame'!F9*(PfVenetainProfit)</f>
        <v>59.4</v>
      </c>
      <c r="G9" s="660">
        <f>'D 25mm PF Std Frame'!G9+'D 25mm PF Std Frame'!G9*(PfVenetainProfit)</f>
        <v>63.179999999999993</v>
      </c>
      <c r="H9" s="660">
        <f>'D 25mm PF Std Frame'!H9+'D 25mm PF Std Frame'!H9*(PfVenetainProfit)</f>
        <v>67.5</v>
      </c>
      <c r="I9" s="660">
        <f>'D 25mm PF Std Frame'!I9+'D 25mm PF Std Frame'!I9*(PfVenetainProfit)</f>
        <v>71.28</v>
      </c>
    </row>
    <row r="10" spans="1:26" x14ac:dyDescent="0.3">
      <c r="A10" s="653">
        <v>1360</v>
      </c>
      <c r="B10" s="650" t="s">
        <v>334</v>
      </c>
      <c r="C10" s="660">
        <f>'D 25mm PF Std Frame'!C10+'D 25mm PF Std Frame'!C10*(PfVenetainProfit)</f>
        <v>49.14</v>
      </c>
      <c r="D10" s="660">
        <f>'D 25mm PF Std Frame'!D10+'D 25mm PF Std Frame'!D10*(PfVenetainProfit)</f>
        <v>52.38</v>
      </c>
      <c r="E10" s="660">
        <f>'D 25mm PF Std Frame'!E10+'D 25mm PF Std Frame'!E10*(PfVenetainProfit)</f>
        <v>57.779999999999994</v>
      </c>
      <c r="F10" s="660">
        <f>'D 25mm PF Std Frame'!F10+'D 25mm PF Std Frame'!F10*(PfVenetainProfit)</f>
        <v>62.640000000000008</v>
      </c>
      <c r="G10" s="660">
        <f>'D 25mm PF Std Frame'!G10+'D 25mm PF Std Frame'!G10*(PfVenetainProfit)</f>
        <v>65.88</v>
      </c>
      <c r="H10" s="660">
        <f>'D 25mm PF Std Frame'!H10+'D 25mm PF Std Frame'!H10*(PfVenetainProfit)</f>
        <v>71.28</v>
      </c>
      <c r="I10" s="660">
        <f>'D 25mm PF Std Frame'!I10+'D 25mm PF Std Frame'!I10*(PfVenetainProfit)</f>
        <v>75.599999999999994</v>
      </c>
      <c r="L10" s="350"/>
    </row>
    <row r="11" spans="1:26" x14ac:dyDescent="0.3">
      <c r="A11" s="653">
        <v>1510</v>
      </c>
      <c r="B11" s="650" t="s">
        <v>335</v>
      </c>
      <c r="C11" s="660">
        <f>'D 25mm PF Std Frame'!C11+'D 25mm PF Std Frame'!C11*(PfVenetainProfit)</f>
        <v>50.760000000000005</v>
      </c>
      <c r="D11" s="660">
        <f>'D 25mm PF Std Frame'!D11+'D 25mm PF Std Frame'!D11*(PfVenetainProfit)</f>
        <v>56.16</v>
      </c>
      <c r="E11" s="660">
        <f>'D 25mm PF Std Frame'!E11+'D 25mm PF Std Frame'!E11*(PfVenetainProfit)</f>
        <v>61.560000000000009</v>
      </c>
      <c r="F11" s="660">
        <f>'D 25mm PF Std Frame'!F11+'D 25mm PF Std Frame'!F11*(PfVenetainProfit)</f>
        <v>64.260000000000019</v>
      </c>
      <c r="G11" s="660">
        <f>'D 25mm PF Std Frame'!G11+'D 25mm PF Std Frame'!G11*(PfVenetainProfit)</f>
        <v>69.660000000000011</v>
      </c>
      <c r="H11" s="661">
        <f>'D 25mm PF Std Frame'!H11+'D 25mm PF Std Frame'!H11*(PfVenetainProfit)</f>
        <v>72.900000000000006</v>
      </c>
      <c r="I11" s="661">
        <f>'D 25mm PF Std Frame'!I11+'D 25mm PF Std Frame'!I11*(PfVenetainProfit)</f>
        <v>78.84</v>
      </c>
    </row>
    <row r="12" spans="1:26" x14ac:dyDescent="0.3">
      <c r="A12" s="653">
        <v>1660</v>
      </c>
      <c r="B12" s="650" t="s">
        <v>336</v>
      </c>
      <c r="C12" s="660">
        <f>'D 25mm PF Std Frame'!C12+'D 25mm PF Std Frame'!C12*(PfVenetainProfit)</f>
        <v>52.38</v>
      </c>
      <c r="D12" s="660">
        <f>'D 25mm PF Std Frame'!D12+'D 25mm PF Std Frame'!D12*(PfVenetainProfit)</f>
        <v>57.779999999999994</v>
      </c>
      <c r="E12" s="660">
        <f>'D 25mm PF Std Frame'!E12+'D 25mm PF Std Frame'!E12*(PfVenetainProfit)</f>
        <v>63.179999999999993</v>
      </c>
      <c r="F12" s="660">
        <f>'D 25mm PF Std Frame'!F12+'D 25mm PF Std Frame'!F12*(PfVenetainProfit)</f>
        <v>66.42</v>
      </c>
      <c r="G12" s="662">
        <f>'D 25mm PF Std Frame'!G12+'D 25mm PF Std Frame'!G12*(PfVenetainProfit)</f>
        <v>72.360000000000014</v>
      </c>
      <c r="H12" s="660">
        <f>'D 25mm PF Std Frame'!H12+'D 25mm PF Std Frame'!H12*(PfVenetainProfit)</f>
        <v>78.3</v>
      </c>
      <c r="I12" s="660">
        <f>'D 25mm PF Std Frame'!I12+'D 25mm PF Std Frame'!I12*(PfVenetainProfit)</f>
        <v>82.62</v>
      </c>
    </row>
    <row r="13" spans="1:26" x14ac:dyDescent="0.3">
      <c r="A13" s="653">
        <v>1810</v>
      </c>
      <c r="B13" s="650" t="s">
        <v>337</v>
      </c>
      <c r="C13" s="660">
        <f>'D 25mm PF Std Frame'!C13+'D 25mm PF Std Frame'!C13*(PfVenetainProfit)</f>
        <v>54.540000000000006</v>
      </c>
      <c r="D13" s="660">
        <f>'D 25mm PF Std Frame'!D13+'D 25mm PF Std Frame'!D13*(PfVenetainProfit)</f>
        <v>59.940000000000005</v>
      </c>
      <c r="E13" s="660">
        <f>'D 25mm PF Std Frame'!E13+'D 25mm PF Std Frame'!E13*(PfVenetainProfit)</f>
        <v>64.8</v>
      </c>
      <c r="F13" s="660">
        <f>'D 25mm PF Std Frame'!F13+'D 25mm PF Std Frame'!F13*(PfVenetainProfit)</f>
        <v>69.660000000000011</v>
      </c>
      <c r="G13" s="663">
        <f>'D 25mm PF Std Frame'!G13+'D 25mm PF Std Frame'!G13*(PfVenetainProfit)</f>
        <v>76.140000000000015</v>
      </c>
      <c r="H13" s="660">
        <f>'D 25mm PF Std Frame'!H13+'D 25mm PF Std Frame'!H13*(PfVenetainProfit)</f>
        <v>81</v>
      </c>
      <c r="I13" s="643"/>
    </row>
    <row r="14" spans="1:26" x14ac:dyDescent="0.3">
      <c r="A14" s="653">
        <v>2000</v>
      </c>
      <c r="B14" s="650" t="s">
        <v>551</v>
      </c>
      <c r="C14" s="660">
        <f>'D 25mm PF Std Frame'!C14+'D 25mm PF Std Frame'!C14*(PfVenetainProfit)</f>
        <v>57.779999999999994</v>
      </c>
      <c r="D14" s="660">
        <f>'D 25mm PF Std Frame'!D14+'D 25mm PF Std Frame'!D14*(PfVenetainProfit)</f>
        <v>62.640000000000008</v>
      </c>
      <c r="E14" s="660">
        <f>'D 25mm PF Std Frame'!E14+'D 25mm PF Std Frame'!E14*(PfVenetainProfit)</f>
        <v>67.5</v>
      </c>
      <c r="F14" s="662">
        <f>'D 25mm PF Std Frame'!F14+'D 25mm PF Std Frame'!F14*(PfVenetainProfit)</f>
        <v>72.360000000000014</v>
      </c>
      <c r="G14" s="660">
        <f>'D 25mm PF Std Frame'!G14+'D 25mm PF Std Frame'!G14*(PfVenetainProfit)</f>
        <v>78.84</v>
      </c>
      <c r="H14" s="643"/>
      <c r="I14" s="643"/>
    </row>
    <row r="16" spans="1:26" x14ac:dyDescent="0.3">
      <c r="A16" s="638" t="s">
        <v>555</v>
      </c>
    </row>
    <row r="18" spans="1:9" x14ac:dyDescent="0.3">
      <c r="A18" s="659"/>
      <c r="B18" s="659" t="s">
        <v>2</v>
      </c>
      <c r="C18" s="659" t="s">
        <v>346</v>
      </c>
      <c r="D18" s="659" t="s">
        <v>325</v>
      </c>
      <c r="E18" s="659" t="s">
        <v>54</v>
      </c>
      <c r="F18" s="659" t="s">
        <v>328</v>
      </c>
      <c r="G18" s="659" t="s">
        <v>329</v>
      </c>
      <c r="H18" s="659" t="s">
        <v>330</v>
      </c>
      <c r="I18" s="659" t="s">
        <v>347</v>
      </c>
    </row>
    <row r="19" spans="1:9" x14ac:dyDescent="0.3">
      <c r="A19" s="659" t="s">
        <v>3</v>
      </c>
      <c r="B19" s="650"/>
      <c r="C19" s="650" t="s">
        <v>348</v>
      </c>
      <c r="D19" s="650" t="s">
        <v>326</v>
      </c>
      <c r="E19" s="650" t="s">
        <v>57</v>
      </c>
      <c r="F19" s="650" t="s">
        <v>331</v>
      </c>
      <c r="G19" s="650" t="s">
        <v>332</v>
      </c>
      <c r="H19" s="650" t="s">
        <v>333</v>
      </c>
      <c r="I19" s="650" t="s">
        <v>349</v>
      </c>
    </row>
    <row r="20" spans="1:9" x14ac:dyDescent="0.3">
      <c r="A20" s="653">
        <v>610</v>
      </c>
      <c r="B20" s="650" t="s">
        <v>326</v>
      </c>
      <c r="C20" s="660">
        <f>'D 25mm PF Std Frame'!C20+'D 25mm PF Std Frame'!C20*(PfVenetainProfit)</f>
        <v>41.04</v>
      </c>
      <c r="D20" s="660">
        <f>'D 25mm PF Std Frame'!D20+'D 25mm PF Std Frame'!D20*(PfVenetainProfit)</f>
        <v>46.980000000000004</v>
      </c>
      <c r="E20" s="660">
        <f>'D 25mm PF Std Frame'!E20+'D 25mm PF Std Frame'!E20*(PfVenetainProfit)</f>
        <v>48.6</v>
      </c>
      <c r="F20" s="660">
        <f>'D 25mm PF Std Frame'!F20+'D 25mm PF Std Frame'!F20*(PfVenetainProfit)</f>
        <v>54</v>
      </c>
      <c r="G20" s="660">
        <f>'D 25mm PF Std Frame'!G20+'D 25mm PF Std Frame'!G20*(PfVenetainProfit)</f>
        <v>57.240000000000009</v>
      </c>
      <c r="H20" s="660">
        <f>'D 25mm PF Std Frame'!H20+'D 25mm PF Std Frame'!H20*(PfVenetainProfit)</f>
        <v>59.940000000000005</v>
      </c>
      <c r="I20" s="660">
        <f>'D 25mm PF Std Frame'!I20+'D 25mm PF Std Frame'!I20*(PfVenetainProfit)</f>
        <v>62.640000000000008</v>
      </c>
    </row>
    <row r="21" spans="1:9" x14ac:dyDescent="0.3">
      <c r="A21" s="653">
        <v>760</v>
      </c>
      <c r="B21" s="650" t="s">
        <v>57</v>
      </c>
      <c r="C21" s="660">
        <f>'D 25mm PF Std Frame'!C21+'D 25mm PF Std Frame'!C21*(PfVenetainProfit)</f>
        <v>45.9</v>
      </c>
      <c r="D21" s="660">
        <f>'D 25mm PF Std Frame'!D21+'D 25mm PF Std Frame'!D21*(PfVenetainProfit)</f>
        <v>48.6</v>
      </c>
      <c r="E21" s="660">
        <f>'D 25mm PF Std Frame'!E21+'D 25mm PF Std Frame'!E21*(PfVenetainProfit)</f>
        <v>54</v>
      </c>
      <c r="F21" s="660">
        <f>'D 25mm PF Std Frame'!F21+'D 25mm PF Std Frame'!F21*(PfVenetainProfit)</f>
        <v>57.240000000000009</v>
      </c>
      <c r="G21" s="660">
        <f>'D 25mm PF Std Frame'!G21+'D 25mm PF Std Frame'!G21*(PfVenetainProfit)</f>
        <v>59.940000000000005</v>
      </c>
      <c r="H21" s="660">
        <f>'D 25mm PF Std Frame'!H21+'D 25mm PF Std Frame'!H21*(PfVenetainProfit)</f>
        <v>64.8</v>
      </c>
      <c r="I21" s="660">
        <f>'D 25mm PF Std Frame'!I21+'D 25mm PF Std Frame'!I21*(PfVenetainProfit)</f>
        <v>67.5</v>
      </c>
    </row>
    <row r="22" spans="1:9" x14ac:dyDescent="0.3">
      <c r="A22" s="653">
        <v>910</v>
      </c>
      <c r="B22" s="650" t="s">
        <v>331</v>
      </c>
      <c r="C22" s="660">
        <f>'D 25mm PF Std Frame'!C22+'D 25mm PF Std Frame'!C22*(PfVenetainProfit)</f>
        <v>46.980000000000004</v>
      </c>
      <c r="D22" s="660">
        <f>'D 25mm PF Std Frame'!D22+'D 25mm PF Std Frame'!D22*(PfVenetainProfit)</f>
        <v>50.760000000000005</v>
      </c>
      <c r="E22" s="660">
        <f>'D 25mm PF Std Frame'!E22+'D 25mm PF Std Frame'!E22*(PfVenetainProfit)</f>
        <v>57.240000000000009</v>
      </c>
      <c r="F22" s="660">
        <f>'D 25mm PF Std Frame'!F22+'D 25mm PF Std Frame'!F22*(PfVenetainProfit)</f>
        <v>59.940000000000005</v>
      </c>
      <c r="G22" s="660">
        <f>'D 25mm PF Std Frame'!G22+'D 25mm PF Std Frame'!G22*(PfVenetainProfit)</f>
        <v>64.8</v>
      </c>
      <c r="H22" s="660">
        <f>'D 25mm PF Std Frame'!H22+'D 25mm PF Std Frame'!H22*(PfVenetainProfit)</f>
        <v>69.12</v>
      </c>
      <c r="I22" s="660">
        <f>'D 25mm PF Std Frame'!I22+'D 25mm PF Std Frame'!I22*(PfVenetainProfit)</f>
        <v>72.360000000000014</v>
      </c>
    </row>
    <row r="23" spans="1:9" x14ac:dyDescent="0.3">
      <c r="A23" s="653">
        <v>1060</v>
      </c>
      <c r="B23" s="650" t="s">
        <v>332</v>
      </c>
      <c r="C23" s="660">
        <f>'D 25mm PF Std Frame'!C23+'D 25mm PF Std Frame'!C23*(PfVenetainProfit)</f>
        <v>49.14</v>
      </c>
      <c r="D23" s="660">
        <f>'D 25mm PF Std Frame'!D23+'D 25mm PF Std Frame'!D23*(PfVenetainProfit)</f>
        <v>56.16</v>
      </c>
      <c r="E23" s="660">
        <f>'D 25mm PF Std Frame'!E23+'D 25mm PF Std Frame'!E23*(PfVenetainProfit)</f>
        <v>59.4</v>
      </c>
      <c r="F23" s="660">
        <f>'D 25mm PF Std Frame'!F23+'D 25mm PF Std Frame'!F23*(PfVenetainProfit)</f>
        <v>64.8</v>
      </c>
      <c r="G23" s="660">
        <f>'D 25mm PF Std Frame'!G23+'D 25mm PF Std Frame'!G23*(PfVenetainProfit)</f>
        <v>69.12</v>
      </c>
      <c r="H23" s="660">
        <f>'D 25mm PF Std Frame'!H23+'D 25mm PF Std Frame'!H23*(PfVenetainProfit)</f>
        <v>72.360000000000014</v>
      </c>
      <c r="I23" s="660">
        <f>'D 25mm PF Std Frame'!I23+'D 25mm PF Std Frame'!I23*(PfVenetainProfit)</f>
        <v>78.84</v>
      </c>
    </row>
    <row r="24" spans="1:9" x14ac:dyDescent="0.3">
      <c r="A24" s="653">
        <v>1210</v>
      </c>
      <c r="B24" s="650" t="s">
        <v>333</v>
      </c>
      <c r="C24" s="660">
        <f>'D 25mm PF Std Frame'!C24+'D 25mm PF Std Frame'!C24*(PfVenetainProfit)</f>
        <v>51.84</v>
      </c>
      <c r="D24" s="660">
        <f>'D 25mm PF Std Frame'!D24+'D 25mm PF Std Frame'!D24*(PfVenetainProfit)</f>
        <v>57.779999999999994</v>
      </c>
      <c r="E24" s="660">
        <f>'D 25mm PF Std Frame'!E24+'D 25mm PF Std Frame'!E24*(PfVenetainProfit)</f>
        <v>62.640000000000008</v>
      </c>
      <c r="F24" s="660">
        <f>'D 25mm PF Std Frame'!F24+'D 25mm PF Std Frame'!F24*(PfVenetainProfit)</f>
        <v>67.5</v>
      </c>
      <c r="G24" s="660">
        <f>'D 25mm PF Std Frame'!G24+'D 25mm PF Std Frame'!G24*(PfVenetainProfit)</f>
        <v>72.360000000000014</v>
      </c>
      <c r="H24" s="660">
        <f>'D 25mm PF Std Frame'!H24+'D 25mm PF Std Frame'!H24*(PfVenetainProfit)</f>
        <v>78.84</v>
      </c>
      <c r="I24" s="660">
        <f>'D 25mm PF Std Frame'!I24+'D 25mm PF Std Frame'!I24*(PfVenetainProfit)</f>
        <v>82.62</v>
      </c>
    </row>
    <row r="25" spans="1:9" x14ac:dyDescent="0.3">
      <c r="A25" s="653">
        <v>1360</v>
      </c>
      <c r="B25" s="650" t="s">
        <v>334</v>
      </c>
      <c r="C25" s="660">
        <f>'D 25mm PF Std Frame'!C25+'D 25mm PF Std Frame'!C25*(PfVenetainProfit)</f>
        <v>54.540000000000006</v>
      </c>
      <c r="D25" s="660">
        <f>'D 25mm PF Std Frame'!D25+'D 25mm PF Std Frame'!D25*(PfVenetainProfit)</f>
        <v>59.940000000000005</v>
      </c>
      <c r="E25" s="660">
        <f>'D 25mm PF Std Frame'!E25+'D 25mm PF Std Frame'!E25*(PfVenetainProfit)</f>
        <v>64.8</v>
      </c>
      <c r="F25" s="660">
        <f>'D 25mm PF Std Frame'!F25+'D 25mm PF Std Frame'!F25*(PfVenetainProfit)</f>
        <v>71.28</v>
      </c>
      <c r="G25" s="660">
        <f>'D 25mm PF Std Frame'!G25+'D 25mm PF Std Frame'!G25*(PfVenetainProfit)</f>
        <v>77.22</v>
      </c>
      <c r="H25" s="660">
        <f>'D 25mm PF Std Frame'!H25+'D 25mm PF Std Frame'!H25*(PfVenetainProfit)</f>
        <v>82.08</v>
      </c>
      <c r="I25" s="660">
        <f>'D 25mm PF Std Frame'!I25+'D 25mm PF Std Frame'!I25*(PfVenetainProfit)</f>
        <v>86.94</v>
      </c>
    </row>
    <row r="26" spans="1:9" x14ac:dyDescent="0.3">
      <c r="A26" s="653">
        <v>1510</v>
      </c>
      <c r="B26" s="650" t="s">
        <v>335</v>
      </c>
      <c r="C26" s="660">
        <f>'D 25mm PF Std Frame'!C26+'D 25mm PF Std Frame'!C26*(PfVenetainProfit)</f>
        <v>57.240000000000009</v>
      </c>
      <c r="D26" s="660">
        <f>'D 25mm PF Std Frame'!D26+'D 25mm PF Std Frame'!D26*(PfVenetainProfit)</f>
        <v>63.179999999999993</v>
      </c>
      <c r="E26" s="660">
        <f>'D 25mm PF Std Frame'!E26+'D 25mm PF Std Frame'!E26*(PfVenetainProfit)</f>
        <v>67.5</v>
      </c>
      <c r="F26" s="660">
        <f>'D 25mm PF Std Frame'!F26+'D 25mm PF Std Frame'!F26*(PfVenetainProfit)</f>
        <v>76.140000000000015</v>
      </c>
      <c r="G26" s="660">
        <f>'D 25mm PF Std Frame'!G26+'D 25mm PF Std Frame'!G26*(PfVenetainProfit)</f>
        <v>81</v>
      </c>
      <c r="H26" s="661">
        <f>'D 25mm PF Std Frame'!H26+'D 25mm PF Std Frame'!H26*(PfVenetainProfit)</f>
        <v>86.94</v>
      </c>
      <c r="I26" s="661">
        <f>'D 25mm PF Std Frame'!I26+'D 25mm PF Std Frame'!I26*(PfVenetainProfit)</f>
        <v>92.88</v>
      </c>
    </row>
    <row r="27" spans="1:9" x14ac:dyDescent="0.3">
      <c r="A27" s="653">
        <v>1660</v>
      </c>
      <c r="B27" s="650" t="s">
        <v>336</v>
      </c>
      <c r="C27" s="660">
        <f>'D 25mm PF Std Frame'!C27+'D 25mm PF Std Frame'!C27*(PfVenetainProfit)</f>
        <v>59.4</v>
      </c>
      <c r="D27" s="660">
        <f>'D 25mm PF Std Frame'!D27+'D 25mm PF Std Frame'!D27*(PfVenetainProfit)</f>
        <v>65.88</v>
      </c>
      <c r="E27" s="660">
        <f>'D 25mm PF Std Frame'!E27+'D 25mm PF Std Frame'!E27*(PfVenetainProfit)</f>
        <v>71.28</v>
      </c>
      <c r="F27" s="660">
        <f>'D 25mm PF Std Frame'!F27+'D 25mm PF Std Frame'!F27*(PfVenetainProfit)</f>
        <v>78.84</v>
      </c>
      <c r="G27" s="663">
        <f>'D 25mm PF Std Frame'!G27+'D 25mm PF Std Frame'!G27*(PfVenetainProfit)</f>
        <v>83.160000000000011</v>
      </c>
      <c r="H27" s="660">
        <f>'D 25mm PF Std Frame'!H27+'D 25mm PF Std Frame'!H27*(PfVenetainProfit)</f>
        <v>90.179999999999993</v>
      </c>
      <c r="I27" s="660">
        <f>'D 25mm PF Std Frame'!I27+'D 25mm PF Std Frame'!I27*(PfVenetainProfit)</f>
        <v>98.28</v>
      </c>
    </row>
    <row r="28" spans="1:9" x14ac:dyDescent="0.3">
      <c r="A28" s="653">
        <v>1810</v>
      </c>
      <c r="B28" s="650" t="s">
        <v>337</v>
      </c>
      <c r="C28" s="660">
        <f>'D 25mm PF Std Frame'!C28+'D 25mm PF Std Frame'!C28*(PfVenetainProfit)</f>
        <v>61.560000000000009</v>
      </c>
      <c r="D28" s="660">
        <f>'D 25mm PF Std Frame'!D28+'D 25mm PF Std Frame'!D28*(PfVenetainProfit)</f>
        <v>67.5</v>
      </c>
      <c r="E28" s="660">
        <f>'D 25mm PF Std Frame'!E28+'D 25mm PF Std Frame'!E28*(PfVenetainProfit)</f>
        <v>72.900000000000006</v>
      </c>
      <c r="F28" s="662">
        <f>'D 25mm PF Std Frame'!F28+'D 25mm PF Std Frame'!F28*(PfVenetainProfit)</f>
        <v>81</v>
      </c>
      <c r="G28" s="660">
        <f>'D 25mm PF Std Frame'!G28+'D 25mm PF Std Frame'!G28*(PfVenetainProfit)</f>
        <v>88.56</v>
      </c>
      <c r="H28" s="660">
        <f>'D 25mm PF Std Frame'!H28+'D 25mm PF Std Frame'!H28*(PfVenetainProfit)</f>
        <v>96.12</v>
      </c>
      <c r="I28" s="643"/>
    </row>
    <row r="29" spans="1:9" x14ac:dyDescent="0.3">
      <c r="A29" s="653">
        <v>2000</v>
      </c>
      <c r="B29" s="650" t="s">
        <v>551</v>
      </c>
      <c r="C29" s="660">
        <f>'D 25mm PF Std Frame'!C29+'D 25mm PF Std Frame'!C29*(PfVenetainProfit)</f>
        <v>63.179999999999993</v>
      </c>
      <c r="D29" s="660">
        <f>'D 25mm PF Std Frame'!D29+'D 25mm PF Std Frame'!D29*(PfVenetainProfit)</f>
        <v>69.660000000000011</v>
      </c>
      <c r="E29" s="660">
        <f>'D 25mm PF Std Frame'!E29+'D 25mm PF Std Frame'!E29*(PfVenetainProfit)</f>
        <v>78.84</v>
      </c>
      <c r="F29" s="662">
        <f>'D 25mm PF Std Frame'!F29+'D 25mm PF Std Frame'!F29*(PfVenetainProfit)</f>
        <v>83.160000000000011</v>
      </c>
      <c r="G29" s="660">
        <f>'D 25mm PF Std Frame'!G29+'D 25mm PF Std Frame'!G29*(PfVenetainProfit)</f>
        <v>92.88</v>
      </c>
      <c r="H29" s="643"/>
      <c r="I29" s="643"/>
    </row>
    <row r="31" spans="1:9" x14ac:dyDescent="0.3">
      <c r="A31" s="638" t="s">
        <v>552</v>
      </c>
    </row>
    <row r="32" spans="1:9" x14ac:dyDescent="0.3">
      <c r="A32" s="638" t="s">
        <v>553</v>
      </c>
    </row>
  </sheetData>
  <pageMargins left="0.7" right="0.7" top="0.75" bottom="0.75" header="0.3" footer="0.3"/>
  <pageSetup paperSize="9" orientation="portrait" r:id="rId1"/>
  <headerFooter>
    <oddHeader>&amp;CStandard Frames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BC73C-99FC-45D6-9596-91C8F7D03F55}">
  <dimension ref="A1:I32"/>
  <sheetViews>
    <sheetView view="pageBreakPreview" zoomScale="130" zoomScaleNormal="100" zoomScaleSheetLayoutView="130" workbookViewId="0">
      <selection activeCell="L26" sqref="L26"/>
    </sheetView>
  </sheetViews>
  <sheetFormatPr defaultRowHeight="15" x14ac:dyDescent="0.25"/>
  <sheetData>
    <row r="1" spans="1:9" ht="18.75" x14ac:dyDescent="0.3">
      <c r="A1" s="2" t="s">
        <v>556</v>
      </c>
      <c r="B1" s="2"/>
      <c r="C1" s="2"/>
      <c r="D1" s="2"/>
      <c r="E1" s="2"/>
      <c r="F1" s="2"/>
      <c r="G1" s="2"/>
      <c r="H1" s="2"/>
      <c r="I1" s="2"/>
    </row>
    <row r="2" spans="1:9" ht="18.75" x14ac:dyDescent="0.3">
      <c r="A2" s="2"/>
      <c r="B2" s="2"/>
      <c r="C2" s="2"/>
      <c r="D2" s="2"/>
      <c r="E2" s="2"/>
      <c r="F2" s="2"/>
      <c r="G2" s="2"/>
      <c r="H2" s="2"/>
      <c r="I2" s="2"/>
    </row>
    <row r="3" spans="1:9" ht="18.75" x14ac:dyDescent="0.3">
      <c r="A3" s="343"/>
      <c r="B3" s="343" t="s">
        <v>2</v>
      </c>
      <c r="C3" s="343">
        <v>460</v>
      </c>
      <c r="D3" s="343">
        <v>610</v>
      </c>
      <c r="E3" s="343">
        <v>760</v>
      </c>
      <c r="F3" s="343">
        <v>910</v>
      </c>
      <c r="G3" s="343">
        <v>1060</v>
      </c>
      <c r="H3" s="343">
        <v>1210</v>
      </c>
      <c r="I3" s="343">
        <v>1300</v>
      </c>
    </row>
    <row r="4" spans="1:9" ht="18.75" x14ac:dyDescent="0.3">
      <c r="A4" s="343" t="s">
        <v>3</v>
      </c>
      <c r="B4" s="336"/>
      <c r="C4" s="336" t="s">
        <v>348</v>
      </c>
      <c r="D4" s="336" t="s">
        <v>326</v>
      </c>
      <c r="E4" s="336" t="s">
        <v>57</v>
      </c>
      <c r="F4" s="336" t="s">
        <v>331</v>
      </c>
      <c r="G4" s="336" t="s">
        <v>332</v>
      </c>
      <c r="H4" s="336" t="s">
        <v>333</v>
      </c>
      <c r="I4" s="336" t="s">
        <v>349</v>
      </c>
    </row>
    <row r="5" spans="1:9" ht="18.75" x14ac:dyDescent="0.3">
      <c r="A5" s="339">
        <v>610</v>
      </c>
      <c r="B5" s="336" t="s">
        <v>326</v>
      </c>
      <c r="C5" s="346">
        <f>'[10]Bev Cost'!L5+'[10]Bev Cost'!L5*(AreanPfVenMakUp)</f>
        <v>52.488</v>
      </c>
      <c r="D5" s="346">
        <f>'[10]Bev Cost'!M5+'[10]Bev Cost'!M5*(AreanPfVenMakUp)</f>
        <v>59.048999999999992</v>
      </c>
      <c r="E5" s="346">
        <f>'[10]Bev Cost'!N5+'[10]Bev Cost'!N5*(AreanPfVenMakUp)</f>
        <v>62.693999999999996</v>
      </c>
      <c r="F5" s="346">
        <f>'[10]Bev Cost'!O5+'[10]Bev Cost'!O5*(AreanPfVenMakUp)</f>
        <v>65.61</v>
      </c>
      <c r="G5" s="346">
        <f>'[10]Bev Cost'!P5+'[10]Bev Cost'!P5*(AreanPfVenMakUp)</f>
        <v>69.984000000000009</v>
      </c>
      <c r="H5" s="346">
        <f>'[10]Bev Cost'!Q5+'[10]Bev Cost'!Q5*(AreanPfVenMakUp)</f>
        <v>73.629000000000005</v>
      </c>
      <c r="I5" s="346">
        <f>'[10]Bev Cost'!R5+'[10]Bev Cost'!R5*(AreanPfVenMakUp)</f>
        <v>77.274000000000015</v>
      </c>
    </row>
    <row r="6" spans="1:9" ht="18.75" x14ac:dyDescent="0.3">
      <c r="A6" s="339">
        <v>760</v>
      </c>
      <c r="B6" s="336" t="s">
        <v>57</v>
      </c>
      <c r="C6" s="346">
        <f>'[10]Bev Cost'!L6+'[10]Bev Cost'!L6*(AreanPfVenMakUp)</f>
        <v>59.048999999999992</v>
      </c>
      <c r="D6" s="346">
        <f>'[10]Bev Cost'!M6+'[10]Bev Cost'!M6*(AreanPfVenMakUp)</f>
        <v>61.964999999999996</v>
      </c>
      <c r="E6" s="346">
        <f>'[10]Bev Cost'!N6+'[10]Bev Cost'!N6*(AreanPfVenMakUp)</f>
        <v>65.61</v>
      </c>
      <c r="F6" s="346">
        <f>'[10]Bev Cost'!O6+'[10]Bev Cost'!O6*(AreanPfVenMakUp)</f>
        <v>69.984000000000009</v>
      </c>
      <c r="G6" s="346">
        <f>'[10]Bev Cost'!P6+'[10]Bev Cost'!P6*(AreanPfVenMakUp)</f>
        <v>73.629000000000005</v>
      </c>
      <c r="H6" s="346">
        <f>'[10]Bev Cost'!Q6+'[10]Bev Cost'!Q6*(AreanPfVenMakUp)</f>
        <v>78.002999999999986</v>
      </c>
      <c r="I6" s="346">
        <f>'[10]Bev Cost'!R6+'[10]Bev Cost'!R6*(AreanPfVenMakUp)</f>
        <v>80.919000000000011</v>
      </c>
    </row>
    <row r="7" spans="1:9" ht="18.75" x14ac:dyDescent="0.3">
      <c r="A7" s="339">
        <v>910</v>
      </c>
      <c r="B7" s="336" t="s">
        <v>331</v>
      </c>
      <c r="C7" s="346">
        <f>'[10]Bev Cost'!L7+'[10]Bev Cost'!L7*(AreanPfVenMakUp)</f>
        <v>61.964999999999996</v>
      </c>
      <c r="D7" s="346">
        <f>'[10]Bev Cost'!M7+'[10]Bev Cost'!M7*(AreanPfVenMakUp)</f>
        <v>63.423000000000002</v>
      </c>
      <c r="E7" s="346">
        <f>'[10]Bev Cost'!N7+'[10]Bev Cost'!N7*(AreanPfVenMakUp)</f>
        <v>68.52600000000001</v>
      </c>
      <c r="F7" s="346">
        <f>'[10]Bev Cost'!O7+'[10]Bev Cost'!O7*(AreanPfVenMakUp)</f>
        <v>73.629000000000005</v>
      </c>
      <c r="G7" s="346">
        <f>'[10]Bev Cost'!P7+'[10]Bev Cost'!P7*(AreanPfVenMakUp)</f>
        <v>78.002999999999986</v>
      </c>
      <c r="H7" s="346">
        <f>'[10]Bev Cost'!Q7+'[10]Bev Cost'!Q7*(AreanPfVenMakUp)</f>
        <v>80.919000000000011</v>
      </c>
      <c r="I7" s="346">
        <f>'[10]Bev Cost'!R7+'[10]Bev Cost'!R7*(AreanPfVenMakUp)</f>
        <v>85.292999999999992</v>
      </c>
    </row>
    <row r="8" spans="1:9" ht="18.75" x14ac:dyDescent="0.3">
      <c r="A8" s="339">
        <v>1060</v>
      </c>
      <c r="B8" s="336" t="s">
        <v>332</v>
      </c>
      <c r="C8" s="346">
        <f>'[10]Bev Cost'!L8+'[10]Bev Cost'!L8*(AreanPfVenMakUp)</f>
        <v>61.964999999999996</v>
      </c>
      <c r="D8" s="346">
        <f>'[10]Bev Cost'!M8+'[10]Bev Cost'!M8*(AreanPfVenMakUp)</f>
        <v>66.338999999999999</v>
      </c>
      <c r="E8" s="346">
        <f>'[10]Bev Cost'!N8+'[10]Bev Cost'!N8*(AreanPfVenMakUp)</f>
        <v>70.712999999999994</v>
      </c>
      <c r="F8" s="346">
        <f>'[10]Bev Cost'!O8+'[10]Bev Cost'!O8*(AreanPfVenMakUp)</f>
        <v>77.274000000000015</v>
      </c>
      <c r="G8" s="346">
        <f>'[10]Bev Cost'!P8+'[10]Bev Cost'!P8*(AreanPfVenMakUp)</f>
        <v>80.919000000000011</v>
      </c>
      <c r="H8" s="346">
        <f>'[10]Bev Cost'!Q8+'[10]Bev Cost'!Q8*(AreanPfVenMakUp)</f>
        <v>85.292999999999992</v>
      </c>
      <c r="I8" s="346">
        <f>'[10]Bev Cost'!R8+'[10]Bev Cost'!R8*(AreanPfVenMakUp)</f>
        <v>91.125</v>
      </c>
    </row>
    <row r="9" spans="1:9" ht="18.75" x14ac:dyDescent="0.3">
      <c r="A9" s="339">
        <v>1210</v>
      </c>
      <c r="B9" s="336" t="s">
        <v>333</v>
      </c>
      <c r="C9" s="346">
        <f>'[10]Bev Cost'!L9+'[10]Bev Cost'!L9*(AreanPfVenMakUp)</f>
        <v>63.423000000000002</v>
      </c>
      <c r="D9" s="346">
        <f>'[10]Bev Cost'!M9+'[10]Bev Cost'!M9*(AreanPfVenMakUp)</f>
        <v>68.52600000000001</v>
      </c>
      <c r="E9" s="346">
        <f>'[10]Bev Cost'!N9+'[10]Bev Cost'!N9*(AreanPfVenMakUp)</f>
        <v>75.816000000000003</v>
      </c>
      <c r="F9" s="346">
        <f>'[10]Bev Cost'!O9+'[10]Bev Cost'!O9*(AreanPfVenMakUp)</f>
        <v>80.19</v>
      </c>
      <c r="G9" s="346">
        <f>'[10]Bev Cost'!P9+'[10]Bev Cost'!P9*(AreanPfVenMakUp)</f>
        <v>85.292999999999992</v>
      </c>
      <c r="H9" s="346">
        <f>'[10]Bev Cost'!Q9+'[10]Bev Cost'!Q9*(AreanPfVenMakUp)</f>
        <v>91.125</v>
      </c>
      <c r="I9" s="346">
        <f>'[10]Bev Cost'!R9+'[10]Bev Cost'!R9*(AreanPfVenMakUp)</f>
        <v>96.228000000000009</v>
      </c>
    </row>
    <row r="10" spans="1:9" ht="18.75" x14ac:dyDescent="0.3">
      <c r="A10" s="339">
        <v>1360</v>
      </c>
      <c r="B10" s="336" t="s">
        <v>334</v>
      </c>
      <c r="C10" s="346">
        <f>'[10]Bev Cost'!L10+'[10]Bev Cost'!L10*(AreanPfVenMakUp)</f>
        <v>66.338999999999999</v>
      </c>
      <c r="D10" s="346">
        <f>'[10]Bev Cost'!M10+'[10]Bev Cost'!M10*(AreanPfVenMakUp)</f>
        <v>70.712999999999994</v>
      </c>
      <c r="E10" s="346">
        <f>'[10]Bev Cost'!N10+'[10]Bev Cost'!N10*(AreanPfVenMakUp)</f>
        <v>78.002999999999986</v>
      </c>
      <c r="F10" s="346">
        <f>'[10]Bev Cost'!O10+'[10]Bev Cost'!O10*(AreanPfVenMakUp)</f>
        <v>84.564000000000007</v>
      </c>
      <c r="G10" s="346">
        <f>'[10]Bev Cost'!P10+'[10]Bev Cost'!P10*(AreanPfVenMakUp)</f>
        <v>88.937999999999988</v>
      </c>
      <c r="H10" s="346">
        <f>'[10]Bev Cost'!Q10+'[10]Bev Cost'!Q10*(AreanPfVenMakUp)</f>
        <v>96.228000000000009</v>
      </c>
      <c r="I10" s="346">
        <f>'[10]Bev Cost'!R10+'[10]Bev Cost'!R10*(AreanPfVenMakUp)</f>
        <v>102.05999999999999</v>
      </c>
    </row>
    <row r="11" spans="1:9" ht="18.75" x14ac:dyDescent="0.3">
      <c r="A11" s="339">
        <v>1510</v>
      </c>
      <c r="B11" s="336" t="s">
        <v>335</v>
      </c>
      <c r="C11" s="346">
        <f>'[10]Bev Cost'!L11+'[10]Bev Cost'!L11*(AreanPfVenMakUp)</f>
        <v>68.52600000000001</v>
      </c>
      <c r="D11" s="346">
        <f>'[10]Bev Cost'!M11+'[10]Bev Cost'!M11*(AreanPfVenMakUp)</f>
        <v>75.816000000000003</v>
      </c>
      <c r="E11" s="346">
        <f>'[10]Bev Cost'!N11+'[10]Bev Cost'!N11*(AreanPfVenMakUp)</f>
        <v>83.106000000000009</v>
      </c>
      <c r="F11" s="346">
        <f>'[10]Bev Cost'!O11+'[10]Bev Cost'!O11*(AreanPfVenMakUp)</f>
        <v>86.751000000000033</v>
      </c>
      <c r="G11" s="346">
        <f>'[10]Bev Cost'!P11+'[10]Bev Cost'!P11*(AreanPfVenMakUp)</f>
        <v>94.041000000000011</v>
      </c>
      <c r="H11" s="346">
        <f>'[10]Bev Cost'!Q11+'[10]Bev Cost'!Q11*(AreanPfVenMakUp)</f>
        <v>98.415000000000006</v>
      </c>
      <c r="I11" s="347">
        <f>'[10]Bev Cost'!R11+'[10]Bev Cost'!R11*(AreanPfVenMakUp)</f>
        <v>106.434</v>
      </c>
    </row>
    <row r="12" spans="1:9" ht="18.75" x14ac:dyDescent="0.3">
      <c r="A12" s="339">
        <v>1660</v>
      </c>
      <c r="B12" s="336" t="s">
        <v>336</v>
      </c>
      <c r="C12" s="346">
        <f>'[10]Bev Cost'!L12+'[10]Bev Cost'!L12*(AreanPfVenMakUp)</f>
        <v>70.712999999999994</v>
      </c>
      <c r="D12" s="346">
        <f>'[10]Bev Cost'!M12+'[10]Bev Cost'!M12*(AreanPfVenMakUp)</f>
        <v>78.002999999999986</v>
      </c>
      <c r="E12" s="346">
        <f>'[10]Bev Cost'!N12+'[10]Bev Cost'!N12*(AreanPfVenMakUp)</f>
        <v>85.292999999999992</v>
      </c>
      <c r="F12" s="346">
        <f>'[10]Bev Cost'!O12+'[10]Bev Cost'!O12*(AreanPfVenMakUp)</f>
        <v>89.667000000000002</v>
      </c>
      <c r="G12" s="346">
        <f>'[10]Bev Cost'!P12+'[10]Bev Cost'!P12*(AreanPfVenMakUp)</f>
        <v>97.686000000000021</v>
      </c>
      <c r="H12" s="348">
        <f>'[10]Bev Cost'!Q12+'[10]Bev Cost'!Q12*(AreanPfVenMakUp)</f>
        <v>105.705</v>
      </c>
      <c r="I12" s="346">
        <f>'[10]Bev Cost'!R12+'[10]Bev Cost'!R12*(AreanPfVenMakUp)</f>
        <v>111.53700000000001</v>
      </c>
    </row>
    <row r="13" spans="1:9" ht="18.75" x14ac:dyDescent="0.3">
      <c r="A13" s="339">
        <v>1810</v>
      </c>
      <c r="B13" s="336" t="s">
        <v>337</v>
      </c>
      <c r="C13" s="346">
        <f>'[10]Bev Cost'!L13+'[10]Bev Cost'!L13*(AreanPfVenMakUp)</f>
        <v>73.629000000000005</v>
      </c>
      <c r="D13" s="346">
        <f>'[10]Bev Cost'!M13+'[10]Bev Cost'!M13*(AreanPfVenMakUp)</f>
        <v>80.919000000000011</v>
      </c>
      <c r="E13" s="346">
        <f>'[10]Bev Cost'!N13+'[10]Bev Cost'!N13*(AreanPfVenMakUp)</f>
        <v>87.47999999999999</v>
      </c>
      <c r="F13" s="346">
        <f>'[10]Bev Cost'!O13+'[10]Bev Cost'!O13*(AreanPfVenMakUp)</f>
        <v>94.041000000000011</v>
      </c>
      <c r="G13" s="348">
        <f>'[10]Bev Cost'!P13+'[10]Bev Cost'!P13*(AreanPfVenMakUp)</f>
        <v>102.78900000000002</v>
      </c>
      <c r="H13" s="346">
        <f>'[10]Bev Cost'!Q13+'[10]Bev Cost'!Q13*(AreanPfVenMakUp)</f>
        <v>109.35</v>
      </c>
      <c r="I13" s="274"/>
    </row>
    <row r="14" spans="1:9" ht="18.75" x14ac:dyDescent="0.3">
      <c r="A14" s="339">
        <v>2000</v>
      </c>
      <c r="B14" s="336" t="s">
        <v>551</v>
      </c>
      <c r="C14" s="346">
        <f>'[10]Bev Cost'!L14+'[10]Bev Cost'!L14*(AreanPfVenMakUp)</f>
        <v>78.002999999999986</v>
      </c>
      <c r="D14" s="346">
        <f>'[10]Bev Cost'!M14+'[10]Bev Cost'!M14*(AreanPfVenMakUp)</f>
        <v>84.564000000000007</v>
      </c>
      <c r="E14" s="346">
        <f>'[10]Bev Cost'!N14+'[10]Bev Cost'!N14*(AreanPfVenMakUp)</f>
        <v>91.125</v>
      </c>
      <c r="F14" s="349">
        <f>'[10]Bev Cost'!O14+'[10]Bev Cost'!O14*(AreanPfVenMakUp)</f>
        <v>97.686000000000021</v>
      </c>
      <c r="G14" s="346">
        <f>'[10]Bev Cost'!P14+'[10]Bev Cost'!P14*(AreanPfVenMakUp)</f>
        <v>106.434</v>
      </c>
      <c r="H14" s="274"/>
      <c r="I14" s="274"/>
    </row>
    <row r="15" spans="1:9" ht="18.75" x14ac:dyDescent="0.3">
      <c r="A15" s="2"/>
      <c r="B15" s="2"/>
      <c r="C15" s="2"/>
      <c r="D15" s="2"/>
      <c r="E15" s="2"/>
      <c r="F15" s="2"/>
      <c r="G15" s="2"/>
      <c r="H15" s="2"/>
      <c r="I15" s="2"/>
    </row>
    <row r="16" spans="1:9" ht="18.75" x14ac:dyDescent="0.3">
      <c r="A16" s="2" t="s">
        <v>557</v>
      </c>
      <c r="B16" s="2"/>
      <c r="C16" s="2"/>
      <c r="D16" s="2"/>
      <c r="E16" s="2"/>
      <c r="F16" s="2"/>
      <c r="G16" s="2"/>
      <c r="H16" s="2"/>
      <c r="I16" s="2"/>
    </row>
    <row r="17" spans="1:9" ht="18.75" x14ac:dyDescent="0.3">
      <c r="A17" s="2"/>
      <c r="B17" s="2"/>
      <c r="C17" s="2"/>
      <c r="D17" s="2"/>
      <c r="E17" s="2"/>
      <c r="F17" s="2"/>
      <c r="G17" s="2"/>
      <c r="H17" s="2"/>
      <c r="I17" s="2"/>
    </row>
    <row r="18" spans="1:9" ht="18.75" x14ac:dyDescent="0.3">
      <c r="A18" s="343"/>
      <c r="B18" s="343" t="s">
        <v>2</v>
      </c>
      <c r="C18" s="343" t="s">
        <v>346</v>
      </c>
      <c r="D18" s="343" t="s">
        <v>325</v>
      </c>
      <c r="E18" s="343" t="s">
        <v>54</v>
      </c>
      <c r="F18" s="343" t="s">
        <v>328</v>
      </c>
      <c r="G18" s="343" t="s">
        <v>329</v>
      </c>
      <c r="H18" s="343" t="s">
        <v>330</v>
      </c>
      <c r="I18" s="343" t="s">
        <v>347</v>
      </c>
    </row>
    <row r="19" spans="1:9" ht="18.75" x14ac:dyDescent="0.3">
      <c r="A19" s="343" t="s">
        <v>3</v>
      </c>
      <c r="B19" s="336"/>
      <c r="C19" s="336" t="s">
        <v>348</v>
      </c>
      <c r="D19" s="336" t="s">
        <v>326</v>
      </c>
      <c r="E19" s="336" t="s">
        <v>57</v>
      </c>
      <c r="F19" s="336" t="s">
        <v>331</v>
      </c>
      <c r="G19" s="336" t="s">
        <v>332</v>
      </c>
      <c r="H19" s="336" t="s">
        <v>333</v>
      </c>
      <c r="I19" s="336" t="s">
        <v>349</v>
      </c>
    </row>
    <row r="20" spans="1:9" ht="18.75" x14ac:dyDescent="0.3">
      <c r="A20" s="339">
        <v>610</v>
      </c>
      <c r="B20" s="336" t="s">
        <v>326</v>
      </c>
      <c r="C20" s="346">
        <f>'[10]Trade Price'!L20</f>
        <v>55.403999999999996</v>
      </c>
      <c r="D20" s="346">
        <f>'[10]Trade Price'!M20</f>
        <v>63.423000000000002</v>
      </c>
      <c r="E20" s="346">
        <f>'[10]Trade Price'!N20</f>
        <v>65.61</v>
      </c>
      <c r="F20" s="346">
        <f>'[10]Trade Price'!O20</f>
        <v>72.900000000000006</v>
      </c>
      <c r="G20" s="346">
        <f>'[10]Trade Price'!P20</f>
        <v>77.274000000000015</v>
      </c>
      <c r="H20" s="346">
        <f>'[10]Trade Price'!Q20</f>
        <v>80.919000000000011</v>
      </c>
      <c r="I20" s="346">
        <f>'[10]Trade Price'!R20</f>
        <v>84.564000000000007</v>
      </c>
    </row>
    <row r="21" spans="1:9" ht="18.75" x14ac:dyDescent="0.3">
      <c r="A21" s="339">
        <v>760</v>
      </c>
      <c r="B21" s="336" t="s">
        <v>57</v>
      </c>
      <c r="C21" s="346">
        <f>'[10]Trade Price'!L21</f>
        <v>61.964999999999996</v>
      </c>
      <c r="D21" s="346">
        <f>'[10]Trade Price'!M21</f>
        <v>65.61</v>
      </c>
      <c r="E21" s="346">
        <f>'[10]Trade Price'!N21</f>
        <v>72.900000000000006</v>
      </c>
      <c r="F21" s="346">
        <f>'[10]Trade Price'!O21</f>
        <v>77.274000000000015</v>
      </c>
      <c r="G21" s="346">
        <f>'[10]Trade Price'!P21</f>
        <v>80.919000000000011</v>
      </c>
      <c r="H21" s="346">
        <f>'[10]Trade Price'!Q21</f>
        <v>87.47999999999999</v>
      </c>
      <c r="I21" s="346">
        <f>'[10]Trade Price'!R21</f>
        <v>91.125</v>
      </c>
    </row>
    <row r="22" spans="1:9" ht="18.75" x14ac:dyDescent="0.3">
      <c r="A22" s="339">
        <v>910</v>
      </c>
      <c r="B22" s="336" t="s">
        <v>331</v>
      </c>
      <c r="C22" s="346">
        <f>'[10]Trade Price'!L22</f>
        <v>63.423000000000002</v>
      </c>
      <c r="D22" s="346">
        <f>'[10]Trade Price'!M22</f>
        <v>68.52600000000001</v>
      </c>
      <c r="E22" s="346">
        <f>'[10]Trade Price'!N22</f>
        <v>77.274000000000015</v>
      </c>
      <c r="F22" s="346">
        <f>'[10]Trade Price'!O22</f>
        <v>80.919000000000011</v>
      </c>
      <c r="G22" s="346">
        <f>'[10]Trade Price'!P22</f>
        <v>87.47999999999999</v>
      </c>
      <c r="H22" s="346">
        <f>'[10]Trade Price'!Q22</f>
        <v>93.312000000000012</v>
      </c>
      <c r="I22" s="346">
        <f>'[10]Trade Price'!R22</f>
        <v>97.686000000000021</v>
      </c>
    </row>
    <row r="23" spans="1:9" ht="18.75" x14ac:dyDescent="0.3">
      <c r="A23" s="339">
        <v>1060</v>
      </c>
      <c r="B23" s="336" t="s">
        <v>332</v>
      </c>
      <c r="C23" s="346">
        <f>'[10]Trade Price'!L23</f>
        <v>66.338999999999999</v>
      </c>
      <c r="D23" s="346">
        <f>'[10]Trade Price'!M23</f>
        <v>75.816000000000003</v>
      </c>
      <c r="E23" s="346">
        <f>'[10]Trade Price'!N23</f>
        <v>80.19</v>
      </c>
      <c r="F23" s="346">
        <f>'[10]Trade Price'!O23</f>
        <v>87.47999999999999</v>
      </c>
      <c r="G23" s="346">
        <f>'[10]Trade Price'!P23</f>
        <v>93.312000000000012</v>
      </c>
      <c r="H23" s="346">
        <f>'[10]Trade Price'!Q23</f>
        <v>97.686000000000021</v>
      </c>
      <c r="I23" s="346">
        <f>'[10]Trade Price'!R23</f>
        <v>106.434</v>
      </c>
    </row>
    <row r="24" spans="1:9" ht="18.75" x14ac:dyDescent="0.3">
      <c r="A24" s="339">
        <v>1210</v>
      </c>
      <c r="B24" s="336" t="s">
        <v>333</v>
      </c>
      <c r="C24" s="346">
        <f>'[10]Trade Price'!L24</f>
        <v>69.984000000000009</v>
      </c>
      <c r="D24" s="346">
        <f>'[10]Trade Price'!M24</f>
        <v>78.002999999999986</v>
      </c>
      <c r="E24" s="346">
        <f>'[10]Trade Price'!N24</f>
        <v>84.564000000000007</v>
      </c>
      <c r="F24" s="346">
        <f>'[10]Trade Price'!O24</f>
        <v>91.125</v>
      </c>
      <c r="G24" s="346">
        <f>'[10]Trade Price'!P24</f>
        <v>97.686000000000021</v>
      </c>
      <c r="H24" s="346">
        <f>'[10]Trade Price'!Q24</f>
        <v>106.434</v>
      </c>
      <c r="I24" s="346">
        <f>'[10]Trade Price'!R24</f>
        <v>111.53700000000001</v>
      </c>
    </row>
    <row r="25" spans="1:9" ht="18.75" x14ac:dyDescent="0.3">
      <c r="A25" s="339">
        <v>1360</v>
      </c>
      <c r="B25" s="336" t="s">
        <v>334</v>
      </c>
      <c r="C25" s="346">
        <f>'[10]Trade Price'!L25</f>
        <v>73.629000000000005</v>
      </c>
      <c r="D25" s="346">
        <f>'[10]Trade Price'!M25</f>
        <v>80.919000000000011</v>
      </c>
      <c r="E25" s="346">
        <f>'[10]Trade Price'!N25</f>
        <v>87.47999999999999</v>
      </c>
      <c r="F25" s="346">
        <f>'[10]Trade Price'!O25</f>
        <v>96.228000000000009</v>
      </c>
      <c r="G25" s="346">
        <f>'[10]Trade Price'!P25</f>
        <v>104.247</v>
      </c>
      <c r="H25" s="346">
        <f>'[10]Trade Price'!Q25</f>
        <v>110.80799999999999</v>
      </c>
      <c r="I25" s="346">
        <f>'[10]Trade Price'!R25</f>
        <v>117.369</v>
      </c>
    </row>
    <row r="26" spans="1:9" ht="18.75" x14ac:dyDescent="0.3">
      <c r="A26" s="339">
        <v>1510</v>
      </c>
      <c r="B26" s="336" t="s">
        <v>335</v>
      </c>
      <c r="C26" s="346">
        <f>'[10]Trade Price'!L26</f>
        <v>77.274000000000015</v>
      </c>
      <c r="D26" s="346">
        <f>'[10]Trade Price'!M26</f>
        <v>85.292999999999992</v>
      </c>
      <c r="E26" s="346">
        <f>'[10]Trade Price'!N26</f>
        <v>91.125</v>
      </c>
      <c r="F26" s="346">
        <f>'[10]Trade Price'!O26</f>
        <v>102.78900000000002</v>
      </c>
      <c r="G26" s="346">
        <f>'[10]Trade Price'!P26</f>
        <v>109.35</v>
      </c>
      <c r="H26" s="346">
        <f>'[10]Trade Price'!Q26</f>
        <v>117.369</v>
      </c>
      <c r="I26" s="347">
        <f>'[10]Trade Price'!R26</f>
        <v>125.38799999999999</v>
      </c>
    </row>
    <row r="27" spans="1:9" ht="18.75" x14ac:dyDescent="0.3">
      <c r="A27" s="339">
        <v>1660</v>
      </c>
      <c r="B27" s="336" t="s">
        <v>336</v>
      </c>
      <c r="C27" s="346">
        <f>'[10]Trade Price'!L27</f>
        <v>80.19</v>
      </c>
      <c r="D27" s="346">
        <f>'[10]Trade Price'!M27</f>
        <v>88.937999999999988</v>
      </c>
      <c r="E27" s="346">
        <f>'[10]Trade Price'!N27</f>
        <v>96.228000000000009</v>
      </c>
      <c r="F27" s="346">
        <f>'[10]Trade Price'!O27</f>
        <v>106.434</v>
      </c>
      <c r="G27" s="346">
        <f>'[10]Trade Price'!P27</f>
        <v>112.26600000000002</v>
      </c>
      <c r="H27" s="348">
        <f>'[10]Trade Price'!Q27</f>
        <v>121.74299999999999</v>
      </c>
      <c r="I27" s="346">
        <f>'[10]Trade Price'!R27</f>
        <v>132.678</v>
      </c>
    </row>
    <row r="28" spans="1:9" ht="18.75" x14ac:dyDescent="0.3">
      <c r="A28" s="339">
        <v>1810</v>
      </c>
      <c r="B28" s="336" t="s">
        <v>337</v>
      </c>
      <c r="C28" s="346">
        <f>'[10]Trade Price'!L28</f>
        <v>83.106000000000009</v>
      </c>
      <c r="D28" s="346">
        <f>'[10]Trade Price'!M28</f>
        <v>91.125</v>
      </c>
      <c r="E28" s="346">
        <f>'[10]Trade Price'!N28</f>
        <v>98.415000000000006</v>
      </c>
      <c r="F28" s="346">
        <f>'[10]Trade Price'!O28</f>
        <v>109.35</v>
      </c>
      <c r="G28" s="348">
        <f>'[10]Trade Price'!P28</f>
        <v>119.556</v>
      </c>
      <c r="H28" s="346">
        <f>'[10]Trade Price'!Q28</f>
        <v>129.762</v>
      </c>
      <c r="I28" s="274"/>
    </row>
    <row r="29" spans="1:9" ht="18.75" x14ac:dyDescent="0.3">
      <c r="A29" s="339">
        <v>2000</v>
      </c>
      <c r="B29" s="336" t="s">
        <v>551</v>
      </c>
      <c r="C29" s="346">
        <f>'[10]Trade Price'!L29</f>
        <v>85.292999999999992</v>
      </c>
      <c r="D29" s="346">
        <f>'[10]Trade Price'!M29</f>
        <v>94.041000000000011</v>
      </c>
      <c r="E29" s="346">
        <f>'[10]Trade Price'!N29</f>
        <v>106.434</v>
      </c>
      <c r="F29" s="349">
        <f>'[10]Trade Price'!O29</f>
        <v>112.26600000000002</v>
      </c>
      <c r="G29" s="346">
        <f>'[10]Trade Price'!P29</f>
        <v>125.38799999999999</v>
      </c>
      <c r="H29" s="274"/>
      <c r="I29" s="274"/>
    </row>
    <row r="30" spans="1:9" ht="18.75" x14ac:dyDescent="0.3">
      <c r="A30" s="2"/>
      <c r="B30" s="2"/>
      <c r="C30" s="2"/>
      <c r="D30" s="2"/>
      <c r="E30" s="2"/>
      <c r="F30" s="2"/>
      <c r="G30" s="2"/>
      <c r="H30" s="2"/>
      <c r="I30" s="2"/>
    </row>
    <row r="31" spans="1:9" ht="18.75" x14ac:dyDescent="0.3">
      <c r="A31" s="2" t="s">
        <v>552</v>
      </c>
      <c r="B31" s="2"/>
      <c r="C31" s="2"/>
      <c r="D31" s="2"/>
      <c r="E31" s="2"/>
      <c r="F31" s="2"/>
      <c r="G31" s="2"/>
      <c r="H31" s="2"/>
      <c r="I31" s="2"/>
    </row>
    <row r="32" spans="1:9" ht="18.75" x14ac:dyDescent="0.3">
      <c r="A32" s="2" t="s">
        <v>553</v>
      </c>
      <c r="B32" s="2"/>
      <c r="C32" s="2"/>
      <c r="D32" s="2"/>
      <c r="E32" s="2"/>
      <c r="F32" s="2"/>
      <c r="G32" s="2"/>
      <c r="H32" s="2"/>
      <c r="I32" s="2"/>
    </row>
  </sheetData>
  <pageMargins left="0.7" right="0.7" top="0.75" bottom="0.75" header="0.3" footer="0.3"/>
  <pageSetup paperSize="9" orientation="portrait" r:id="rId1"/>
  <headerFooter>
    <oddHeader>&amp;L&amp;"-,Bold"&amp;18Golden Oak Frame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B308-7E0A-432E-8689-8F245CE0BC68}">
  <dimension ref="A1:C30"/>
  <sheetViews>
    <sheetView view="pageBreakPreview" topLeftCell="A6" zoomScaleNormal="100" zoomScaleSheetLayoutView="100" workbookViewId="0">
      <selection activeCell="I29" sqref="I29"/>
    </sheetView>
  </sheetViews>
  <sheetFormatPr defaultRowHeight="21" x14ac:dyDescent="0.35"/>
  <cols>
    <col min="1" max="1" width="33" style="488" customWidth="1"/>
    <col min="2" max="2" width="9.140625" style="488"/>
    <col min="3" max="3" width="14.42578125" style="488" customWidth="1"/>
  </cols>
  <sheetData>
    <row r="1" spans="1:3" ht="24.95" customHeight="1" x14ac:dyDescent="0.35">
      <c r="A1" s="185" t="s">
        <v>1199</v>
      </c>
    </row>
    <row r="2" spans="1:3" ht="24.95" customHeight="1" x14ac:dyDescent="0.35"/>
    <row r="3" spans="1:3" ht="24.95" customHeight="1" x14ac:dyDescent="0.35">
      <c r="A3" s="488" t="s">
        <v>1200</v>
      </c>
      <c r="C3" s="488" t="s">
        <v>1201</v>
      </c>
    </row>
    <row r="4" spans="1:3" ht="24.95" customHeight="1" x14ac:dyDescent="0.35">
      <c r="A4" s="488" t="s">
        <v>1202</v>
      </c>
      <c r="C4" s="488" t="s">
        <v>1203</v>
      </c>
    </row>
    <row r="5" spans="1:3" ht="24.95" customHeight="1" x14ac:dyDescent="0.35">
      <c r="A5" s="488" t="s">
        <v>1204</v>
      </c>
      <c r="C5" s="488" t="s">
        <v>1205</v>
      </c>
    </row>
    <row r="6" spans="1:3" ht="24.95" customHeight="1" x14ac:dyDescent="0.35">
      <c r="A6" s="488" t="s">
        <v>1206</v>
      </c>
      <c r="C6" s="488" t="s">
        <v>1207</v>
      </c>
    </row>
    <row r="7" spans="1:3" ht="24.95" customHeight="1" x14ac:dyDescent="0.35">
      <c r="A7" s="488" t="s">
        <v>1208</v>
      </c>
      <c r="C7" s="488" t="s">
        <v>1245</v>
      </c>
    </row>
    <row r="8" spans="1:3" ht="24.95" customHeight="1" x14ac:dyDescent="0.35">
      <c r="A8" s="488" t="s">
        <v>1246</v>
      </c>
      <c r="C8" s="488" t="s">
        <v>1247</v>
      </c>
    </row>
    <row r="9" spans="1:3" ht="24.95" customHeight="1" x14ac:dyDescent="0.35">
      <c r="A9" s="488" t="s">
        <v>1248</v>
      </c>
      <c r="C9" s="488" t="s">
        <v>1249</v>
      </c>
    </row>
    <row r="10" spans="1:3" ht="24.95" customHeight="1" x14ac:dyDescent="0.35">
      <c r="A10" s="488" t="s">
        <v>1250</v>
      </c>
      <c r="C10" s="488" t="s">
        <v>1251</v>
      </c>
    </row>
    <row r="11" spans="1:3" ht="24.95" customHeight="1" x14ac:dyDescent="0.35">
      <c r="A11" s="488" t="s">
        <v>1252</v>
      </c>
      <c r="C11" s="488" t="s">
        <v>1253</v>
      </c>
    </row>
    <row r="12" spans="1:3" ht="24.95" customHeight="1" x14ac:dyDescent="0.35">
      <c r="A12" s="488" t="s">
        <v>1209</v>
      </c>
      <c r="C12" s="488" t="s">
        <v>1210</v>
      </c>
    </row>
    <row r="13" spans="1:3" ht="24.95" customHeight="1" x14ac:dyDescent="0.35">
      <c r="A13" s="488" t="s">
        <v>1211</v>
      </c>
      <c r="C13" s="488" t="s">
        <v>1212</v>
      </c>
    </row>
    <row r="14" spans="1:3" ht="24.95" customHeight="1" x14ac:dyDescent="0.35">
      <c r="A14" s="488" t="s">
        <v>1213</v>
      </c>
      <c r="C14" s="488" t="s">
        <v>1214</v>
      </c>
    </row>
    <row r="15" spans="1:3" ht="24.95" customHeight="1" x14ac:dyDescent="0.35">
      <c r="A15" s="488" t="s">
        <v>1215</v>
      </c>
      <c r="C15" s="488" t="s">
        <v>1216</v>
      </c>
    </row>
    <row r="16" spans="1:3" ht="24.95" customHeight="1" x14ac:dyDescent="0.35">
      <c r="A16" s="488" t="s">
        <v>1217</v>
      </c>
      <c r="C16" s="488" t="s">
        <v>1218</v>
      </c>
    </row>
    <row r="17" spans="1:3" ht="24.95" customHeight="1" x14ac:dyDescent="0.35">
      <c r="A17" s="488" t="s">
        <v>1219</v>
      </c>
      <c r="C17" s="488" t="s">
        <v>1220</v>
      </c>
    </row>
    <row r="18" spans="1:3" ht="24.95" customHeight="1" x14ac:dyDescent="0.35">
      <c r="A18" s="488" t="s">
        <v>1221</v>
      </c>
      <c r="C18" s="488" t="s">
        <v>1222</v>
      </c>
    </row>
    <row r="19" spans="1:3" ht="24.95" customHeight="1" x14ac:dyDescent="0.35">
      <c r="A19" s="488" t="s">
        <v>1223</v>
      </c>
      <c r="C19" s="488" t="s">
        <v>1224</v>
      </c>
    </row>
    <row r="20" spans="1:3" ht="24.95" customHeight="1" x14ac:dyDescent="0.35">
      <c r="A20" s="488" t="s">
        <v>1225</v>
      </c>
      <c r="C20" s="488" t="s">
        <v>1226</v>
      </c>
    </row>
    <row r="21" spans="1:3" ht="24.95" customHeight="1" x14ac:dyDescent="0.35">
      <c r="A21" s="488" t="s">
        <v>1227</v>
      </c>
      <c r="C21" s="488" t="s">
        <v>1228</v>
      </c>
    </row>
    <row r="22" spans="1:3" ht="24.95" customHeight="1" x14ac:dyDescent="0.35">
      <c r="A22" s="488" t="s">
        <v>1229</v>
      </c>
      <c r="C22" s="488" t="s">
        <v>1230</v>
      </c>
    </row>
    <row r="23" spans="1:3" ht="24.95" customHeight="1" x14ac:dyDescent="0.35">
      <c r="A23" s="488" t="s">
        <v>1231</v>
      </c>
      <c r="C23" s="488" t="s">
        <v>1232</v>
      </c>
    </row>
    <row r="24" spans="1:3" ht="24.95" customHeight="1" x14ac:dyDescent="0.35">
      <c r="A24" s="488" t="s">
        <v>1233</v>
      </c>
      <c r="C24" s="488" t="s">
        <v>1234</v>
      </c>
    </row>
    <row r="25" spans="1:3" ht="24.95" customHeight="1" x14ac:dyDescent="0.35">
      <c r="A25" s="488" t="s">
        <v>1235</v>
      </c>
      <c r="C25" s="488" t="s">
        <v>1236</v>
      </c>
    </row>
    <row r="26" spans="1:3" x14ac:dyDescent="0.35">
      <c r="A26" s="488" t="s">
        <v>1237</v>
      </c>
      <c r="C26" s="488" t="s">
        <v>1238</v>
      </c>
    </row>
    <row r="27" spans="1:3" x14ac:dyDescent="0.35">
      <c r="A27" s="488" t="s">
        <v>1239</v>
      </c>
      <c r="C27" s="488" t="s">
        <v>1240</v>
      </c>
    </row>
    <row r="28" spans="1:3" x14ac:dyDescent="0.35">
      <c r="A28" s="488" t="s">
        <v>1241</v>
      </c>
      <c r="C28" s="488" t="s">
        <v>1242</v>
      </c>
    </row>
    <row r="29" spans="1:3" x14ac:dyDescent="0.35">
      <c r="A29" s="488" t="s">
        <v>1243</v>
      </c>
      <c r="C29" s="488" t="s">
        <v>1244</v>
      </c>
    </row>
    <row r="30" spans="1:3" x14ac:dyDescent="0.35">
      <c r="A30" s="488" t="s">
        <v>1254</v>
      </c>
      <c r="C30" s="488" t="s">
        <v>1255</v>
      </c>
    </row>
  </sheetData>
  <pageMargins left="0.7" right="0.7" top="0.75" bottom="0.75" header="0.3" footer="0.3"/>
  <pageSetup paperSize="9" orientation="portrait" r:id="rId1"/>
  <customProperties>
    <customPr name="SSC_SHEET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DF89-9103-4A29-9D1D-027159727857}">
  <dimension ref="A1:M45"/>
  <sheetViews>
    <sheetView topLeftCell="A11" zoomScale="120" zoomScaleNormal="120" zoomScaleSheetLayoutView="90" workbookViewId="0">
      <selection activeCell="R27" sqref="R27"/>
    </sheetView>
  </sheetViews>
  <sheetFormatPr defaultColWidth="9.140625" defaultRowHeight="15.75" x14ac:dyDescent="0.25"/>
  <cols>
    <col min="1" max="1" width="8.5703125" style="117" customWidth="1"/>
    <col min="2" max="2" width="10" style="117" customWidth="1"/>
    <col min="3" max="13" width="8.5703125" style="117" customWidth="1"/>
    <col min="14" max="16384" width="9.140625" style="117"/>
  </cols>
  <sheetData>
    <row r="1" spans="1:13" x14ac:dyDescent="0.25">
      <c r="A1" s="116" t="s">
        <v>350</v>
      </c>
    </row>
    <row r="2" spans="1:13" x14ac:dyDescent="0.25">
      <c r="A2" s="132" t="s">
        <v>269</v>
      </c>
      <c r="B2" s="133" t="s">
        <v>2</v>
      </c>
      <c r="C2" s="134">
        <v>0.4</v>
      </c>
      <c r="D2" s="134">
        <v>0.5</v>
      </c>
      <c r="E2" s="134">
        <v>0.6</v>
      </c>
      <c r="F2" s="134">
        <v>0.7</v>
      </c>
      <c r="G2" s="134">
        <v>0.8</v>
      </c>
      <c r="H2" s="134">
        <v>0.9</v>
      </c>
      <c r="I2" s="134">
        <v>1</v>
      </c>
      <c r="J2" s="134">
        <v>1.1000000000000001</v>
      </c>
      <c r="K2" s="134">
        <v>1.2</v>
      </c>
      <c r="L2" s="134">
        <v>1.3</v>
      </c>
      <c r="M2" s="134">
        <v>1.4</v>
      </c>
    </row>
    <row r="3" spans="1:13" x14ac:dyDescent="0.25">
      <c r="A3" s="135" t="s">
        <v>3</v>
      </c>
      <c r="B3" s="136" t="s">
        <v>241</v>
      </c>
      <c r="C3" s="172">
        <f t="shared" ref="C3:M3" si="0">CONVERT(C2,"m","in")</f>
        <v>15.748031496062993</v>
      </c>
      <c r="D3" s="137">
        <f t="shared" si="0"/>
        <v>19.685039370078741</v>
      </c>
      <c r="E3" s="137">
        <f t="shared" si="0"/>
        <v>23.622047244094489</v>
      </c>
      <c r="F3" s="137">
        <f t="shared" si="0"/>
        <v>27.559055118110237</v>
      </c>
      <c r="G3" s="137">
        <f t="shared" si="0"/>
        <v>31.496062992125985</v>
      </c>
      <c r="H3" s="137">
        <f t="shared" si="0"/>
        <v>35.433070866141733</v>
      </c>
      <c r="I3" s="137">
        <f t="shared" si="0"/>
        <v>39.370078740157481</v>
      </c>
      <c r="J3" s="137">
        <f t="shared" si="0"/>
        <v>43.30708661417323</v>
      </c>
      <c r="K3" s="137">
        <f t="shared" si="0"/>
        <v>47.244094488188978</v>
      </c>
      <c r="L3" s="137">
        <f t="shared" si="0"/>
        <v>51.181102362204726</v>
      </c>
      <c r="M3" s="137">
        <f t="shared" si="0"/>
        <v>55.118110236220474</v>
      </c>
    </row>
    <row r="4" spans="1:13" x14ac:dyDescent="0.25">
      <c r="A4" s="173">
        <v>0.4</v>
      </c>
      <c r="B4" s="138">
        <f t="shared" ref="B4:B9" si="1">CONVERT(A4,"m","in")</f>
        <v>15.748031496062993</v>
      </c>
      <c r="C4" s="142">
        <f>'C Cell PF Standard Frame'!C4+'C Cell PF Standard Frame'!C4*(-Sumary!$B$26)</f>
        <v>33.573983733333336</v>
      </c>
      <c r="D4" s="142">
        <f>'C Cell PF Standard Frame'!D4+'C Cell PF Standard Frame'!D4*(-Sumary!$B$26)</f>
        <v>36.672931333333338</v>
      </c>
      <c r="E4" s="142">
        <f>'C Cell PF Standard Frame'!E4+'C Cell PF Standard Frame'!E4*(-Sumary!$B$26)</f>
        <v>40.566458933333337</v>
      </c>
      <c r="F4" s="142">
        <f>'C Cell PF Standard Frame'!F4+'C Cell PF Standard Frame'!F4*(-Sumary!$B$26)</f>
        <v>43.665406533333332</v>
      </c>
      <c r="G4" s="142">
        <f>'C Cell PF Standard Frame'!G4+'C Cell PF Standard Frame'!G4*(-Sumary!$B$26)</f>
        <v>46.764354133333342</v>
      </c>
      <c r="H4" s="142">
        <f>'C Cell PF Standard Frame'!H4+'C Cell PF Standard Frame'!H4*(-Sumary!$B$26)</f>
        <v>49.863301733333337</v>
      </c>
      <c r="I4" s="142">
        <f>'C Cell PF Standard Frame'!I4+'C Cell PF Standard Frame'!I4*(-Sumary!$B$26)</f>
        <v>52.962249333333332</v>
      </c>
      <c r="J4" s="142">
        <f>'C Cell PF Standard Frame'!J4+'C Cell PF Standard Frame'!J4*(-Sumary!$B$26)</f>
        <v>56.766016933333326</v>
      </c>
      <c r="K4" s="142">
        <f>'C Cell PF Standard Frame'!K4+'C Cell PF Standard Frame'!K4*(-Sumary!$B$26)</f>
        <v>59.864964533333335</v>
      </c>
      <c r="L4" s="142">
        <f>'C Cell PF Standard Frame'!L4+'C Cell PF Standard Frame'!L4*(-Sumary!$B$26)</f>
        <v>65.963912133333338</v>
      </c>
      <c r="M4" s="142">
        <f>'C Cell PF Standard Frame'!M4+'C Cell PF Standard Frame'!M4*(-Sumary!$B$26)</f>
        <v>69.062859733333326</v>
      </c>
    </row>
    <row r="5" spans="1:13" x14ac:dyDescent="0.25">
      <c r="A5" s="173">
        <v>0.8</v>
      </c>
      <c r="B5" s="138">
        <f t="shared" si="1"/>
        <v>31.496062992125985</v>
      </c>
      <c r="C5" s="142">
        <f>'C Cell PF Standard Frame'!C5+'C Cell PF Standard Frame'!C5*(-Sumary!$B$26)</f>
        <v>39.663590133333344</v>
      </c>
      <c r="D5" s="142">
        <f>'C Cell PF Standard Frame'!D5+'C Cell PF Standard Frame'!D5*(-Sumary!$B$26)</f>
        <v>43.373059333333337</v>
      </c>
      <c r="E5" s="142">
        <f>'C Cell PF Standard Frame'!E5+'C Cell PF Standard Frame'!E5*(-Sumary!$B$26)</f>
        <v>47.96686853333334</v>
      </c>
      <c r="F5" s="142">
        <f>'C Cell PF Standard Frame'!F5+'C Cell PF Standard Frame'!F5*(-Sumary!$B$26)</f>
        <v>51.676337733333334</v>
      </c>
      <c r="G5" s="142">
        <f>'C Cell PF Standard Frame'!G5+'C Cell PF Standard Frame'!G5*(-Sumary!$B$26)</f>
        <v>55.385806933333342</v>
      </c>
      <c r="H5" s="142">
        <f>'C Cell PF Standard Frame'!H5+'C Cell PF Standard Frame'!H5*(-Sumary!$B$26)</f>
        <v>59.095276133333336</v>
      </c>
      <c r="I5" s="142">
        <f>'C Cell PF Standard Frame'!I5+'C Cell PF Standard Frame'!I5*(-Sumary!$B$26)</f>
        <v>62.804745333333337</v>
      </c>
      <c r="J5" s="142">
        <f>'C Cell PF Standard Frame'!J5+'C Cell PF Standard Frame'!J5*(-Sumary!$B$26)</f>
        <v>67.219034533333328</v>
      </c>
      <c r="K5" s="142">
        <f>'C Cell PF Standard Frame'!K5+'C Cell PF Standard Frame'!K5*(-Sumary!$B$26)</f>
        <v>70.928503733333329</v>
      </c>
      <c r="L5" s="142">
        <f>'C Cell PF Standard Frame'!L5+'C Cell PF Standard Frame'!L5*(-Sumary!$B$26)</f>
        <v>77.63797293333333</v>
      </c>
      <c r="M5" s="142">
        <f>'C Cell PF Standard Frame'!M5+'C Cell PF Standard Frame'!M5*(-Sumary!$B$26)</f>
        <v>81.347442133333331</v>
      </c>
    </row>
    <row r="6" spans="1:13" x14ac:dyDescent="0.25">
      <c r="A6" s="173">
        <v>1.2</v>
      </c>
      <c r="B6" s="138">
        <f t="shared" si="1"/>
        <v>47.244094488188978</v>
      </c>
      <c r="C6" s="142">
        <f>'C Cell PF Standard Frame'!C6+'C Cell PF Standard Frame'!C6*(-Sumary!$B$26)</f>
        <v>45.97759653333334</v>
      </c>
      <c r="D6" s="142">
        <f>'C Cell PF Standard Frame'!D6+'C Cell PF Standard Frame'!D6*(-Sumary!$B$26)</f>
        <v>50.297587333333333</v>
      </c>
      <c r="E6" s="142">
        <f>'C Cell PF Standard Frame'!E6+'C Cell PF Standard Frame'!E6*(-Sumary!$B$26)</f>
        <v>55.591678133333339</v>
      </c>
      <c r="F6" s="142">
        <f>'C Cell PF Standard Frame'!F6+'C Cell PF Standard Frame'!F6*(-Sumary!$B$26)</f>
        <v>59.911668933333331</v>
      </c>
      <c r="G6" s="142">
        <f>'C Cell PF Standard Frame'!G6+'C Cell PF Standard Frame'!G6*(-Sumary!$B$26)</f>
        <v>64.231659733333331</v>
      </c>
      <c r="H6" s="142">
        <f>'C Cell PF Standard Frame'!H6+'C Cell PF Standard Frame'!H6*(-Sumary!$B$26)</f>
        <v>68.55165053333333</v>
      </c>
      <c r="I6" s="142">
        <f>'C Cell PF Standard Frame'!I6+'C Cell PF Standard Frame'!I6*(-Sumary!$B$26)</f>
        <v>72.871641333333329</v>
      </c>
      <c r="J6" s="142">
        <f>'C Cell PF Standard Frame'!J6+'C Cell PF Standard Frame'!J6*(-Sumary!$B$26)</f>
        <v>77.896452133333327</v>
      </c>
      <c r="K6" s="142">
        <f>'C Cell PF Standard Frame'!K6+'C Cell PF Standard Frame'!K6*(-Sumary!$B$26)</f>
        <v>82.216442933333326</v>
      </c>
      <c r="L6" s="142">
        <f>'C Cell PF Standard Frame'!L6+'C Cell PF Standard Frame'!L6*(-Sumary!$B$26)</f>
        <v>89.536433733333325</v>
      </c>
      <c r="M6" s="142">
        <f>'C Cell PF Standard Frame'!M6+'C Cell PF Standard Frame'!M6*(-Sumary!$B$26)</f>
        <v>93.856424533333325</v>
      </c>
    </row>
    <row r="7" spans="1:13" x14ac:dyDescent="0.25">
      <c r="A7" s="173">
        <v>1.6</v>
      </c>
      <c r="B7" s="138">
        <f t="shared" si="1"/>
        <v>62.99212598425197</v>
      </c>
      <c r="C7" s="142">
        <f>'C Cell PF Standard Frame'!C7+'C Cell PF Standard Frame'!C7*(-Sumary!$B$26)</f>
        <v>52.067202933333341</v>
      </c>
      <c r="D7" s="142">
        <f>'C Cell PF Standard Frame'!D7+'C Cell PF Standard Frame'!D7*(-Sumary!$B$26)</f>
        <v>56.997715333333339</v>
      </c>
      <c r="E7" s="142">
        <f>'C Cell PF Standard Frame'!E7+'C Cell PF Standard Frame'!E7*(-Sumary!$B$26)</f>
        <v>62.992087733333335</v>
      </c>
      <c r="F7" s="142">
        <f>'C Cell PF Standard Frame'!F7+'C Cell PF Standard Frame'!F7*(-Sumary!$B$26)</f>
        <v>67.922600133333333</v>
      </c>
      <c r="G7" s="142">
        <f>'C Cell PF Standard Frame'!G7+'C Cell PF Standard Frame'!G7*(-Sumary!$B$26)</f>
        <v>72.853112533333345</v>
      </c>
      <c r="H7" s="142">
        <f>'C Cell PF Standard Frame'!H7+'C Cell PF Standard Frame'!H7*(-Sumary!$B$26)</f>
        <v>77.783624933333328</v>
      </c>
      <c r="I7" s="142">
        <f>'C Cell PF Standard Frame'!I7+'C Cell PF Standard Frame'!I7*(-Sumary!$B$26)</f>
        <v>82.714137333333341</v>
      </c>
      <c r="J7" s="142">
        <f>'C Cell PF Standard Frame'!J7+'C Cell PF Standard Frame'!J7*(-Sumary!$B$26)</f>
        <v>88.349469733333322</v>
      </c>
      <c r="K7" s="142">
        <f>'C Cell PF Standard Frame'!K7+'C Cell PF Standard Frame'!K7*(-Sumary!$B$26)</f>
        <v>93.27998213333332</v>
      </c>
      <c r="L7" s="142">
        <f>'C Cell PF Standard Frame'!L7+'C Cell PF Standard Frame'!L7*(-Sumary!$B$26)</f>
        <v>101.21049453333333</v>
      </c>
      <c r="M7" s="142">
        <f>'C Cell PF Standard Frame'!M7+'C Cell PF Standard Frame'!M7*(-Sumary!$B$26)</f>
        <v>106.14100693333332</v>
      </c>
    </row>
    <row r="8" spans="1:13" x14ac:dyDescent="0.25">
      <c r="A8" s="173">
        <v>2</v>
      </c>
      <c r="B8" s="138">
        <f t="shared" si="1"/>
        <v>78.740157480314963</v>
      </c>
      <c r="C8" s="142">
        <f>'C Cell PF Standard Frame'!C8+'C Cell PF Standard Frame'!C8*(-Sumary!$B$26)</f>
        <v>58.156809333333335</v>
      </c>
      <c r="D8" s="142">
        <f>'C Cell PF Standard Frame'!D8+'C Cell PF Standard Frame'!D8*(-Sumary!$B$26)</f>
        <v>63.697843333333346</v>
      </c>
      <c r="E8" s="142">
        <f>'C Cell PF Standard Frame'!E8+'C Cell PF Standard Frame'!E8*(-Sumary!$B$26)</f>
        <v>70.392497333333324</v>
      </c>
      <c r="F8" s="142">
        <f>'C Cell PF Standard Frame'!F8+'C Cell PF Standard Frame'!F8*(-Sumary!$B$26)</f>
        <v>75.933531333333335</v>
      </c>
      <c r="G8" s="142">
        <f>'C Cell PF Standard Frame'!G8+'C Cell PF Standard Frame'!G8*(-Sumary!$B$26)</f>
        <v>81.474565333333331</v>
      </c>
      <c r="H8" s="142">
        <f>'C Cell PF Standard Frame'!H8+'C Cell PF Standard Frame'!H8*(-Sumary!$B$26)</f>
        <v>87.015599333333327</v>
      </c>
      <c r="I8" s="142">
        <f>'C Cell PF Standard Frame'!I8+'C Cell PF Standard Frame'!I8*(-Sumary!$B$26)</f>
        <v>92.556633333333323</v>
      </c>
      <c r="J8" s="142">
        <f>'C Cell PF Standard Frame'!J8+'C Cell PF Standard Frame'!J8*(-Sumary!$B$26)</f>
        <v>98.802487333333332</v>
      </c>
      <c r="K8" s="142">
        <f>'C Cell PF Standard Frame'!K8+'C Cell PF Standard Frame'!K8*(-Sumary!$B$26)</f>
        <v>104.34352133333333</v>
      </c>
      <c r="L8" s="142">
        <f>'C Cell PF Standard Frame'!L8+'C Cell PF Standard Frame'!L8*(-Sumary!$B$26)</f>
        <v>112.88455533333332</v>
      </c>
      <c r="M8" s="142">
        <f>'C Cell PF Standard Frame'!M8+'C Cell PF Standard Frame'!M8*(-Sumary!$B$26)</f>
        <v>118.42558933333332</v>
      </c>
    </row>
    <row r="9" spans="1:13" x14ac:dyDescent="0.25">
      <c r="A9" s="173">
        <v>2.4</v>
      </c>
      <c r="B9" s="138">
        <f t="shared" si="1"/>
        <v>94.488188976377955</v>
      </c>
      <c r="C9" s="142">
        <f>'C Cell PF Standard Frame'!C9+'C Cell PF Standard Frame'!C9*(-Sumary!$B$26)</f>
        <v>64.246415733333336</v>
      </c>
      <c r="D9" s="142">
        <f>'C Cell PF Standard Frame'!D9+'C Cell PF Standard Frame'!D9*(-Sumary!$B$26)</f>
        <v>70.397971333333331</v>
      </c>
      <c r="E9" s="142">
        <f>'C Cell PF Standard Frame'!E9+'C Cell PF Standard Frame'!E9*(-Sumary!$B$26)</f>
        <v>77.792906933333327</v>
      </c>
      <c r="F9" s="142">
        <f>'C Cell PF Standard Frame'!F9+'C Cell PF Standard Frame'!F9*(-Sumary!$B$26)</f>
        <v>83.944462533333322</v>
      </c>
      <c r="G9" s="142">
        <f>'C Cell PF Standard Frame'!G9+'C Cell PF Standard Frame'!G9*(-Sumary!$B$26)</f>
        <v>90.096018133333331</v>
      </c>
      <c r="H9" s="142">
        <f>'C Cell PF Standard Frame'!H9+'C Cell PF Standard Frame'!H9*(-Sumary!$B$26)</f>
        <v>96.247573733333326</v>
      </c>
      <c r="I9" s="142">
        <f>'C Cell PF Standard Frame'!I9+'C Cell PF Standard Frame'!I9*(-Sumary!$B$26)</f>
        <v>102.39912933333333</v>
      </c>
      <c r="J9" s="142">
        <f>'C Cell PF Standard Frame'!J9+'C Cell PF Standard Frame'!J9*(-Sumary!$B$26)</f>
        <v>109.25550493333333</v>
      </c>
      <c r="K9" s="142">
        <f>'C Cell PF Standard Frame'!K9+'C Cell PF Standard Frame'!K9*(-Sumary!$B$26)</f>
        <v>115.40706053333331</v>
      </c>
      <c r="L9" s="142">
        <f>'C Cell PF Standard Frame'!L9+'C Cell PF Standard Frame'!L9*(-Sumary!$B$26)</f>
        <v>124.55861613333333</v>
      </c>
      <c r="M9" s="142">
        <f>'C Cell PF Standard Frame'!M9+'C Cell PF Standard Frame'!M9*(-Sumary!$B$26)</f>
        <v>130.71017173333331</v>
      </c>
    </row>
    <row r="10" spans="1:13" x14ac:dyDescent="0.25">
      <c r="A10" s="116" t="s">
        <v>351</v>
      </c>
    </row>
    <row r="11" spans="1:13" x14ac:dyDescent="0.25">
      <c r="A11" s="132" t="s">
        <v>269</v>
      </c>
      <c r="B11" s="133" t="s">
        <v>2</v>
      </c>
      <c r="C11" s="134">
        <v>0.4</v>
      </c>
      <c r="D11" s="134">
        <v>0.5</v>
      </c>
      <c r="E11" s="134">
        <v>0.6</v>
      </c>
      <c r="F11" s="134">
        <v>0.7</v>
      </c>
      <c r="G11" s="134">
        <v>0.8</v>
      </c>
      <c r="H11" s="134">
        <v>0.9</v>
      </c>
      <c r="I11" s="134">
        <v>1</v>
      </c>
      <c r="J11" s="134">
        <v>1.1000000000000001</v>
      </c>
      <c r="K11" s="134">
        <v>1.2</v>
      </c>
      <c r="L11" s="134">
        <v>1.3</v>
      </c>
      <c r="M11" s="134">
        <v>1.4</v>
      </c>
    </row>
    <row r="12" spans="1:13" x14ac:dyDescent="0.25">
      <c r="A12" s="135" t="s">
        <v>3</v>
      </c>
      <c r="B12" s="136" t="s">
        <v>241</v>
      </c>
      <c r="C12" s="174">
        <f t="shared" ref="C12:M12" si="2">CONVERT(C11,"m","in")</f>
        <v>15.748031496062993</v>
      </c>
      <c r="D12" s="137">
        <f t="shared" si="2"/>
        <v>19.685039370078741</v>
      </c>
      <c r="E12" s="137">
        <f t="shared" si="2"/>
        <v>23.622047244094489</v>
      </c>
      <c r="F12" s="137">
        <f t="shared" si="2"/>
        <v>27.559055118110237</v>
      </c>
      <c r="G12" s="137">
        <f t="shared" si="2"/>
        <v>31.496062992125985</v>
      </c>
      <c r="H12" s="137">
        <f t="shared" si="2"/>
        <v>35.433070866141733</v>
      </c>
      <c r="I12" s="137">
        <f t="shared" si="2"/>
        <v>39.370078740157481</v>
      </c>
      <c r="J12" s="137">
        <f t="shared" si="2"/>
        <v>43.30708661417323</v>
      </c>
      <c r="K12" s="137">
        <f t="shared" si="2"/>
        <v>47.244094488188978</v>
      </c>
      <c r="L12" s="137">
        <f t="shared" si="2"/>
        <v>51.181102362204726</v>
      </c>
      <c r="M12" s="137">
        <f t="shared" si="2"/>
        <v>55.118110236220474</v>
      </c>
    </row>
    <row r="13" spans="1:13" x14ac:dyDescent="0.25">
      <c r="A13" s="173">
        <v>0.4</v>
      </c>
      <c r="B13" s="138">
        <f t="shared" ref="B13:B18" si="3">CONVERT(A13,"m","in")</f>
        <v>15.748031496062993</v>
      </c>
      <c r="C13" s="142">
        <f>'C Cell PF Standard Frame'!C13+'C Cell PF Standard Frame'!C13*(-Sumary!$B$26)</f>
        <v>34.917830133333339</v>
      </c>
      <c r="D13" s="142">
        <f>'C Cell PF Standard Frame'!D13+'C Cell PF Standard Frame'!D13*(-Sumary!$B$26)</f>
        <v>38.352739333333339</v>
      </c>
      <c r="E13" s="142">
        <f>'C Cell PF Standard Frame'!E13+'C Cell PF Standard Frame'!E13*(-Sumary!$B$26)</f>
        <v>42.582228533333343</v>
      </c>
      <c r="F13" s="142">
        <f>'C Cell PF Standard Frame'!F13+'C Cell PF Standard Frame'!F13*(-Sumary!$B$26)</f>
        <v>46.017137733333335</v>
      </c>
      <c r="G13" s="142">
        <f>'C Cell PF Standard Frame'!G13+'C Cell PF Standard Frame'!G13*(-Sumary!$B$26)</f>
        <v>49.452046933333342</v>
      </c>
      <c r="H13" s="142">
        <f>'C Cell PF Standard Frame'!H13+'C Cell PF Standard Frame'!H13*(-Sumary!$B$26)</f>
        <v>52.886956133333342</v>
      </c>
      <c r="I13" s="142">
        <f>'C Cell PF Standard Frame'!I13+'C Cell PF Standard Frame'!I13*(-Sumary!$B$26)</f>
        <v>56.321865333333335</v>
      </c>
      <c r="J13" s="142">
        <f>'C Cell PF Standard Frame'!J13+'C Cell PF Standard Frame'!J13*(-Sumary!$B$26)</f>
        <v>60.461594533333333</v>
      </c>
      <c r="K13" s="142">
        <f>'C Cell PF Standard Frame'!K13+'C Cell PF Standard Frame'!K13*(-Sumary!$B$26)</f>
        <v>63.896503733333333</v>
      </c>
      <c r="L13" s="142">
        <f>'C Cell PF Standard Frame'!L13+'C Cell PF Standard Frame'!L13*(-Sumary!$B$26)</f>
        <v>70.331412933333326</v>
      </c>
      <c r="M13" s="142">
        <f>'C Cell PF Standard Frame'!M13+'C Cell PF Standard Frame'!M13*(-Sumary!$B$26)</f>
        <v>73.766322133333318</v>
      </c>
    </row>
    <row r="14" spans="1:13" x14ac:dyDescent="0.25">
      <c r="A14" s="173">
        <v>0.8</v>
      </c>
      <c r="B14" s="138">
        <f t="shared" si="3"/>
        <v>31.496062992125985</v>
      </c>
      <c r="C14" s="142">
        <f>'C Cell PF Standard Frame'!C14+'C Cell PF Standard Frame'!C14*(-Sumary!$B$26)</f>
        <v>42.351282933333344</v>
      </c>
      <c r="D14" s="142">
        <f>'C Cell PF Standard Frame'!D14+'C Cell PF Standard Frame'!D14*(-Sumary!$B$26)</f>
        <v>46.73267533333334</v>
      </c>
      <c r="E14" s="142">
        <f>'C Cell PF Standard Frame'!E14+'C Cell PF Standard Frame'!E14*(-Sumary!$B$26)</f>
        <v>51.998407733333337</v>
      </c>
      <c r="F14" s="142">
        <f>'C Cell PF Standard Frame'!F14+'C Cell PF Standard Frame'!F14*(-Sumary!$B$26)</f>
        <v>56.37980013333334</v>
      </c>
      <c r="G14" s="142">
        <f>'C Cell PF Standard Frame'!G14+'C Cell PF Standard Frame'!G14*(-Sumary!$B$26)</f>
        <v>60.761192533333343</v>
      </c>
      <c r="H14" s="142">
        <f>'C Cell PF Standard Frame'!H14+'C Cell PF Standard Frame'!H14*(-Sumary!$B$26)</f>
        <v>65.142584933333339</v>
      </c>
      <c r="I14" s="142">
        <f>'C Cell PF Standard Frame'!I14+'C Cell PF Standard Frame'!I14*(-Sumary!$B$26)</f>
        <v>69.523977333333335</v>
      </c>
      <c r="J14" s="142">
        <f>'C Cell PF Standard Frame'!J14+'C Cell PF Standard Frame'!J14*(-Sumary!$B$26)</f>
        <v>74.610189733333328</v>
      </c>
      <c r="K14" s="142">
        <f>'C Cell PF Standard Frame'!K14+'C Cell PF Standard Frame'!K14*(-Sumary!$B$26)</f>
        <v>78.991582133333324</v>
      </c>
      <c r="L14" s="142">
        <f>'C Cell PF Standard Frame'!L14+'C Cell PF Standard Frame'!L14*(-Sumary!$B$26)</f>
        <v>86.372974533333334</v>
      </c>
      <c r="M14" s="142">
        <f>'C Cell PF Standard Frame'!M14+'C Cell PF Standard Frame'!M14*(-Sumary!$B$26)</f>
        <v>90.754366933333344</v>
      </c>
    </row>
    <row r="15" spans="1:13" x14ac:dyDescent="0.25">
      <c r="A15" s="173">
        <v>1.2</v>
      </c>
      <c r="B15" s="138">
        <f t="shared" si="3"/>
        <v>47.244094488188978</v>
      </c>
      <c r="C15" s="142">
        <f>'C Cell PF Standard Frame'!C15+'C Cell PF Standard Frame'!C15*(-Sumary!$B$26)</f>
        <v>50.009135733333338</v>
      </c>
      <c r="D15" s="142">
        <f>'C Cell PF Standard Frame'!D15+'C Cell PF Standard Frame'!D15*(-Sumary!$B$26)</f>
        <v>55.337011333333336</v>
      </c>
      <c r="E15" s="142">
        <f>'C Cell PF Standard Frame'!E15+'C Cell PF Standard Frame'!E15*(-Sumary!$B$26)</f>
        <v>61.638986933333335</v>
      </c>
      <c r="F15" s="142">
        <f>'C Cell PF Standard Frame'!F15+'C Cell PF Standard Frame'!F15*(-Sumary!$B$26)</f>
        <v>66.966862533333327</v>
      </c>
      <c r="G15" s="142">
        <f>'C Cell PF Standard Frame'!G15+'C Cell PF Standard Frame'!G15*(-Sumary!$B$26)</f>
        <v>72.294738133333325</v>
      </c>
      <c r="H15" s="142">
        <f>'C Cell PF Standard Frame'!H15+'C Cell PF Standard Frame'!H15*(-Sumary!$B$26)</f>
        <v>77.622613733333338</v>
      </c>
      <c r="I15" s="142">
        <f>'C Cell PF Standard Frame'!I15+'C Cell PF Standard Frame'!I15*(-Sumary!$B$26)</f>
        <v>82.950489333333323</v>
      </c>
      <c r="J15" s="142">
        <f>'C Cell PF Standard Frame'!J15+'C Cell PF Standard Frame'!J15*(-Sumary!$B$26)</f>
        <v>88.983184933333334</v>
      </c>
      <c r="K15" s="142">
        <f>'C Cell PF Standard Frame'!K15+'C Cell PF Standard Frame'!K15*(-Sumary!$B$26)</f>
        <v>94.311060533333333</v>
      </c>
      <c r="L15" s="142">
        <f>'C Cell PF Standard Frame'!L15+'C Cell PF Standard Frame'!L15*(-Sumary!$B$26)</f>
        <v>102.63893613333333</v>
      </c>
      <c r="M15" s="142">
        <f>'C Cell PF Standard Frame'!M15+'C Cell PF Standard Frame'!M15*(-Sumary!$B$26)</f>
        <v>107.96681173333333</v>
      </c>
    </row>
    <row r="16" spans="1:13" x14ac:dyDescent="0.25">
      <c r="A16" s="173">
        <v>1.6</v>
      </c>
      <c r="B16" s="138">
        <f t="shared" si="3"/>
        <v>62.99212598425197</v>
      </c>
      <c r="C16" s="142">
        <f>'C Cell PF Standard Frame'!C16+'C Cell PF Standard Frame'!C16*(-Sumary!$B$26)</f>
        <v>57.442588533333343</v>
      </c>
      <c r="D16" s="142">
        <f>'C Cell PF Standard Frame'!D16+'C Cell PF Standard Frame'!D16*(-Sumary!$B$26)</f>
        <v>63.716947333333344</v>
      </c>
      <c r="E16" s="142">
        <f>'C Cell PF Standard Frame'!E16+'C Cell PF Standard Frame'!E16*(-Sumary!$B$26)</f>
        <v>71.05516613333333</v>
      </c>
      <c r="F16" s="142">
        <f>'C Cell PF Standard Frame'!F16+'C Cell PF Standard Frame'!F16*(-Sumary!$B$26)</f>
        <v>77.329524933333332</v>
      </c>
      <c r="G16" s="142">
        <f>'C Cell PF Standard Frame'!G16+'C Cell PF Standard Frame'!G16*(-Sumary!$B$26)</f>
        <v>83.603883733333348</v>
      </c>
      <c r="H16" s="142">
        <f>'C Cell PF Standard Frame'!H16+'C Cell PF Standard Frame'!H16*(-Sumary!$B$26)</f>
        <v>89.878242533333335</v>
      </c>
      <c r="I16" s="142">
        <f>'C Cell PF Standard Frame'!I16+'C Cell PF Standard Frame'!I16*(-Sumary!$B$26)</f>
        <v>96.152601333333337</v>
      </c>
      <c r="J16" s="142">
        <f>'C Cell PF Standard Frame'!J16+'C Cell PF Standard Frame'!J16*(-Sumary!$B$26)</f>
        <v>103.13178013333334</v>
      </c>
      <c r="K16" s="142">
        <f>'C Cell PF Standard Frame'!K16+'C Cell PF Standard Frame'!K16*(-Sumary!$B$26)</f>
        <v>109.40613893333334</v>
      </c>
      <c r="L16" s="142">
        <f>'C Cell PF Standard Frame'!L16+'C Cell PF Standard Frame'!L16*(-Sumary!$B$26)</f>
        <v>118.68049773333334</v>
      </c>
      <c r="M16" s="142">
        <f>'C Cell PF Standard Frame'!M16+'C Cell PF Standard Frame'!M16*(-Sumary!$B$26)</f>
        <v>124.95485653333334</v>
      </c>
    </row>
    <row r="17" spans="1:13" x14ac:dyDescent="0.25">
      <c r="A17" s="173">
        <v>2</v>
      </c>
      <c r="B17" s="138">
        <f t="shared" si="3"/>
        <v>78.740157480314963</v>
      </c>
      <c r="C17" s="142">
        <f>'C Cell PF Standard Frame'!C17+'C Cell PF Standard Frame'!C17*(-Sumary!$B$26)</f>
        <v>64.876041333333333</v>
      </c>
      <c r="D17" s="142">
        <f>'C Cell PF Standard Frame'!D17+'C Cell PF Standard Frame'!D17*(-Sumary!$B$26)</f>
        <v>72.096883333333338</v>
      </c>
      <c r="E17" s="142">
        <f>'C Cell PF Standard Frame'!E17+'C Cell PF Standard Frame'!E17*(-Sumary!$B$26)</f>
        <v>80.471345333333332</v>
      </c>
      <c r="F17" s="142">
        <f>'C Cell PF Standard Frame'!F17+'C Cell PF Standard Frame'!F17*(-Sumary!$B$26)</f>
        <v>87.692187333333337</v>
      </c>
      <c r="G17" s="142">
        <f>'C Cell PF Standard Frame'!G17+'C Cell PF Standard Frame'!G17*(-Sumary!$B$26)</f>
        <v>94.913029333333341</v>
      </c>
      <c r="H17" s="142">
        <f>'C Cell PF Standard Frame'!H17+'C Cell PF Standard Frame'!H17*(-Sumary!$B$26)</f>
        <v>102.13387133333335</v>
      </c>
      <c r="I17" s="142">
        <f>'C Cell PF Standard Frame'!I17+'C Cell PF Standard Frame'!I17*(-Sumary!$B$26)</f>
        <v>109.35471333333332</v>
      </c>
      <c r="J17" s="142">
        <f>'C Cell PF Standard Frame'!J17+'C Cell PF Standard Frame'!J17*(-Sumary!$B$26)</f>
        <v>117.28037533333334</v>
      </c>
      <c r="K17" s="142">
        <f>'C Cell PF Standard Frame'!K17+'C Cell PF Standard Frame'!K17*(-Sumary!$B$26)</f>
        <v>124.50121733333333</v>
      </c>
      <c r="L17" s="142">
        <f>'C Cell PF Standard Frame'!L17+'C Cell PF Standard Frame'!L17*(-Sumary!$B$26)</f>
        <v>134.72205933333333</v>
      </c>
      <c r="M17" s="142">
        <f>'C Cell PF Standard Frame'!M17+'C Cell PF Standard Frame'!M17*(-Sumary!$B$26)</f>
        <v>141.94290133333334</v>
      </c>
    </row>
    <row r="18" spans="1:13" x14ac:dyDescent="0.25">
      <c r="A18" s="173">
        <v>2.4</v>
      </c>
      <c r="B18" s="138">
        <f t="shared" si="3"/>
        <v>94.488188976377955</v>
      </c>
      <c r="C18" s="142">
        <f>'C Cell PF Standard Frame'!C18+'C Cell PF Standard Frame'!C18*(-Sumary!$B$26)</f>
        <v>72.309494133333331</v>
      </c>
      <c r="D18" s="142">
        <f>'C Cell PF Standard Frame'!D18+'C Cell PF Standard Frame'!D18*(-Sumary!$B$26)</f>
        <v>80.476819333333339</v>
      </c>
      <c r="E18" s="142">
        <f>'C Cell PF Standard Frame'!E18+'C Cell PF Standard Frame'!E18*(-Sumary!$B$26)</f>
        <v>89.88752453333332</v>
      </c>
      <c r="F18" s="142">
        <f>'C Cell PF Standard Frame'!F18+'C Cell PF Standard Frame'!F18*(-Sumary!$B$26)</f>
        <v>98.054849733333342</v>
      </c>
      <c r="G18" s="142">
        <f>'C Cell PF Standard Frame'!G18+'C Cell PF Standard Frame'!G18*(-Sumary!$B$26)</f>
        <v>106.22217493333333</v>
      </c>
      <c r="H18" s="142">
        <f>'C Cell PF Standard Frame'!H18+'C Cell PF Standard Frame'!H18*(-Sumary!$B$26)</f>
        <v>114.38950013333333</v>
      </c>
      <c r="I18" s="142">
        <f>'C Cell PF Standard Frame'!I18+'C Cell PF Standard Frame'!I18*(-Sumary!$B$26)</f>
        <v>122.55682533333334</v>
      </c>
      <c r="J18" s="142">
        <f>'C Cell PF Standard Frame'!J18+'C Cell PF Standard Frame'!J18*(-Sumary!$B$26)</f>
        <v>131.42897053333334</v>
      </c>
      <c r="K18" s="142">
        <f>'C Cell PF Standard Frame'!K18+'C Cell PF Standard Frame'!K18*(-Sumary!$B$26)</f>
        <v>139.59629573333333</v>
      </c>
      <c r="L18" s="142">
        <f>'C Cell PF Standard Frame'!L18+'C Cell PF Standard Frame'!L18*(-Sumary!$B$26)</f>
        <v>150.76362093333336</v>
      </c>
      <c r="M18" s="142">
        <f>'C Cell PF Standard Frame'!M18+'C Cell PF Standard Frame'!M18*(-Sumary!$B$26)</f>
        <v>158.93094613333335</v>
      </c>
    </row>
    <row r="20" spans="1:13" s="116" customFormat="1" x14ac:dyDescent="0.25">
      <c r="A20" s="116" t="s">
        <v>352</v>
      </c>
      <c r="E20" s="802" t="s">
        <v>353</v>
      </c>
      <c r="F20" s="802"/>
      <c r="G20" s="802"/>
      <c r="H20" s="802"/>
      <c r="I20" s="802"/>
      <c r="J20" s="802" t="s">
        <v>354</v>
      </c>
      <c r="K20" s="802"/>
      <c r="L20" s="802"/>
      <c r="M20" s="802"/>
    </row>
    <row r="36" spans="1:13" x14ac:dyDescent="0.25">
      <c r="A36" s="116" t="s">
        <v>355</v>
      </c>
    </row>
    <row r="38" spans="1:13" x14ac:dyDescent="0.25">
      <c r="A38" s="175" t="s">
        <v>269</v>
      </c>
      <c r="B38" s="176"/>
      <c r="C38" s="173">
        <v>0.4</v>
      </c>
      <c r="D38" s="173">
        <v>0.5</v>
      </c>
      <c r="E38" s="173">
        <v>0.6</v>
      </c>
      <c r="F38" s="173">
        <v>0.7</v>
      </c>
      <c r="G38" s="173">
        <v>0.8</v>
      </c>
      <c r="H38" s="173">
        <v>0.9</v>
      </c>
      <c r="I38" s="173">
        <v>1</v>
      </c>
      <c r="J38" s="173">
        <v>1.1000000000000001</v>
      </c>
      <c r="K38" s="173">
        <v>1.2</v>
      </c>
      <c r="L38" s="173">
        <v>1.3</v>
      </c>
      <c r="M38" s="173">
        <v>1.4</v>
      </c>
    </row>
    <row r="39" spans="1:13" x14ac:dyDescent="0.25">
      <c r="A39" s="177"/>
      <c r="B39" s="178" t="s">
        <v>356</v>
      </c>
      <c r="C39" s="179">
        <f t="shared" ref="C39:M39" si="4">CONVERT(C38,"m","in")</f>
        <v>15.748031496062993</v>
      </c>
      <c r="D39" s="180">
        <f t="shared" si="4"/>
        <v>19.685039370078741</v>
      </c>
      <c r="E39" s="180">
        <f t="shared" si="4"/>
        <v>23.622047244094489</v>
      </c>
      <c r="F39" s="180">
        <f t="shared" si="4"/>
        <v>27.559055118110237</v>
      </c>
      <c r="G39" s="180">
        <f t="shared" si="4"/>
        <v>31.496062992125985</v>
      </c>
      <c r="H39" s="180">
        <f t="shared" si="4"/>
        <v>35.433070866141733</v>
      </c>
      <c r="I39" s="180">
        <f t="shared" si="4"/>
        <v>39.370078740157481</v>
      </c>
      <c r="J39" s="180">
        <f t="shared" si="4"/>
        <v>43.30708661417323</v>
      </c>
      <c r="K39" s="180">
        <f t="shared" si="4"/>
        <v>47.244094488188978</v>
      </c>
      <c r="L39" s="180">
        <f t="shared" si="4"/>
        <v>51.181102362204726</v>
      </c>
      <c r="M39" s="180">
        <f t="shared" si="4"/>
        <v>55.118110236220474</v>
      </c>
    </row>
    <row r="40" spans="1:13" x14ac:dyDescent="0.25">
      <c r="A40" s="181" t="s">
        <v>357</v>
      </c>
      <c r="B40" s="182"/>
      <c r="C40" s="170">
        <f>'C Cell PF Standard Frame'!C40</f>
        <v>6.4838480000000009</v>
      </c>
      <c r="D40" s="170">
        <f>'C Cell PF Standard Frame'!D40</f>
        <v>7.4798100000000005</v>
      </c>
      <c r="E40" s="170">
        <f>'C Cell PF Standard Frame'!E40</f>
        <v>8.4757719999999992</v>
      </c>
      <c r="F40" s="170">
        <f>'C Cell PF Standard Frame'!F40</f>
        <v>9.4717339999999997</v>
      </c>
      <c r="G40" s="170">
        <f>'C Cell PF Standard Frame'!G40</f>
        <v>10.467696000000002</v>
      </c>
      <c r="H40" s="170">
        <f>'C Cell PF Standard Frame'!H40</f>
        <v>11.463658000000001</v>
      </c>
      <c r="I40" s="170">
        <f>'C Cell PF Standard Frame'!I40</f>
        <v>12.459620000000001</v>
      </c>
      <c r="J40" s="170">
        <f>'C Cell PF Standard Frame'!J40</f>
        <v>13.455582000000001</v>
      </c>
      <c r="K40" s="170">
        <f>'C Cell PF Standard Frame'!K40</f>
        <v>14.451544</v>
      </c>
      <c r="L40" s="170">
        <f>'C Cell PF Standard Frame'!L40</f>
        <v>15.447506000000002</v>
      </c>
      <c r="M40" s="170">
        <f>'C Cell PF Standard Frame'!M40</f>
        <v>16.443467999999999</v>
      </c>
    </row>
    <row r="41" spans="1:13" x14ac:dyDescent="0.25">
      <c r="A41" s="183" t="s">
        <v>358</v>
      </c>
      <c r="B41" s="179"/>
      <c r="C41" s="170">
        <f>'C Cell PF Standard Frame'!C41</f>
        <v>7.9244960000000013</v>
      </c>
      <c r="D41" s="170">
        <f>'C Cell PF Standard Frame'!D41</f>
        <v>9.2806200000000008</v>
      </c>
      <c r="E41" s="170">
        <f>'C Cell PF Standard Frame'!E41</f>
        <v>10.636744</v>
      </c>
      <c r="F41" s="170">
        <f>'C Cell PF Standard Frame'!F41</f>
        <v>11.992868</v>
      </c>
      <c r="G41" s="170">
        <f>'C Cell PF Standard Frame'!G41</f>
        <v>13.348992000000003</v>
      </c>
      <c r="H41" s="170">
        <f>'C Cell PF Standard Frame'!H41</f>
        <v>14.705116000000002</v>
      </c>
      <c r="I41" s="170">
        <f>'C Cell PF Standard Frame'!I41</f>
        <v>16.061240000000002</v>
      </c>
      <c r="J41" s="170">
        <f>'C Cell PF Standard Frame'!J41</f>
        <v>17.417364000000003</v>
      </c>
      <c r="K41" s="170">
        <f>'C Cell PF Standard Frame'!K41</f>
        <v>18.773488</v>
      </c>
      <c r="L41" s="170">
        <f>'C Cell PF Standard Frame'!L41</f>
        <v>20.129612000000002</v>
      </c>
      <c r="M41" s="170">
        <f>'C Cell PF Standard Frame'!M41</f>
        <v>21.485735999999999</v>
      </c>
    </row>
    <row r="44" spans="1:13" x14ac:dyDescent="0.25">
      <c r="A44" s="117" t="s">
        <v>526</v>
      </c>
      <c r="C44" s="170">
        <f>'C Cell PF Standard Frame'!C44</f>
        <v>1.496</v>
      </c>
    </row>
    <row r="45" spans="1:13" x14ac:dyDescent="0.25">
      <c r="A45" s="117" t="s">
        <v>522</v>
      </c>
      <c r="C45" s="170">
        <f>'C Cell PF Standard Frame'!C45</f>
        <v>1.1553199999999999</v>
      </c>
    </row>
  </sheetData>
  <mergeCells count="2">
    <mergeCell ref="E20:I20"/>
    <mergeCell ref="J20:M20"/>
  </mergeCells>
  <pageMargins left="0.7" right="0.7" top="0.75" bottom="0.75" header="0.3" footer="0.3"/>
  <pageSetup paperSize="9" scale="75" orientation="portrait" r:id="rId1"/>
  <headerFooter>
    <oddHeader xml:space="preserve">&amp;L&amp;"-,Bold"&amp;18Perfect Fit Pleated Cell Only&amp;R&amp;"-,Bold"&amp;14Standard Frames
</oddHeader>
  </headerFooter>
  <colBreaks count="1" manualBreakCount="1">
    <brk id="13" max="91"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610C-B07B-4B5D-9246-3A3003DE48FD}">
  <dimension ref="A1:I32"/>
  <sheetViews>
    <sheetView view="pageBreakPreview" topLeftCell="A2" zoomScale="130" zoomScaleNormal="100" zoomScaleSheetLayoutView="130" workbookViewId="0">
      <selection activeCell="C5" sqref="C5"/>
    </sheetView>
  </sheetViews>
  <sheetFormatPr defaultRowHeight="15" x14ac:dyDescent="0.25"/>
  <sheetData>
    <row r="1" spans="1:9" ht="18.75" x14ac:dyDescent="0.3">
      <c r="A1" s="2" t="s">
        <v>556</v>
      </c>
      <c r="B1" s="2"/>
      <c r="C1" s="2"/>
      <c r="D1" s="2"/>
      <c r="E1" s="2"/>
      <c r="F1" s="2"/>
      <c r="G1" s="2"/>
      <c r="H1" s="2"/>
      <c r="I1" s="2"/>
    </row>
    <row r="2" spans="1:9" ht="18.75" x14ac:dyDescent="0.3">
      <c r="A2" s="2"/>
      <c r="B2" s="2"/>
      <c r="C2" s="2"/>
      <c r="D2" s="2"/>
      <c r="E2" s="2"/>
      <c r="F2" s="2"/>
      <c r="G2" s="2"/>
      <c r="H2" s="2"/>
      <c r="I2" s="2"/>
    </row>
    <row r="3" spans="1:9" ht="18.75" x14ac:dyDescent="0.3">
      <c r="A3" s="343"/>
      <c r="B3" s="343" t="s">
        <v>2</v>
      </c>
      <c r="C3" s="343">
        <v>460</v>
      </c>
      <c r="D3" s="343">
        <v>610</v>
      </c>
      <c r="E3" s="343">
        <v>760</v>
      </c>
      <c r="F3" s="343">
        <v>910</v>
      </c>
      <c r="G3" s="343">
        <v>1060</v>
      </c>
      <c r="H3" s="343">
        <v>1210</v>
      </c>
      <c r="I3" s="343">
        <v>1300</v>
      </c>
    </row>
    <row r="4" spans="1:9" ht="18.75" x14ac:dyDescent="0.3">
      <c r="A4" s="343" t="s">
        <v>3</v>
      </c>
      <c r="B4" s="336"/>
      <c r="C4" s="336" t="s">
        <v>348</v>
      </c>
      <c r="D4" s="336" t="s">
        <v>326</v>
      </c>
      <c r="E4" s="336" t="s">
        <v>57</v>
      </c>
      <c r="F4" s="336" t="s">
        <v>331</v>
      </c>
      <c r="G4" s="336" t="s">
        <v>332</v>
      </c>
      <c r="H4" s="336" t="s">
        <v>333</v>
      </c>
      <c r="I4" s="336" t="s">
        <v>349</v>
      </c>
    </row>
    <row r="5" spans="1:9" ht="18.75" x14ac:dyDescent="0.3">
      <c r="A5" s="339">
        <v>610</v>
      </c>
      <c r="B5" s="336" t="s">
        <v>326</v>
      </c>
      <c r="C5" s="346">
        <f>'C 25mm PF Oak Frame'!C5+'C 25mm PF Oak Frame'!C5*(-PfVeneatianDiscount)</f>
        <v>52.488</v>
      </c>
      <c r="D5" s="346">
        <f>'C 25mm PF Oak Frame'!D5+'C 25mm PF Oak Frame'!D5*(-PfVeneatianDiscount)</f>
        <v>59.048999999999992</v>
      </c>
      <c r="E5" s="346">
        <f>'C 25mm PF Oak Frame'!E5+'C 25mm PF Oak Frame'!E5*(-PfVeneatianDiscount)</f>
        <v>62.693999999999996</v>
      </c>
      <c r="F5" s="346">
        <f>'C 25mm PF Oak Frame'!F5+'C 25mm PF Oak Frame'!F5*(-PfVeneatianDiscount)</f>
        <v>65.61</v>
      </c>
      <c r="G5" s="346">
        <f>'C 25mm PF Oak Frame'!G5+'C 25mm PF Oak Frame'!G5*(-PfVeneatianDiscount)</f>
        <v>69.984000000000009</v>
      </c>
      <c r="H5" s="346">
        <f>'C 25mm PF Oak Frame'!H5+'C 25mm PF Oak Frame'!H5*(-PfVeneatianDiscount)</f>
        <v>73.629000000000005</v>
      </c>
      <c r="I5" s="346">
        <f>'C 25mm PF Oak Frame'!I5+'C 25mm PF Oak Frame'!I5*(-PfVeneatianDiscount)</f>
        <v>77.274000000000015</v>
      </c>
    </row>
    <row r="6" spans="1:9" ht="18.75" x14ac:dyDescent="0.3">
      <c r="A6" s="339">
        <v>760</v>
      </c>
      <c r="B6" s="336" t="s">
        <v>57</v>
      </c>
      <c r="C6" s="346">
        <f>'C 25mm PF Oak Frame'!C6+'C 25mm PF Oak Frame'!C6*(-PfVeneatianDiscount)</f>
        <v>59.048999999999992</v>
      </c>
      <c r="D6" s="346">
        <f>'C 25mm PF Oak Frame'!D6+'C 25mm PF Oak Frame'!D6*(-PfVeneatianDiscount)</f>
        <v>61.964999999999996</v>
      </c>
      <c r="E6" s="346">
        <f>'C 25mm PF Oak Frame'!E6+'C 25mm PF Oak Frame'!E6*(-PfVeneatianDiscount)</f>
        <v>65.61</v>
      </c>
      <c r="F6" s="346">
        <f>'C 25mm PF Oak Frame'!F6+'C 25mm PF Oak Frame'!F6*(-PfVeneatianDiscount)</f>
        <v>69.984000000000009</v>
      </c>
      <c r="G6" s="346">
        <f>'C 25mm PF Oak Frame'!G6+'C 25mm PF Oak Frame'!G6*(-PfVeneatianDiscount)</f>
        <v>73.629000000000005</v>
      </c>
      <c r="H6" s="346">
        <f>'C 25mm PF Oak Frame'!H6+'C 25mm PF Oak Frame'!H6*(-PfVeneatianDiscount)</f>
        <v>78.002999999999986</v>
      </c>
      <c r="I6" s="346">
        <f>'C 25mm PF Oak Frame'!I6+'C 25mm PF Oak Frame'!I6*(-PfVeneatianDiscount)</f>
        <v>80.919000000000011</v>
      </c>
    </row>
    <row r="7" spans="1:9" ht="18.75" x14ac:dyDescent="0.3">
      <c r="A7" s="339">
        <v>910</v>
      </c>
      <c r="B7" s="336" t="s">
        <v>331</v>
      </c>
      <c r="C7" s="346">
        <f>'C 25mm PF Oak Frame'!C7+'C 25mm PF Oak Frame'!C7*(-PfVeneatianDiscount)</f>
        <v>61.964999999999996</v>
      </c>
      <c r="D7" s="346">
        <f>'C 25mm PF Oak Frame'!D7+'C 25mm PF Oak Frame'!D7*(-PfVeneatianDiscount)</f>
        <v>63.423000000000002</v>
      </c>
      <c r="E7" s="346">
        <f>'C 25mm PF Oak Frame'!E7+'C 25mm PF Oak Frame'!E7*(-PfVeneatianDiscount)</f>
        <v>68.52600000000001</v>
      </c>
      <c r="F7" s="346">
        <f>'C 25mm PF Oak Frame'!F7+'C 25mm PF Oak Frame'!F7*(-PfVeneatianDiscount)</f>
        <v>73.629000000000005</v>
      </c>
      <c r="G7" s="346">
        <f>'C 25mm PF Oak Frame'!G7+'C 25mm PF Oak Frame'!G7*(-PfVeneatianDiscount)</f>
        <v>78.002999999999986</v>
      </c>
      <c r="H7" s="346">
        <f>'C 25mm PF Oak Frame'!H7+'C 25mm PF Oak Frame'!H7*(-PfVeneatianDiscount)</f>
        <v>80.919000000000011</v>
      </c>
      <c r="I7" s="346">
        <f>'C 25mm PF Oak Frame'!I7+'C 25mm PF Oak Frame'!I7*(-PfVeneatianDiscount)</f>
        <v>85.292999999999992</v>
      </c>
    </row>
    <row r="8" spans="1:9" ht="18.75" x14ac:dyDescent="0.3">
      <c r="A8" s="339">
        <v>1060</v>
      </c>
      <c r="B8" s="336" t="s">
        <v>332</v>
      </c>
      <c r="C8" s="346">
        <f>'C 25mm PF Oak Frame'!C8+'C 25mm PF Oak Frame'!C8*(-PfVeneatianDiscount)</f>
        <v>61.964999999999996</v>
      </c>
      <c r="D8" s="346">
        <f>'C 25mm PF Oak Frame'!D8+'C 25mm PF Oak Frame'!D8*(-PfVeneatianDiscount)</f>
        <v>66.338999999999999</v>
      </c>
      <c r="E8" s="346">
        <f>'C 25mm PF Oak Frame'!E8+'C 25mm PF Oak Frame'!E8*(-PfVeneatianDiscount)</f>
        <v>70.712999999999994</v>
      </c>
      <c r="F8" s="346">
        <f>'C 25mm PF Oak Frame'!F8+'C 25mm PF Oak Frame'!F8*(-PfVeneatianDiscount)</f>
        <v>77.274000000000015</v>
      </c>
      <c r="G8" s="346">
        <f>'C 25mm PF Oak Frame'!G8+'C 25mm PF Oak Frame'!G8*(-PfVeneatianDiscount)</f>
        <v>80.919000000000011</v>
      </c>
      <c r="H8" s="346">
        <f>'C 25mm PF Oak Frame'!H8+'C 25mm PF Oak Frame'!H8*(-PfVeneatianDiscount)</f>
        <v>85.292999999999992</v>
      </c>
      <c r="I8" s="346">
        <f>'C 25mm PF Oak Frame'!I8+'C 25mm PF Oak Frame'!I8*(-PfVeneatianDiscount)</f>
        <v>91.125</v>
      </c>
    </row>
    <row r="9" spans="1:9" ht="18.75" x14ac:dyDescent="0.3">
      <c r="A9" s="339">
        <v>1210</v>
      </c>
      <c r="B9" s="336" t="s">
        <v>333</v>
      </c>
      <c r="C9" s="346">
        <f>'C 25mm PF Oak Frame'!C9+'C 25mm PF Oak Frame'!C9*(-PfVeneatianDiscount)</f>
        <v>63.423000000000002</v>
      </c>
      <c r="D9" s="346">
        <f>'C 25mm PF Oak Frame'!D9+'C 25mm PF Oak Frame'!D9*(-PfVeneatianDiscount)</f>
        <v>68.52600000000001</v>
      </c>
      <c r="E9" s="346">
        <f>'C 25mm PF Oak Frame'!E9+'C 25mm PF Oak Frame'!E9*(-PfVeneatianDiscount)</f>
        <v>75.816000000000003</v>
      </c>
      <c r="F9" s="346">
        <f>'C 25mm PF Oak Frame'!F9+'C 25mm PF Oak Frame'!F9*(-PfVeneatianDiscount)</f>
        <v>80.19</v>
      </c>
      <c r="G9" s="346">
        <f>'C 25mm PF Oak Frame'!G9+'C 25mm PF Oak Frame'!G9*(-PfVeneatianDiscount)</f>
        <v>85.292999999999992</v>
      </c>
      <c r="H9" s="346">
        <f>'C 25mm PF Oak Frame'!H9+'C 25mm PF Oak Frame'!H9*(-PfVeneatianDiscount)</f>
        <v>91.125</v>
      </c>
      <c r="I9" s="346">
        <f>'C 25mm PF Oak Frame'!I9+'C 25mm PF Oak Frame'!I9*(-PfVeneatianDiscount)</f>
        <v>96.228000000000009</v>
      </c>
    </row>
    <row r="10" spans="1:9" ht="18.75" x14ac:dyDescent="0.3">
      <c r="A10" s="339">
        <v>1360</v>
      </c>
      <c r="B10" s="336" t="s">
        <v>334</v>
      </c>
      <c r="C10" s="346">
        <f>'C 25mm PF Oak Frame'!C10+'C 25mm PF Oak Frame'!C10*(-PfVeneatianDiscount)</f>
        <v>66.338999999999999</v>
      </c>
      <c r="D10" s="346">
        <f>'C 25mm PF Oak Frame'!D10+'C 25mm PF Oak Frame'!D10*(-PfVeneatianDiscount)</f>
        <v>70.712999999999994</v>
      </c>
      <c r="E10" s="346">
        <f>'C 25mm PF Oak Frame'!E10+'C 25mm PF Oak Frame'!E10*(-PfVeneatianDiscount)</f>
        <v>78.002999999999986</v>
      </c>
      <c r="F10" s="346">
        <f>'C 25mm PF Oak Frame'!F10+'C 25mm PF Oak Frame'!F10*(-PfVeneatianDiscount)</f>
        <v>84.564000000000007</v>
      </c>
      <c r="G10" s="346">
        <f>'C 25mm PF Oak Frame'!G10+'C 25mm PF Oak Frame'!G10*(-PfVeneatianDiscount)</f>
        <v>88.937999999999988</v>
      </c>
      <c r="H10" s="346">
        <f>'C 25mm PF Oak Frame'!H10+'C 25mm PF Oak Frame'!H10*(-PfVeneatianDiscount)</f>
        <v>96.228000000000009</v>
      </c>
      <c r="I10" s="346">
        <f>'C 25mm PF Oak Frame'!I10+'C 25mm PF Oak Frame'!I10*(-PfVeneatianDiscount)</f>
        <v>102.05999999999999</v>
      </c>
    </row>
    <row r="11" spans="1:9" ht="18.75" x14ac:dyDescent="0.3">
      <c r="A11" s="339">
        <v>1510</v>
      </c>
      <c r="B11" s="336" t="s">
        <v>335</v>
      </c>
      <c r="C11" s="346">
        <f>'C 25mm PF Oak Frame'!C11+'C 25mm PF Oak Frame'!C11*(-PfVeneatianDiscount)</f>
        <v>68.52600000000001</v>
      </c>
      <c r="D11" s="346">
        <f>'C 25mm PF Oak Frame'!D11+'C 25mm PF Oak Frame'!D11*(-PfVeneatianDiscount)</f>
        <v>75.816000000000003</v>
      </c>
      <c r="E11" s="346">
        <f>'C 25mm PF Oak Frame'!E11+'C 25mm PF Oak Frame'!E11*(-PfVeneatianDiscount)</f>
        <v>83.106000000000009</v>
      </c>
      <c r="F11" s="346">
        <f>'C 25mm PF Oak Frame'!F11+'C 25mm PF Oak Frame'!F11*(-PfVeneatianDiscount)</f>
        <v>86.751000000000033</v>
      </c>
      <c r="G11" s="346">
        <f>'C 25mm PF Oak Frame'!G11+'C 25mm PF Oak Frame'!G11*(-PfVeneatianDiscount)</f>
        <v>94.041000000000011</v>
      </c>
      <c r="H11" s="346">
        <f>'C 25mm PF Oak Frame'!H11+'C 25mm PF Oak Frame'!H11*(-PfVeneatianDiscount)</f>
        <v>98.415000000000006</v>
      </c>
      <c r="I11" s="346">
        <f>'C 25mm PF Oak Frame'!I11+'C 25mm PF Oak Frame'!I11*(-PfVeneatianDiscount)</f>
        <v>106.434</v>
      </c>
    </row>
    <row r="12" spans="1:9" ht="18.75" x14ac:dyDescent="0.3">
      <c r="A12" s="339">
        <v>1660</v>
      </c>
      <c r="B12" s="336" t="s">
        <v>336</v>
      </c>
      <c r="C12" s="346">
        <f>'C 25mm PF Oak Frame'!C12+'C 25mm PF Oak Frame'!C12*(-PfVeneatianDiscount)</f>
        <v>70.712999999999994</v>
      </c>
      <c r="D12" s="346">
        <f>'C 25mm PF Oak Frame'!D12+'C 25mm PF Oak Frame'!D12*(-PfVeneatianDiscount)</f>
        <v>78.002999999999986</v>
      </c>
      <c r="E12" s="346">
        <f>'C 25mm PF Oak Frame'!E12+'C 25mm PF Oak Frame'!E12*(-PfVeneatianDiscount)</f>
        <v>85.292999999999992</v>
      </c>
      <c r="F12" s="346">
        <f>'C 25mm PF Oak Frame'!F12+'C 25mm PF Oak Frame'!F12*(-PfVeneatianDiscount)</f>
        <v>89.667000000000002</v>
      </c>
      <c r="G12" s="346">
        <f>'C 25mm PF Oak Frame'!G12+'C 25mm PF Oak Frame'!G12*(-PfVeneatianDiscount)</f>
        <v>97.686000000000021</v>
      </c>
      <c r="H12" s="346">
        <f>'C 25mm PF Oak Frame'!H12+'C 25mm PF Oak Frame'!H12*(-PfVeneatianDiscount)</f>
        <v>105.705</v>
      </c>
      <c r="I12" s="346">
        <f>'C 25mm PF Oak Frame'!I12+'C 25mm PF Oak Frame'!I12*(-PfVeneatianDiscount)</f>
        <v>111.53700000000001</v>
      </c>
    </row>
    <row r="13" spans="1:9" ht="18.75" x14ac:dyDescent="0.3">
      <c r="A13" s="339">
        <v>1810</v>
      </c>
      <c r="B13" s="336" t="s">
        <v>337</v>
      </c>
      <c r="C13" s="346">
        <f>'C 25mm PF Oak Frame'!C13+'C 25mm PF Oak Frame'!C13*(-PfVeneatianDiscount)</f>
        <v>73.629000000000005</v>
      </c>
      <c r="D13" s="346">
        <f>'C 25mm PF Oak Frame'!D13+'C 25mm PF Oak Frame'!D13*(-PfVeneatianDiscount)</f>
        <v>80.919000000000011</v>
      </c>
      <c r="E13" s="346">
        <f>'C 25mm PF Oak Frame'!E13+'C 25mm PF Oak Frame'!E13*(-PfVeneatianDiscount)</f>
        <v>87.47999999999999</v>
      </c>
      <c r="F13" s="346">
        <f>'C 25mm PF Oak Frame'!F13+'C 25mm PF Oak Frame'!F13*(-PfVeneatianDiscount)</f>
        <v>94.041000000000011</v>
      </c>
      <c r="G13" s="346">
        <f>'C 25mm PF Oak Frame'!G13+'C 25mm PF Oak Frame'!G13*(-PfVeneatianDiscount)</f>
        <v>102.78900000000002</v>
      </c>
      <c r="H13" s="346">
        <f>'C 25mm PF Oak Frame'!H13+'C 25mm PF Oak Frame'!H13*(-PfVeneatianDiscount)</f>
        <v>109.35</v>
      </c>
      <c r="I13" s="346">
        <f>'C 25mm PF Oak Frame'!I13+'C 25mm PF Oak Frame'!I13*(-PfVeneatianDiscount)</f>
        <v>0</v>
      </c>
    </row>
    <row r="14" spans="1:9" ht="18.75" x14ac:dyDescent="0.3">
      <c r="A14" s="339">
        <v>2000</v>
      </c>
      <c r="B14" s="336" t="s">
        <v>551</v>
      </c>
      <c r="C14" s="346">
        <f>'C 25mm PF Oak Frame'!C14+'C 25mm PF Oak Frame'!C14*(-PfVeneatianDiscount)</f>
        <v>78.002999999999986</v>
      </c>
      <c r="D14" s="346">
        <f>'C 25mm PF Oak Frame'!D14+'C 25mm PF Oak Frame'!D14*(-PfVeneatianDiscount)</f>
        <v>84.564000000000007</v>
      </c>
      <c r="E14" s="346">
        <f>'C 25mm PF Oak Frame'!E14+'C 25mm PF Oak Frame'!E14*(-PfVeneatianDiscount)</f>
        <v>91.125</v>
      </c>
      <c r="F14" s="346">
        <f>'C 25mm PF Oak Frame'!F14+'C 25mm PF Oak Frame'!F14*(-PfVeneatianDiscount)</f>
        <v>97.686000000000021</v>
      </c>
      <c r="G14" s="346">
        <f>'C 25mm PF Oak Frame'!G14+'C 25mm PF Oak Frame'!G14*(-PfVeneatianDiscount)</f>
        <v>106.434</v>
      </c>
      <c r="H14" s="346">
        <f>'C 25mm PF Oak Frame'!H14+'C 25mm PF Oak Frame'!H14*(-PfVeneatianDiscount)</f>
        <v>0</v>
      </c>
      <c r="I14" s="346">
        <f>'C 25mm PF Oak Frame'!I14+'C 25mm PF Oak Frame'!I14*(-PfVeneatianDiscount)</f>
        <v>0</v>
      </c>
    </row>
    <row r="15" spans="1:9" ht="18.75" x14ac:dyDescent="0.3">
      <c r="A15" s="2"/>
      <c r="B15" s="2"/>
      <c r="C15" s="2"/>
      <c r="D15" s="2"/>
      <c r="E15" s="2"/>
      <c r="F15" s="2"/>
      <c r="G15" s="2"/>
      <c r="H15" s="2"/>
      <c r="I15" s="2"/>
    </row>
    <row r="16" spans="1:9" ht="18.75" x14ac:dyDescent="0.3">
      <c r="A16" s="2" t="s">
        <v>557</v>
      </c>
      <c r="B16" s="2"/>
      <c r="C16" s="2"/>
      <c r="D16" s="2"/>
      <c r="E16" s="2"/>
      <c r="F16" s="2"/>
      <c r="G16" s="2"/>
      <c r="H16" s="2"/>
      <c r="I16" s="2"/>
    </row>
    <row r="17" spans="1:9" ht="18.75" x14ac:dyDescent="0.3">
      <c r="A17" s="2"/>
      <c r="B17" s="2"/>
      <c r="C17" s="2"/>
      <c r="D17" s="2"/>
      <c r="E17" s="2"/>
      <c r="F17" s="2"/>
      <c r="G17" s="2"/>
      <c r="H17" s="2"/>
      <c r="I17" s="2"/>
    </row>
    <row r="18" spans="1:9" ht="18.75" x14ac:dyDescent="0.3">
      <c r="A18" s="343"/>
      <c r="B18" s="343" t="s">
        <v>2</v>
      </c>
      <c r="C18" s="343" t="s">
        <v>346</v>
      </c>
      <c r="D18" s="343" t="s">
        <v>325</v>
      </c>
      <c r="E18" s="343" t="s">
        <v>54</v>
      </c>
      <c r="F18" s="343" t="s">
        <v>328</v>
      </c>
      <c r="G18" s="343" t="s">
        <v>329</v>
      </c>
      <c r="H18" s="343" t="s">
        <v>330</v>
      </c>
      <c r="I18" s="343" t="s">
        <v>347</v>
      </c>
    </row>
    <row r="19" spans="1:9" ht="18.75" x14ac:dyDescent="0.3">
      <c r="A19" s="343" t="s">
        <v>3</v>
      </c>
      <c r="B19" s="336"/>
      <c r="C19" s="336" t="s">
        <v>348</v>
      </c>
      <c r="D19" s="336" t="s">
        <v>326</v>
      </c>
      <c r="E19" s="336" t="s">
        <v>57</v>
      </c>
      <c r="F19" s="336" t="s">
        <v>331</v>
      </c>
      <c r="G19" s="336" t="s">
        <v>332</v>
      </c>
      <c r="H19" s="336" t="s">
        <v>333</v>
      </c>
      <c r="I19" s="336" t="s">
        <v>349</v>
      </c>
    </row>
    <row r="20" spans="1:9" ht="18.75" x14ac:dyDescent="0.3">
      <c r="A20" s="339">
        <v>610</v>
      </c>
      <c r="B20" s="336" t="s">
        <v>326</v>
      </c>
      <c r="C20" s="346">
        <f>'C 25mm PF Oak Frame'!C20+'C 25mm PF Oak Frame'!C20*(-PfVeneatianDiscount)</f>
        <v>55.403999999999996</v>
      </c>
      <c r="D20" s="346">
        <f>'C 25mm PF Oak Frame'!D20+'C 25mm PF Oak Frame'!D20*(-PfVeneatianDiscount)</f>
        <v>63.423000000000002</v>
      </c>
      <c r="E20" s="346">
        <f>'C 25mm PF Oak Frame'!E20+'C 25mm PF Oak Frame'!E20*(-PfVeneatianDiscount)</f>
        <v>65.61</v>
      </c>
      <c r="F20" s="346">
        <f>'C 25mm PF Oak Frame'!F20+'C 25mm PF Oak Frame'!F20*(-PfVeneatianDiscount)</f>
        <v>72.900000000000006</v>
      </c>
      <c r="G20" s="346">
        <f>'C 25mm PF Oak Frame'!G20+'C 25mm PF Oak Frame'!G20*(-PfVeneatianDiscount)</f>
        <v>77.274000000000015</v>
      </c>
      <c r="H20" s="346">
        <f>'C 25mm PF Oak Frame'!H20+'C 25mm PF Oak Frame'!H20*(-PfVeneatianDiscount)</f>
        <v>80.919000000000011</v>
      </c>
      <c r="I20" s="346">
        <f>'C 25mm PF Oak Frame'!I20+'C 25mm PF Oak Frame'!I20*(-PfVeneatianDiscount)</f>
        <v>84.564000000000007</v>
      </c>
    </row>
    <row r="21" spans="1:9" ht="18.75" x14ac:dyDescent="0.3">
      <c r="A21" s="339">
        <v>760</v>
      </c>
      <c r="B21" s="336" t="s">
        <v>57</v>
      </c>
      <c r="C21" s="346">
        <f>'C 25mm PF Oak Frame'!C21+'C 25mm PF Oak Frame'!C21*(-PfVeneatianDiscount)</f>
        <v>61.964999999999996</v>
      </c>
      <c r="D21" s="346">
        <f>'C 25mm PF Oak Frame'!D21+'C 25mm PF Oak Frame'!D21*(-PfVeneatianDiscount)</f>
        <v>65.61</v>
      </c>
      <c r="E21" s="346">
        <f>'C 25mm PF Oak Frame'!E21+'C 25mm PF Oak Frame'!E21*(-PfVeneatianDiscount)</f>
        <v>72.900000000000006</v>
      </c>
      <c r="F21" s="346">
        <f>'C 25mm PF Oak Frame'!F21+'C 25mm PF Oak Frame'!F21*(-PfVeneatianDiscount)</f>
        <v>77.274000000000015</v>
      </c>
      <c r="G21" s="346">
        <f>'C 25mm PF Oak Frame'!G21+'C 25mm PF Oak Frame'!G21*(-PfVeneatianDiscount)</f>
        <v>80.919000000000011</v>
      </c>
      <c r="H21" s="346">
        <f>'C 25mm PF Oak Frame'!H21+'C 25mm PF Oak Frame'!H21*(-PfVeneatianDiscount)</f>
        <v>87.47999999999999</v>
      </c>
      <c r="I21" s="346">
        <f>'C 25mm PF Oak Frame'!I21+'C 25mm PF Oak Frame'!I21*(-PfVeneatianDiscount)</f>
        <v>91.125</v>
      </c>
    </row>
    <row r="22" spans="1:9" ht="18.75" x14ac:dyDescent="0.3">
      <c r="A22" s="339">
        <v>910</v>
      </c>
      <c r="B22" s="336" t="s">
        <v>331</v>
      </c>
      <c r="C22" s="346">
        <f>'C 25mm PF Oak Frame'!C22+'C 25mm PF Oak Frame'!C22*(-PfVeneatianDiscount)</f>
        <v>63.423000000000002</v>
      </c>
      <c r="D22" s="346">
        <f>'C 25mm PF Oak Frame'!D22+'C 25mm PF Oak Frame'!D22*(-PfVeneatianDiscount)</f>
        <v>68.52600000000001</v>
      </c>
      <c r="E22" s="346">
        <f>'C 25mm PF Oak Frame'!E22+'C 25mm PF Oak Frame'!E22*(-PfVeneatianDiscount)</f>
        <v>77.274000000000015</v>
      </c>
      <c r="F22" s="346">
        <f>'C 25mm PF Oak Frame'!F22+'C 25mm PF Oak Frame'!F22*(-PfVeneatianDiscount)</f>
        <v>80.919000000000011</v>
      </c>
      <c r="G22" s="346">
        <f>'C 25mm PF Oak Frame'!G22+'C 25mm PF Oak Frame'!G22*(-PfVeneatianDiscount)</f>
        <v>87.47999999999999</v>
      </c>
      <c r="H22" s="346">
        <f>'C 25mm PF Oak Frame'!H22+'C 25mm PF Oak Frame'!H22*(-PfVeneatianDiscount)</f>
        <v>93.312000000000012</v>
      </c>
      <c r="I22" s="346">
        <f>'C 25mm PF Oak Frame'!I22+'C 25mm PF Oak Frame'!I22*(-PfVeneatianDiscount)</f>
        <v>97.686000000000021</v>
      </c>
    </row>
    <row r="23" spans="1:9" ht="18.75" x14ac:dyDescent="0.3">
      <c r="A23" s="339">
        <v>1060</v>
      </c>
      <c r="B23" s="336" t="s">
        <v>332</v>
      </c>
      <c r="C23" s="346">
        <f>'C 25mm PF Oak Frame'!C23+'C 25mm PF Oak Frame'!C23*(-PfVeneatianDiscount)</f>
        <v>66.338999999999999</v>
      </c>
      <c r="D23" s="346">
        <f>'C 25mm PF Oak Frame'!D23+'C 25mm PF Oak Frame'!D23*(-PfVeneatianDiscount)</f>
        <v>75.816000000000003</v>
      </c>
      <c r="E23" s="346">
        <f>'C 25mm PF Oak Frame'!E23+'C 25mm PF Oak Frame'!E23*(-PfVeneatianDiscount)</f>
        <v>80.19</v>
      </c>
      <c r="F23" s="346">
        <f>'C 25mm PF Oak Frame'!F23+'C 25mm PF Oak Frame'!F23*(-PfVeneatianDiscount)</f>
        <v>87.47999999999999</v>
      </c>
      <c r="G23" s="346">
        <f>'C 25mm PF Oak Frame'!G23+'C 25mm PF Oak Frame'!G23*(-PfVeneatianDiscount)</f>
        <v>93.312000000000012</v>
      </c>
      <c r="H23" s="346">
        <f>'C 25mm PF Oak Frame'!H23+'C 25mm PF Oak Frame'!H23*(-PfVeneatianDiscount)</f>
        <v>97.686000000000021</v>
      </c>
      <c r="I23" s="346">
        <f>'C 25mm PF Oak Frame'!I23+'C 25mm PF Oak Frame'!I23*(-PfVeneatianDiscount)</f>
        <v>106.434</v>
      </c>
    </row>
    <row r="24" spans="1:9" ht="18.75" x14ac:dyDescent="0.3">
      <c r="A24" s="339">
        <v>1210</v>
      </c>
      <c r="B24" s="336" t="s">
        <v>333</v>
      </c>
      <c r="C24" s="346">
        <f>'C 25mm PF Oak Frame'!C24+'C 25mm PF Oak Frame'!C24*(-PfVeneatianDiscount)</f>
        <v>69.984000000000009</v>
      </c>
      <c r="D24" s="346">
        <f>'C 25mm PF Oak Frame'!D24+'C 25mm PF Oak Frame'!D24*(-PfVeneatianDiscount)</f>
        <v>78.002999999999986</v>
      </c>
      <c r="E24" s="346">
        <f>'C 25mm PF Oak Frame'!E24+'C 25mm PF Oak Frame'!E24*(-PfVeneatianDiscount)</f>
        <v>84.564000000000007</v>
      </c>
      <c r="F24" s="346">
        <f>'C 25mm PF Oak Frame'!F24+'C 25mm PF Oak Frame'!F24*(-PfVeneatianDiscount)</f>
        <v>91.125</v>
      </c>
      <c r="G24" s="346">
        <f>'C 25mm PF Oak Frame'!G24+'C 25mm PF Oak Frame'!G24*(-PfVeneatianDiscount)</f>
        <v>97.686000000000021</v>
      </c>
      <c r="H24" s="346">
        <f>'C 25mm PF Oak Frame'!H24+'C 25mm PF Oak Frame'!H24*(-PfVeneatianDiscount)</f>
        <v>106.434</v>
      </c>
      <c r="I24" s="346">
        <f>'C 25mm PF Oak Frame'!I24+'C 25mm PF Oak Frame'!I24*(-PfVeneatianDiscount)</f>
        <v>111.53700000000001</v>
      </c>
    </row>
    <row r="25" spans="1:9" ht="18.75" x14ac:dyDescent="0.3">
      <c r="A25" s="339">
        <v>1360</v>
      </c>
      <c r="B25" s="336" t="s">
        <v>334</v>
      </c>
      <c r="C25" s="346">
        <f>'C 25mm PF Oak Frame'!C25+'C 25mm PF Oak Frame'!C25*(-PfVeneatianDiscount)</f>
        <v>73.629000000000005</v>
      </c>
      <c r="D25" s="346">
        <f>'C 25mm PF Oak Frame'!D25+'C 25mm PF Oak Frame'!D25*(-PfVeneatianDiscount)</f>
        <v>80.919000000000011</v>
      </c>
      <c r="E25" s="346">
        <f>'C 25mm PF Oak Frame'!E25+'C 25mm PF Oak Frame'!E25*(-PfVeneatianDiscount)</f>
        <v>87.47999999999999</v>
      </c>
      <c r="F25" s="346">
        <f>'C 25mm PF Oak Frame'!F25+'C 25mm PF Oak Frame'!F25*(-PfVeneatianDiscount)</f>
        <v>96.228000000000009</v>
      </c>
      <c r="G25" s="346">
        <f>'C 25mm PF Oak Frame'!G25+'C 25mm PF Oak Frame'!G25*(-PfVeneatianDiscount)</f>
        <v>104.247</v>
      </c>
      <c r="H25" s="346">
        <f>'C 25mm PF Oak Frame'!H25+'C 25mm PF Oak Frame'!H25*(-PfVeneatianDiscount)</f>
        <v>110.80799999999999</v>
      </c>
      <c r="I25" s="346">
        <f>'C 25mm PF Oak Frame'!I25+'C 25mm PF Oak Frame'!I25*(-PfVeneatianDiscount)</f>
        <v>117.369</v>
      </c>
    </row>
    <row r="26" spans="1:9" ht="18.75" x14ac:dyDescent="0.3">
      <c r="A26" s="339">
        <v>1510</v>
      </c>
      <c r="B26" s="336" t="s">
        <v>335</v>
      </c>
      <c r="C26" s="346">
        <f>'C 25mm PF Oak Frame'!C26+'C 25mm PF Oak Frame'!C26*(-PfVeneatianDiscount)</f>
        <v>77.274000000000015</v>
      </c>
      <c r="D26" s="346">
        <f>'C 25mm PF Oak Frame'!D26+'C 25mm PF Oak Frame'!D26*(-PfVeneatianDiscount)</f>
        <v>85.292999999999992</v>
      </c>
      <c r="E26" s="346">
        <f>'C 25mm PF Oak Frame'!E26+'C 25mm PF Oak Frame'!E26*(-PfVeneatianDiscount)</f>
        <v>91.125</v>
      </c>
      <c r="F26" s="346">
        <f>'C 25mm PF Oak Frame'!F26+'C 25mm PF Oak Frame'!F26*(-PfVeneatianDiscount)</f>
        <v>102.78900000000002</v>
      </c>
      <c r="G26" s="346">
        <f>'C 25mm PF Oak Frame'!G26+'C 25mm PF Oak Frame'!G26*(-PfVeneatianDiscount)</f>
        <v>109.35</v>
      </c>
      <c r="H26" s="346">
        <f>'C 25mm PF Oak Frame'!H26+'C 25mm PF Oak Frame'!H26*(-PfVeneatianDiscount)</f>
        <v>117.369</v>
      </c>
      <c r="I26" s="346">
        <f>'C 25mm PF Oak Frame'!I26+'C 25mm PF Oak Frame'!I26*(-PfVeneatianDiscount)</f>
        <v>125.38799999999999</v>
      </c>
    </row>
    <row r="27" spans="1:9" ht="18.75" x14ac:dyDescent="0.3">
      <c r="A27" s="339">
        <v>1660</v>
      </c>
      <c r="B27" s="336" t="s">
        <v>336</v>
      </c>
      <c r="C27" s="346">
        <f>'C 25mm PF Oak Frame'!C27+'C 25mm PF Oak Frame'!C27*(-PfVeneatianDiscount)</f>
        <v>80.19</v>
      </c>
      <c r="D27" s="346">
        <f>'C 25mm PF Oak Frame'!D27+'C 25mm PF Oak Frame'!D27*(-PfVeneatianDiscount)</f>
        <v>88.937999999999988</v>
      </c>
      <c r="E27" s="346">
        <f>'C 25mm PF Oak Frame'!E27+'C 25mm PF Oak Frame'!E27*(-PfVeneatianDiscount)</f>
        <v>96.228000000000009</v>
      </c>
      <c r="F27" s="346">
        <f>'C 25mm PF Oak Frame'!F27+'C 25mm PF Oak Frame'!F27*(-PfVeneatianDiscount)</f>
        <v>106.434</v>
      </c>
      <c r="G27" s="346">
        <f>'C 25mm PF Oak Frame'!G27+'C 25mm PF Oak Frame'!G27*(-PfVeneatianDiscount)</f>
        <v>112.26600000000002</v>
      </c>
      <c r="H27" s="346">
        <f>'C 25mm PF Oak Frame'!H27+'C 25mm PF Oak Frame'!H27*(-PfVeneatianDiscount)</f>
        <v>121.74299999999999</v>
      </c>
      <c r="I27" s="346">
        <f>'C 25mm PF Oak Frame'!I27+'C 25mm PF Oak Frame'!I27*(-PfVeneatianDiscount)</f>
        <v>132.678</v>
      </c>
    </row>
    <row r="28" spans="1:9" ht="18.75" x14ac:dyDescent="0.3">
      <c r="A28" s="339">
        <v>1810</v>
      </c>
      <c r="B28" s="336" t="s">
        <v>337</v>
      </c>
      <c r="C28" s="346">
        <f>'C 25mm PF Oak Frame'!C28+'C 25mm PF Oak Frame'!C28*(-PfVeneatianDiscount)</f>
        <v>83.106000000000009</v>
      </c>
      <c r="D28" s="346">
        <f>'C 25mm PF Oak Frame'!D28+'C 25mm PF Oak Frame'!D28*(-PfVeneatianDiscount)</f>
        <v>91.125</v>
      </c>
      <c r="E28" s="346">
        <f>'C 25mm PF Oak Frame'!E28+'C 25mm PF Oak Frame'!E28*(-PfVeneatianDiscount)</f>
        <v>98.415000000000006</v>
      </c>
      <c r="F28" s="346">
        <f>'C 25mm PF Oak Frame'!F28+'C 25mm PF Oak Frame'!F28*(-PfVeneatianDiscount)</f>
        <v>109.35</v>
      </c>
      <c r="G28" s="346">
        <f>'C 25mm PF Oak Frame'!G28+'C 25mm PF Oak Frame'!G28*(-PfVeneatianDiscount)</f>
        <v>119.556</v>
      </c>
      <c r="H28" s="346">
        <f>'C 25mm PF Oak Frame'!H28+'C 25mm PF Oak Frame'!H28*(-PfVeneatianDiscount)</f>
        <v>129.762</v>
      </c>
      <c r="I28" s="346">
        <f>'C 25mm PF Oak Frame'!I28+'C 25mm PF Oak Frame'!I28*(-PfVeneatianDiscount)</f>
        <v>0</v>
      </c>
    </row>
    <row r="29" spans="1:9" ht="18.75" x14ac:dyDescent="0.3">
      <c r="A29" s="339">
        <v>2000</v>
      </c>
      <c r="B29" s="336" t="s">
        <v>551</v>
      </c>
      <c r="C29" s="346">
        <f>'C 25mm PF Oak Frame'!C29+'C 25mm PF Oak Frame'!C29*(-PfVeneatianDiscount)</f>
        <v>85.292999999999992</v>
      </c>
      <c r="D29" s="346">
        <f>'C 25mm PF Oak Frame'!D29+'C 25mm PF Oak Frame'!D29*(-PfVeneatianDiscount)</f>
        <v>94.041000000000011</v>
      </c>
      <c r="E29" s="346">
        <f>'C 25mm PF Oak Frame'!E29+'C 25mm PF Oak Frame'!E29*(-PfVeneatianDiscount)</f>
        <v>106.434</v>
      </c>
      <c r="F29" s="346">
        <f>'C 25mm PF Oak Frame'!F29+'C 25mm PF Oak Frame'!F29*(-PfVeneatianDiscount)</f>
        <v>112.26600000000002</v>
      </c>
      <c r="G29" s="346">
        <f>'C 25mm PF Oak Frame'!G29+'C 25mm PF Oak Frame'!G29*(-PfVeneatianDiscount)</f>
        <v>125.38799999999999</v>
      </c>
      <c r="H29" s="346">
        <f>'C 25mm PF Oak Frame'!H29+'C 25mm PF Oak Frame'!H29*(-PfVeneatianDiscount)</f>
        <v>0</v>
      </c>
      <c r="I29" s="346">
        <f>'C 25mm PF Oak Frame'!I29+'C 25mm PF Oak Frame'!I29*(-PfVeneatianDiscount)</f>
        <v>0</v>
      </c>
    </row>
    <row r="30" spans="1:9" ht="18.75" x14ac:dyDescent="0.3">
      <c r="A30" s="2"/>
      <c r="B30" s="2"/>
      <c r="C30" s="2"/>
      <c r="D30" s="2"/>
      <c r="E30" s="2"/>
      <c r="F30" s="2"/>
      <c r="G30" s="2"/>
      <c r="H30" s="2"/>
      <c r="I30" s="2"/>
    </row>
    <row r="31" spans="1:9" ht="18.75" x14ac:dyDescent="0.3">
      <c r="A31" s="2" t="s">
        <v>552</v>
      </c>
      <c r="B31" s="2"/>
      <c r="C31" s="2"/>
      <c r="D31" s="2"/>
      <c r="E31" s="2"/>
      <c r="F31" s="2"/>
      <c r="G31" s="2"/>
      <c r="H31" s="2"/>
      <c r="I31" s="2"/>
    </row>
    <row r="32" spans="1:9" ht="18.75" x14ac:dyDescent="0.3">
      <c r="A32" s="2" t="s">
        <v>553</v>
      </c>
      <c r="B32" s="2"/>
      <c r="C32" s="2"/>
      <c r="D32" s="2"/>
      <c r="E32" s="2"/>
      <c r="F32" s="2"/>
      <c r="G32" s="2"/>
      <c r="H32" s="2"/>
      <c r="I32" s="2"/>
    </row>
  </sheetData>
  <pageMargins left="0.7" right="0.7" top="0.75" bottom="0.75" header="0.3" footer="0.3"/>
  <pageSetup paperSize="9" orientation="portrait" r:id="rId1"/>
  <headerFooter>
    <oddHeader>&amp;L&amp;"-,Bold"&amp;18Golden Oak Frame</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7642-3BA2-41E9-A5B3-4EB986F52745}">
  <dimension ref="A1:L32"/>
  <sheetViews>
    <sheetView view="pageBreakPreview" zoomScale="130" zoomScaleNormal="100" zoomScaleSheetLayoutView="130" workbookViewId="0">
      <selection activeCell="C20" sqref="C20:I29"/>
    </sheetView>
  </sheetViews>
  <sheetFormatPr defaultRowHeight="15" x14ac:dyDescent="0.25"/>
  <cols>
    <col min="1" max="9" width="9.140625" style="490"/>
  </cols>
  <sheetData>
    <row r="1" spans="1:12" ht="18.75" x14ac:dyDescent="0.3">
      <c r="A1" s="638" t="s">
        <v>556</v>
      </c>
      <c r="B1" s="638"/>
      <c r="C1" s="638"/>
      <c r="D1" s="638"/>
      <c r="E1" s="638"/>
      <c r="F1" s="638"/>
      <c r="G1" s="638"/>
      <c r="H1" s="638"/>
      <c r="I1" s="638"/>
    </row>
    <row r="2" spans="1:12" ht="18.75" x14ac:dyDescent="0.3">
      <c r="A2" s="638"/>
      <c r="B2" s="638"/>
      <c r="C2" s="638"/>
      <c r="D2" s="638"/>
      <c r="E2" s="638"/>
      <c r="F2" s="638"/>
      <c r="G2" s="638"/>
      <c r="H2" s="638"/>
      <c r="I2" s="638"/>
    </row>
    <row r="3" spans="1:12" ht="18.75" x14ac:dyDescent="0.3">
      <c r="A3" s="659"/>
      <c r="B3" s="659" t="s">
        <v>2</v>
      </c>
      <c r="C3" s="659">
        <v>460</v>
      </c>
      <c r="D3" s="659">
        <v>610</v>
      </c>
      <c r="E3" s="659">
        <v>760</v>
      </c>
      <c r="F3" s="659">
        <v>910</v>
      </c>
      <c r="G3" s="659">
        <v>1060</v>
      </c>
      <c r="H3" s="659">
        <v>1210</v>
      </c>
      <c r="I3" s="659">
        <v>1300</v>
      </c>
    </row>
    <row r="4" spans="1:12" ht="18.75" x14ac:dyDescent="0.3">
      <c r="A4" s="659" t="s">
        <v>3</v>
      </c>
      <c r="B4" s="650"/>
      <c r="C4" s="650" t="s">
        <v>348</v>
      </c>
      <c r="D4" s="650" t="s">
        <v>326</v>
      </c>
      <c r="E4" s="650" t="s">
        <v>57</v>
      </c>
      <c r="F4" s="650" t="s">
        <v>331</v>
      </c>
      <c r="G4" s="650" t="s">
        <v>332</v>
      </c>
      <c r="H4" s="650" t="s">
        <v>333</v>
      </c>
      <c r="I4" s="650" t="s">
        <v>349</v>
      </c>
    </row>
    <row r="5" spans="1:12" ht="18.75" x14ac:dyDescent="0.3">
      <c r="A5" s="653">
        <v>610</v>
      </c>
      <c r="B5" s="650" t="s">
        <v>326</v>
      </c>
      <c r="C5" s="660">
        <f>'D 25mm PF Oak Frame'!C5+'D 25mm PF Oak Frame'!C5*(PfVenetainProfit)</f>
        <v>52.488</v>
      </c>
      <c r="D5" s="660">
        <f>'D 25mm PF Oak Frame'!D5+'D 25mm PF Oak Frame'!D5*(PfVenetainProfit)</f>
        <v>59.048999999999992</v>
      </c>
      <c r="E5" s="660">
        <f>'D 25mm PF Oak Frame'!E5+'D 25mm PF Oak Frame'!E5*(PfVenetainProfit)</f>
        <v>62.693999999999996</v>
      </c>
      <c r="F5" s="660">
        <f>'D 25mm PF Oak Frame'!F5+'D 25mm PF Oak Frame'!F5*(PfVenetainProfit)</f>
        <v>65.61</v>
      </c>
      <c r="G5" s="660">
        <f>'D 25mm PF Oak Frame'!G5+'D 25mm PF Oak Frame'!G5*(PfVenetainProfit)</f>
        <v>69.984000000000009</v>
      </c>
      <c r="H5" s="660">
        <f>'D 25mm PF Oak Frame'!H5+'D 25mm PF Oak Frame'!H5*(PfVenetainProfit)</f>
        <v>73.629000000000005</v>
      </c>
      <c r="I5" s="660">
        <f>'D 25mm PF Oak Frame'!I5+'D 25mm PF Oak Frame'!I5*(PfVenetainProfit)</f>
        <v>77.274000000000015</v>
      </c>
    </row>
    <row r="6" spans="1:12" ht="18.75" x14ac:dyDescent="0.3">
      <c r="A6" s="653">
        <v>760</v>
      </c>
      <c r="B6" s="650" t="s">
        <v>57</v>
      </c>
      <c r="C6" s="660">
        <f>'D 25mm PF Oak Frame'!C6+'D 25mm PF Oak Frame'!C6*(PfVenetainProfit)</f>
        <v>59.048999999999992</v>
      </c>
      <c r="D6" s="660">
        <f>'D 25mm PF Oak Frame'!D6+'D 25mm PF Oak Frame'!D6*(PfVenetainProfit)</f>
        <v>61.964999999999996</v>
      </c>
      <c r="E6" s="660">
        <f>'D 25mm PF Oak Frame'!E6+'D 25mm PF Oak Frame'!E6*(PfVenetainProfit)</f>
        <v>65.61</v>
      </c>
      <c r="F6" s="660">
        <f>'D 25mm PF Oak Frame'!F6+'D 25mm PF Oak Frame'!F6*(PfVenetainProfit)</f>
        <v>69.984000000000009</v>
      </c>
      <c r="G6" s="660">
        <f>'D 25mm PF Oak Frame'!G6+'D 25mm PF Oak Frame'!G6*(PfVenetainProfit)</f>
        <v>73.629000000000005</v>
      </c>
      <c r="H6" s="660">
        <f>'D 25mm PF Oak Frame'!H6+'D 25mm PF Oak Frame'!H6*(PfVenetainProfit)</f>
        <v>78.002999999999986</v>
      </c>
      <c r="I6" s="660">
        <f>'D 25mm PF Oak Frame'!I6+'D 25mm PF Oak Frame'!I6*(PfVenetainProfit)</f>
        <v>80.919000000000011</v>
      </c>
    </row>
    <row r="7" spans="1:12" ht="18.75" x14ac:dyDescent="0.3">
      <c r="A7" s="653">
        <v>910</v>
      </c>
      <c r="B7" s="650" t="s">
        <v>331</v>
      </c>
      <c r="C7" s="660">
        <f>'D 25mm PF Oak Frame'!C7+'D 25mm PF Oak Frame'!C7*(PfVenetainProfit)</f>
        <v>61.964999999999996</v>
      </c>
      <c r="D7" s="660">
        <f>'D 25mm PF Oak Frame'!D7+'D 25mm PF Oak Frame'!D7*(PfVenetainProfit)</f>
        <v>63.423000000000002</v>
      </c>
      <c r="E7" s="660">
        <f>'D 25mm PF Oak Frame'!E7+'D 25mm PF Oak Frame'!E7*(PfVenetainProfit)</f>
        <v>68.52600000000001</v>
      </c>
      <c r="F7" s="660">
        <f>'D 25mm PF Oak Frame'!F7+'D 25mm PF Oak Frame'!F7*(PfVenetainProfit)</f>
        <v>73.629000000000005</v>
      </c>
      <c r="G7" s="660">
        <f>'D 25mm PF Oak Frame'!G7+'D 25mm PF Oak Frame'!G7*(PfVenetainProfit)</f>
        <v>78.002999999999986</v>
      </c>
      <c r="H7" s="660">
        <f>'D 25mm PF Oak Frame'!H7+'D 25mm PF Oak Frame'!H7*(PfVenetainProfit)</f>
        <v>80.919000000000011</v>
      </c>
      <c r="I7" s="660">
        <f>'D 25mm PF Oak Frame'!I7+'D 25mm PF Oak Frame'!I7*(PfVenetainProfit)</f>
        <v>85.292999999999992</v>
      </c>
    </row>
    <row r="8" spans="1:12" ht="18.75" x14ac:dyDescent="0.3">
      <c r="A8" s="653">
        <v>1060</v>
      </c>
      <c r="B8" s="650" t="s">
        <v>332</v>
      </c>
      <c r="C8" s="660">
        <f>'D 25mm PF Oak Frame'!C8+'D 25mm PF Oak Frame'!C8*(PfVenetainProfit)</f>
        <v>61.964999999999996</v>
      </c>
      <c r="D8" s="660">
        <f>'D 25mm PF Oak Frame'!D8+'D 25mm PF Oak Frame'!D8*(PfVenetainProfit)</f>
        <v>66.338999999999999</v>
      </c>
      <c r="E8" s="660">
        <f>'D 25mm PF Oak Frame'!E8+'D 25mm PF Oak Frame'!E8*(PfVenetainProfit)</f>
        <v>70.712999999999994</v>
      </c>
      <c r="F8" s="660">
        <f>'D 25mm PF Oak Frame'!F8+'D 25mm PF Oak Frame'!F8*(PfVenetainProfit)</f>
        <v>77.274000000000015</v>
      </c>
      <c r="G8" s="660">
        <f>'D 25mm PF Oak Frame'!G8+'D 25mm PF Oak Frame'!G8*(PfVenetainProfit)</f>
        <v>80.919000000000011</v>
      </c>
      <c r="H8" s="660">
        <f>'D 25mm PF Oak Frame'!H8+'D 25mm PF Oak Frame'!H8*(PfVenetainProfit)</f>
        <v>85.292999999999992</v>
      </c>
      <c r="I8" s="660">
        <f>'D 25mm PF Oak Frame'!I8+'D 25mm PF Oak Frame'!I8*(PfVenetainProfit)</f>
        <v>91.125</v>
      </c>
    </row>
    <row r="9" spans="1:12" ht="18.75" x14ac:dyDescent="0.3">
      <c r="A9" s="653">
        <v>1210</v>
      </c>
      <c r="B9" s="650" t="s">
        <v>333</v>
      </c>
      <c r="C9" s="660">
        <f>'D 25mm PF Oak Frame'!C9+'D 25mm PF Oak Frame'!C9*(PfVenetainProfit)</f>
        <v>63.423000000000002</v>
      </c>
      <c r="D9" s="660">
        <f>'D 25mm PF Oak Frame'!D9+'D 25mm PF Oak Frame'!D9*(PfVenetainProfit)</f>
        <v>68.52600000000001</v>
      </c>
      <c r="E9" s="660">
        <f>'D 25mm PF Oak Frame'!E9+'D 25mm PF Oak Frame'!E9*(PfVenetainProfit)</f>
        <v>75.816000000000003</v>
      </c>
      <c r="F9" s="660">
        <f>'D 25mm PF Oak Frame'!F9+'D 25mm PF Oak Frame'!F9*(PfVenetainProfit)</f>
        <v>80.19</v>
      </c>
      <c r="G9" s="660">
        <f>'D 25mm PF Oak Frame'!G9+'D 25mm PF Oak Frame'!G9*(PfVenetainProfit)</f>
        <v>85.292999999999992</v>
      </c>
      <c r="H9" s="660">
        <f>'D 25mm PF Oak Frame'!H9+'D 25mm PF Oak Frame'!H9*(PfVenetainProfit)</f>
        <v>91.125</v>
      </c>
      <c r="I9" s="660">
        <f>'D 25mm PF Oak Frame'!I9+'D 25mm PF Oak Frame'!I9*(PfVenetainProfit)</f>
        <v>96.228000000000009</v>
      </c>
    </row>
    <row r="10" spans="1:12" ht="18.75" x14ac:dyDescent="0.3">
      <c r="A10" s="653">
        <v>1360</v>
      </c>
      <c r="B10" s="650" t="s">
        <v>334</v>
      </c>
      <c r="C10" s="660">
        <f>'D 25mm PF Oak Frame'!C10+'D 25mm PF Oak Frame'!C10*(PfVenetainProfit)</f>
        <v>66.338999999999999</v>
      </c>
      <c r="D10" s="660">
        <f>'D 25mm PF Oak Frame'!D10+'D 25mm PF Oak Frame'!D10*(PfVenetainProfit)</f>
        <v>70.712999999999994</v>
      </c>
      <c r="E10" s="660">
        <f>'D 25mm PF Oak Frame'!E10+'D 25mm PF Oak Frame'!E10*(PfVenetainProfit)</f>
        <v>78.002999999999986</v>
      </c>
      <c r="F10" s="660">
        <f>'D 25mm PF Oak Frame'!F10+'D 25mm PF Oak Frame'!F10*(PfVenetainProfit)</f>
        <v>84.564000000000007</v>
      </c>
      <c r="G10" s="660">
        <f>'D 25mm PF Oak Frame'!G10+'D 25mm PF Oak Frame'!G10*(PfVenetainProfit)</f>
        <v>88.937999999999988</v>
      </c>
      <c r="H10" s="660">
        <f>'D 25mm PF Oak Frame'!H10+'D 25mm PF Oak Frame'!H10*(PfVenetainProfit)</f>
        <v>96.228000000000009</v>
      </c>
      <c r="I10" s="660">
        <f>'D 25mm PF Oak Frame'!I10+'D 25mm PF Oak Frame'!I10*(PfVenetainProfit)</f>
        <v>102.05999999999999</v>
      </c>
    </row>
    <row r="11" spans="1:12" ht="18.75" x14ac:dyDescent="0.3">
      <c r="A11" s="653">
        <v>1510</v>
      </c>
      <c r="B11" s="650" t="s">
        <v>335</v>
      </c>
      <c r="C11" s="660">
        <f>'D 25mm PF Oak Frame'!C11+'D 25mm PF Oak Frame'!C11*(PfVenetainProfit)</f>
        <v>68.52600000000001</v>
      </c>
      <c r="D11" s="660">
        <f>'D 25mm PF Oak Frame'!D11+'D 25mm PF Oak Frame'!D11*(PfVenetainProfit)</f>
        <v>75.816000000000003</v>
      </c>
      <c r="E11" s="660">
        <f>'D 25mm PF Oak Frame'!E11+'D 25mm PF Oak Frame'!E11*(PfVenetainProfit)</f>
        <v>83.106000000000009</v>
      </c>
      <c r="F11" s="660">
        <f>'D 25mm PF Oak Frame'!F11+'D 25mm PF Oak Frame'!F11*(PfVenetainProfit)</f>
        <v>86.751000000000033</v>
      </c>
      <c r="G11" s="660">
        <f>'D 25mm PF Oak Frame'!G11+'D 25mm PF Oak Frame'!G11*(PfVenetainProfit)</f>
        <v>94.041000000000011</v>
      </c>
      <c r="H11" s="660">
        <f>'D 25mm PF Oak Frame'!H11+'D 25mm PF Oak Frame'!H11*(PfVenetainProfit)</f>
        <v>98.415000000000006</v>
      </c>
      <c r="I11" s="661">
        <f>'D 25mm PF Oak Frame'!I11+'D 25mm PF Oak Frame'!I11*(PfVenetainProfit)</f>
        <v>106.434</v>
      </c>
    </row>
    <row r="12" spans="1:12" ht="18.75" x14ac:dyDescent="0.3">
      <c r="A12" s="653">
        <v>1660</v>
      </c>
      <c r="B12" s="650" t="s">
        <v>336</v>
      </c>
      <c r="C12" s="660">
        <f>'D 25mm PF Oak Frame'!C12+'D 25mm PF Oak Frame'!C12*(PfVenetainProfit)</f>
        <v>70.712999999999994</v>
      </c>
      <c r="D12" s="660">
        <f>'D 25mm PF Oak Frame'!D12+'D 25mm PF Oak Frame'!D12*(PfVenetainProfit)</f>
        <v>78.002999999999986</v>
      </c>
      <c r="E12" s="660">
        <f>'D 25mm PF Oak Frame'!E12+'D 25mm PF Oak Frame'!E12*(PfVenetainProfit)</f>
        <v>85.292999999999992</v>
      </c>
      <c r="F12" s="660">
        <f>'D 25mm PF Oak Frame'!F12+'D 25mm PF Oak Frame'!F12*(PfVenetainProfit)</f>
        <v>89.667000000000002</v>
      </c>
      <c r="G12" s="660">
        <f>'D 25mm PF Oak Frame'!G12+'D 25mm PF Oak Frame'!G12*(PfVenetainProfit)</f>
        <v>97.686000000000021</v>
      </c>
      <c r="H12" s="663">
        <f>'D 25mm PF Oak Frame'!H12+'D 25mm PF Oak Frame'!H12*(PfVenetainProfit)</f>
        <v>105.705</v>
      </c>
      <c r="I12" s="660">
        <f>'D 25mm PF Oak Frame'!I12+'D 25mm PF Oak Frame'!I12*(PfVenetainProfit)</f>
        <v>111.53700000000001</v>
      </c>
    </row>
    <row r="13" spans="1:12" ht="18.75" x14ac:dyDescent="0.3">
      <c r="A13" s="653">
        <v>1810</v>
      </c>
      <c r="B13" s="650" t="s">
        <v>337</v>
      </c>
      <c r="C13" s="660">
        <f>'D 25mm PF Oak Frame'!C13+'D 25mm PF Oak Frame'!C13*(PfVenetainProfit)</f>
        <v>73.629000000000005</v>
      </c>
      <c r="D13" s="660">
        <f>'D 25mm PF Oak Frame'!D13+'D 25mm PF Oak Frame'!D13*(PfVenetainProfit)</f>
        <v>80.919000000000011</v>
      </c>
      <c r="E13" s="660">
        <f>'D 25mm PF Oak Frame'!E13+'D 25mm PF Oak Frame'!E13*(PfVenetainProfit)</f>
        <v>87.47999999999999</v>
      </c>
      <c r="F13" s="660">
        <f>'D 25mm PF Oak Frame'!F13+'D 25mm PF Oak Frame'!F13*(PfVenetainProfit)</f>
        <v>94.041000000000011</v>
      </c>
      <c r="G13" s="663">
        <f>'D 25mm PF Oak Frame'!G13+'D 25mm PF Oak Frame'!G13*(PfVenetainProfit)</f>
        <v>102.78900000000002</v>
      </c>
      <c r="H13" s="660">
        <f>'D 25mm PF Oak Frame'!H13+'D 25mm PF Oak Frame'!H13*(PfVenetainProfit)</f>
        <v>109.35</v>
      </c>
      <c r="I13" s="643"/>
      <c r="L13" s="350"/>
    </row>
    <row r="14" spans="1:12" ht="18.75" x14ac:dyDescent="0.3">
      <c r="A14" s="653">
        <v>2000</v>
      </c>
      <c r="B14" s="650" t="s">
        <v>551</v>
      </c>
      <c r="C14" s="660">
        <f>'D 25mm PF Oak Frame'!C14+'D 25mm PF Oak Frame'!C14*(PfVenetainProfit)</f>
        <v>78.002999999999986</v>
      </c>
      <c r="D14" s="660">
        <f>'D 25mm PF Oak Frame'!D14+'D 25mm PF Oak Frame'!D14*(PfVenetainProfit)</f>
        <v>84.564000000000007</v>
      </c>
      <c r="E14" s="660">
        <f>'D 25mm PF Oak Frame'!E14+'D 25mm PF Oak Frame'!E14*(PfVenetainProfit)</f>
        <v>91.125</v>
      </c>
      <c r="F14" s="662">
        <f>'D 25mm PF Oak Frame'!F14+'D 25mm PF Oak Frame'!F14*(PfVenetainProfit)</f>
        <v>97.686000000000021</v>
      </c>
      <c r="G14" s="660">
        <f>'D 25mm PF Oak Frame'!G14+'D 25mm PF Oak Frame'!G14*(PfVenetainProfit)</f>
        <v>106.434</v>
      </c>
      <c r="H14" s="643"/>
      <c r="I14" s="643"/>
    </row>
    <row r="15" spans="1:12" ht="18.75" x14ac:dyDescent="0.3">
      <c r="A15" s="638"/>
      <c r="B15" s="638"/>
      <c r="C15" s="638"/>
      <c r="D15" s="638"/>
      <c r="E15" s="638"/>
      <c r="F15" s="638"/>
      <c r="G15" s="638"/>
      <c r="H15" s="638"/>
      <c r="I15" s="638"/>
    </row>
    <row r="16" spans="1:12" ht="18.75" x14ac:dyDescent="0.3">
      <c r="A16" s="638" t="s">
        <v>557</v>
      </c>
      <c r="B16" s="638"/>
      <c r="C16" s="638"/>
      <c r="D16" s="638"/>
      <c r="E16" s="638"/>
      <c r="F16" s="638"/>
      <c r="G16" s="638"/>
      <c r="H16" s="638"/>
      <c r="I16" s="638"/>
    </row>
    <row r="17" spans="1:9" ht="18.75" x14ac:dyDescent="0.3">
      <c r="A17" s="638"/>
      <c r="B17" s="638"/>
      <c r="C17" s="638"/>
      <c r="D17" s="638"/>
      <c r="E17" s="638"/>
      <c r="F17" s="638"/>
      <c r="G17" s="638"/>
      <c r="H17" s="638"/>
      <c r="I17" s="638"/>
    </row>
    <row r="18" spans="1:9" ht="18.75" x14ac:dyDescent="0.3">
      <c r="A18" s="659"/>
      <c r="B18" s="659" t="s">
        <v>2</v>
      </c>
      <c r="C18" s="659" t="s">
        <v>346</v>
      </c>
      <c r="D18" s="659" t="s">
        <v>325</v>
      </c>
      <c r="E18" s="659" t="s">
        <v>54</v>
      </c>
      <c r="F18" s="659" t="s">
        <v>328</v>
      </c>
      <c r="G18" s="659" t="s">
        <v>329</v>
      </c>
      <c r="H18" s="659" t="s">
        <v>330</v>
      </c>
      <c r="I18" s="659" t="s">
        <v>347</v>
      </c>
    </row>
    <row r="19" spans="1:9" ht="18.75" x14ac:dyDescent="0.3">
      <c r="A19" s="659" t="s">
        <v>3</v>
      </c>
      <c r="B19" s="650"/>
      <c r="C19" s="650" t="s">
        <v>348</v>
      </c>
      <c r="D19" s="650" t="s">
        <v>326</v>
      </c>
      <c r="E19" s="650" t="s">
        <v>57</v>
      </c>
      <c r="F19" s="650" t="s">
        <v>331</v>
      </c>
      <c r="G19" s="650" t="s">
        <v>332</v>
      </c>
      <c r="H19" s="650" t="s">
        <v>333</v>
      </c>
      <c r="I19" s="650" t="s">
        <v>349</v>
      </c>
    </row>
    <row r="20" spans="1:9" ht="18.75" x14ac:dyDescent="0.3">
      <c r="A20" s="653">
        <v>610</v>
      </c>
      <c r="B20" s="650" t="s">
        <v>326</v>
      </c>
      <c r="C20" s="660">
        <f>'D 25mm PF Oak Frame'!C20+'D 25mm PF Oak Frame'!C20*(PfVenetainProfit)</f>
        <v>55.403999999999996</v>
      </c>
      <c r="D20" s="660">
        <f>'D 25mm PF Oak Frame'!D20+'D 25mm PF Oak Frame'!D20*(PfVenetainProfit)</f>
        <v>63.423000000000002</v>
      </c>
      <c r="E20" s="660">
        <f>'D 25mm PF Oak Frame'!E20+'D 25mm PF Oak Frame'!E20*(PfVenetainProfit)</f>
        <v>65.61</v>
      </c>
      <c r="F20" s="660">
        <f>'D 25mm PF Oak Frame'!F20+'D 25mm PF Oak Frame'!F20*(PfVenetainProfit)</f>
        <v>72.900000000000006</v>
      </c>
      <c r="G20" s="660">
        <f>'D 25mm PF Oak Frame'!G20+'D 25mm PF Oak Frame'!G20*(PfVenetainProfit)</f>
        <v>77.274000000000015</v>
      </c>
      <c r="H20" s="660">
        <f>'D 25mm PF Oak Frame'!H20+'D 25mm PF Oak Frame'!H20*(PfVenetainProfit)</f>
        <v>80.919000000000011</v>
      </c>
      <c r="I20" s="660">
        <f>'D 25mm PF Oak Frame'!I20+'D 25mm PF Oak Frame'!I20*(PfVenetainProfit)</f>
        <v>84.564000000000007</v>
      </c>
    </row>
    <row r="21" spans="1:9" ht="18.75" x14ac:dyDescent="0.3">
      <c r="A21" s="653">
        <v>760</v>
      </c>
      <c r="B21" s="650" t="s">
        <v>57</v>
      </c>
      <c r="C21" s="660">
        <f>'D 25mm PF Oak Frame'!C21+'D 25mm PF Oak Frame'!C21*(PfVenetainProfit)</f>
        <v>61.964999999999996</v>
      </c>
      <c r="D21" s="660">
        <f>'D 25mm PF Oak Frame'!D21+'D 25mm PF Oak Frame'!D21*(PfVenetainProfit)</f>
        <v>65.61</v>
      </c>
      <c r="E21" s="660">
        <f>'D 25mm PF Oak Frame'!E21+'D 25mm PF Oak Frame'!E21*(PfVenetainProfit)</f>
        <v>72.900000000000006</v>
      </c>
      <c r="F21" s="660">
        <f>'D 25mm PF Oak Frame'!F21+'D 25mm PF Oak Frame'!F21*(PfVenetainProfit)</f>
        <v>77.274000000000015</v>
      </c>
      <c r="G21" s="660">
        <f>'D 25mm PF Oak Frame'!G21+'D 25mm PF Oak Frame'!G21*(PfVenetainProfit)</f>
        <v>80.919000000000011</v>
      </c>
      <c r="H21" s="660">
        <f>'D 25mm PF Oak Frame'!H21+'D 25mm PF Oak Frame'!H21*(PfVenetainProfit)</f>
        <v>87.47999999999999</v>
      </c>
      <c r="I21" s="660">
        <f>'D 25mm PF Oak Frame'!I21+'D 25mm PF Oak Frame'!I21*(PfVenetainProfit)</f>
        <v>91.125</v>
      </c>
    </row>
    <row r="22" spans="1:9" ht="18.75" x14ac:dyDescent="0.3">
      <c r="A22" s="653">
        <v>910</v>
      </c>
      <c r="B22" s="650" t="s">
        <v>331</v>
      </c>
      <c r="C22" s="660">
        <f>'D 25mm PF Oak Frame'!C22+'D 25mm PF Oak Frame'!C22*(PfVenetainProfit)</f>
        <v>63.423000000000002</v>
      </c>
      <c r="D22" s="660">
        <f>'D 25mm PF Oak Frame'!D22+'D 25mm PF Oak Frame'!D22*(PfVenetainProfit)</f>
        <v>68.52600000000001</v>
      </c>
      <c r="E22" s="660">
        <f>'D 25mm PF Oak Frame'!E22+'D 25mm PF Oak Frame'!E22*(PfVenetainProfit)</f>
        <v>77.274000000000015</v>
      </c>
      <c r="F22" s="660">
        <f>'D 25mm PF Oak Frame'!F22+'D 25mm PF Oak Frame'!F22*(PfVenetainProfit)</f>
        <v>80.919000000000011</v>
      </c>
      <c r="G22" s="660">
        <f>'D 25mm PF Oak Frame'!G22+'D 25mm PF Oak Frame'!G22*(PfVenetainProfit)</f>
        <v>87.47999999999999</v>
      </c>
      <c r="H22" s="660">
        <f>'D 25mm PF Oak Frame'!H22+'D 25mm PF Oak Frame'!H22*(PfVenetainProfit)</f>
        <v>93.312000000000012</v>
      </c>
      <c r="I22" s="660">
        <f>'D 25mm PF Oak Frame'!I22+'D 25mm PF Oak Frame'!I22*(PfVenetainProfit)</f>
        <v>97.686000000000021</v>
      </c>
    </row>
    <row r="23" spans="1:9" ht="18.75" x14ac:dyDescent="0.3">
      <c r="A23" s="653">
        <v>1060</v>
      </c>
      <c r="B23" s="650" t="s">
        <v>332</v>
      </c>
      <c r="C23" s="660">
        <f>'D 25mm PF Oak Frame'!C23+'D 25mm PF Oak Frame'!C23*(PfVenetainProfit)</f>
        <v>66.338999999999999</v>
      </c>
      <c r="D23" s="660">
        <f>'D 25mm PF Oak Frame'!D23+'D 25mm PF Oak Frame'!D23*(PfVenetainProfit)</f>
        <v>75.816000000000003</v>
      </c>
      <c r="E23" s="660">
        <f>'D 25mm PF Oak Frame'!E23+'D 25mm PF Oak Frame'!E23*(PfVenetainProfit)</f>
        <v>80.19</v>
      </c>
      <c r="F23" s="660">
        <f>'D 25mm PF Oak Frame'!F23+'D 25mm PF Oak Frame'!F23*(PfVenetainProfit)</f>
        <v>87.47999999999999</v>
      </c>
      <c r="G23" s="660">
        <f>'D 25mm PF Oak Frame'!G23+'D 25mm PF Oak Frame'!G23*(PfVenetainProfit)</f>
        <v>93.312000000000012</v>
      </c>
      <c r="H23" s="660">
        <f>'D 25mm PF Oak Frame'!H23+'D 25mm PF Oak Frame'!H23*(PfVenetainProfit)</f>
        <v>97.686000000000021</v>
      </c>
      <c r="I23" s="660">
        <f>'D 25mm PF Oak Frame'!I23+'D 25mm PF Oak Frame'!I23*(PfVenetainProfit)</f>
        <v>106.434</v>
      </c>
    </row>
    <row r="24" spans="1:9" ht="18.75" x14ac:dyDescent="0.3">
      <c r="A24" s="653">
        <v>1210</v>
      </c>
      <c r="B24" s="650" t="s">
        <v>333</v>
      </c>
      <c r="C24" s="660">
        <f>'D 25mm PF Oak Frame'!C24+'D 25mm PF Oak Frame'!C24*(PfVenetainProfit)</f>
        <v>69.984000000000009</v>
      </c>
      <c r="D24" s="660">
        <f>'D 25mm PF Oak Frame'!D24+'D 25mm PF Oak Frame'!D24*(PfVenetainProfit)</f>
        <v>78.002999999999986</v>
      </c>
      <c r="E24" s="660">
        <f>'D 25mm PF Oak Frame'!E24+'D 25mm PF Oak Frame'!E24*(PfVenetainProfit)</f>
        <v>84.564000000000007</v>
      </c>
      <c r="F24" s="660">
        <f>'D 25mm PF Oak Frame'!F24+'D 25mm PF Oak Frame'!F24*(PfVenetainProfit)</f>
        <v>91.125</v>
      </c>
      <c r="G24" s="660">
        <f>'D 25mm PF Oak Frame'!G24+'D 25mm PF Oak Frame'!G24*(PfVenetainProfit)</f>
        <v>97.686000000000021</v>
      </c>
      <c r="H24" s="660">
        <f>'D 25mm PF Oak Frame'!H24+'D 25mm PF Oak Frame'!H24*(PfVenetainProfit)</f>
        <v>106.434</v>
      </c>
      <c r="I24" s="660">
        <f>'D 25mm PF Oak Frame'!I24+'D 25mm PF Oak Frame'!I24*(PfVenetainProfit)</f>
        <v>111.53700000000001</v>
      </c>
    </row>
    <row r="25" spans="1:9" ht="18.75" x14ac:dyDescent="0.3">
      <c r="A25" s="653">
        <v>1360</v>
      </c>
      <c r="B25" s="650" t="s">
        <v>334</v>
      </c>
      <c r="C25" s="660">
        <f>'D 25mm PF Oak Frame'!C25+'D 25mm PF Oak Frame'!C25*(PfVenetainProfit)</f>
        <v>73.629000000000005</v>
      </c>
      <c r="D25" s="660">
        <f>'D 25mm PF Oak Frame'!D25+'D 25mm PF Oak Frame'!D25*(PfVenetainProfit)</f>
        <v>80.919000000000011</v>
      </c>
      <c r="E25" s="660">
        <f>'D 25mm PF Oak Frame'!E25+'D 25mm PF Oak Frame'!E25*(PfVenetainProfit)</f>
        <v>87.47999999999999</v>
      </c>
      <c r="F25" s="660">
        <f>'D 25mm PF Oak Frame'!F25+'D 25mm PF Oak Frame'!F25*(PfVenetainProfit)</f>
        <v>96.228000000000009</v>
      </c>
      <c r="G25" s="660">
        <f>'D 25mm PF Oak Frame'!G25+'D 25mm PF Oak Frame'!G25*(PfVenetainProfit)</f>
        <v>104.247</v>
      </c>
      <c r="H25" s="660">
        <f>'D 25mm PF Oak Frame'!H25+'D 25mm PF Oak Frame'!H25*(PfVenetainProfit)</f>
        <v>110.80799999999999</v>
      </c>
      <c r="I25" s="660">
        <f>'D 25mm PF Oak Frame'!I25+'D 25mm PF Oak Frame'!I25*(PfVenetainProfit)</f>
        <v>117.369</v>
      </c>
    </row>
    <row r="26" spans="1:9" ht="18.75" x14ac:dyDescent="0.3">
      <c r="A26" s="653">
        <v>1510</v>
      </c>
      <c r="B26" s="650" t="s">
        <v>335</v>
      </c>
      <c r="C26" s="660">
        <f>'D 25mm PF Oak Frame'!C26+'D 25mm PF Oak Frame'!C26*(PfVenetainProfit)</f>
        <v>77.274000000000015</v>
      </c>
      <c r="D26" s="660">
        <f>'D 25mm PF Oak Frame'!D26+'D 25mm PF Oak Frame'!D26*(PfVenetainProfit)</f>
        <v>85.292999999999992</v>
      </c>
      <c r="E26" s="660">
        <f>'D 25mm PF Oak Frame'!E26+'D 25mm PF Oak Frame'!E26*(PfVenetainProfit)</f>
        <v>91.125</v>
      </c>
      <c r="F26" s="660">
        <f>'D 25mm PF Oak Frame'!F26+'D 25mm PF Oak Frame'!F26*(PfVenetainProfit)</f>
        <v>102.78900000000002</v>
      </c>
      <c r="G26" s="660">
        <f>'D 25mm PF Oak Frame'!G26+'D 25mm PF Oak Frame'!G26*(PfVenetainProfit)</f>
        <v>109.35</v>
      </c>
      <c r="H26" s="660">
        <f>'D 25mm PF Oak Frame'!H26+'D 25mm PF Oak Frame'!H26*(PfVenetainProfit)</f>
        <v>117.369</v>
      </c>
      <c r="I26" s="661">
        <f>'D 25mm PF Oak Frame'!I26+'D 25mm PF Oak Frame'!I26*(PfVenetainProfit)</f>
        <v>125.38799999999999</v>
      </c>
    </row>
    <row r="27" spans="1:9" ht="18.75" x14ac:dyDescent="0.3">
      <c r="A27" s="653">
        <v>1660</v>
      </c>
      <c r="B27" s="650" t="s">
        <v>336</v>
      </c>
      <c r="C27" s="660">
        <f>'D 25mm PF Oak Frame'!C27+'D 25mm PF Oak Frame'!C27*(PfVenetainProfit)</f>
        <v>80.19</v>
      </c>
      <c r="D27" s="660">
        <f>'D 25mm PF Oak Frame'!D27+'D 25mm PF Oak Frame'!D27*(PfVenetainProfit)</f>
        <v>88.937999999999988</v>
      </c>
      <c r="E27" s="660">
        <f>'D 25mm PF Oak Frame'!E27+'D 25mm PF Oak Frame'!E27*(PfVenetainProfit)</f>
        <v>96.228000000000009</v>
      </c>
      <c r="F27" s="660">
        <f>'D 25mm PF Oak Frame'!F27+'D 25mm PF Oak Frame'!F27*(PfVenetainProfit)</f>
        <v>106.434</v>
      </c>
      <c r="G27" s="660">
        <f>'D 25mm PF Oak Frame'!G27+'D 25mm PF Oak Frame'!G27*(PfVenetainProfit)</f>
        <v>112.26600000000002</v>
      </c>
      <c r="H27" s="663">
        <f>'D 25mm PF Oak Frame'!H27+'D 25mm PF Oak Frame'!H27*(PfVenetainProfit)</f>
        <v>121.74299999999999</v>
      </c>
      <c r="I27" s="660">
        <f>'D 25mm PF Oak Frame'!I27+'D 25mm PF Oak Frame'!I27*(PfVenetainProfit)</f>
        <v>132.678</v>
      </c>
    </row>
    <row r="28" spans="1:9" ht="18.75" x14ac:dyDescent="0.3">
      <c r="A28" s="653">
        <v>1810</v>
      </c>
      <c r="B28" s="650" t="s">
        <v>337</v>
      </c>
      <c r="C28" s="660">
        <f>'D 25mm PF Oak Frame'!C28+'D 25mm PF Oak Frame'!C28*(PfVenetainProfit)</f>
        <v>83.106000000000009</v>
      </c>
      <c r="D28" s="660">
        <f>'D 25mm PF Oak Frame'!D28+'D 25mm PF Oak Frame'!D28*(PfVenetainProfit)</f>
        <v>91.125</v>
      </c>
      <c r="E28" s="660">
        <f>'D 25mm PF Oak Frame'!E28+'D 25mm PF Oak Frame'!E28*(PfVenetainProfit)</f>
        <v>98.415000000000006</v>
      </c>
      <c r="F28" s="660">
        <f>'D 25mm PF Oak Frame'!F28+'D 25mm PF Oak Frame'!F28*(PfVenetainProfit)</f>
        <v>109.35</v>
      </c>
      <c r="G28" s="663">
        <f>'D 25mm PF Oak Frame'!G28+'D 25mm PF Oak Frame'!G28*(PfVenetainProfit)</f>
        <v>119.556</v>
      </c>
      <c r="H28" s="660">
        <f>'D 25mm PF Oak Frame'!H28+'D 25mm PF Oak Frame'!H28*(PfVenetainProfit)</f>
        <v>129.762</v>
      </c>
      <c r="I28" s="643"/>
    </row>
    <row r="29" spans="1:9" ht="18.75" x14ac:dyDescent="0.3">
      <c r="A29" s="653">
        <v>2000</v>
      </c>
      <c r="B29" s="650" t="s">
        <v>551</v>
      </c>
      <c r="C29" s="660">
        <f>'D 25mm PF Oak Frame'!C29+'D 25mm PF Oak Frame'!C29*(PfVenetainProfit)</f>
        <v>85.292999999999992</v>
      </c>
      <c r="D29" s="660">
        <f>'D 25mm PF Oak Frame'!D29+'D 25mm PF Oak Frame'!D29*(PfVenetainProfit)</f>
        <v>94.041000000000011</v>
      </c>
      <c r="E29" s="660">
        <f>'D 25mm PF Oak Frame'!E29+'D 25mm PF Oak Frame'!E29*(PfVenetainProfit)</f>
        <v>106.434</v>
      </c>
      <c r="F29" s="662">
        <f>'D 25mm PF Oak Frame'!F29+'D 25mm PF Oak Frame'!F29*(PfVenetainProfit)</f>
        <v>112.26600000000002</v>
      </c>
      <c r="G29" s="660">
        <f>'D 25mm PF Oak Frame'!G29+'D 25mm PF Oak Frame'!G29*(PfVenetainProfit)</f>
        <v>125.38799999999999</v>
      </c>
      <c r="H29" s="643"/>
      <c r="I29" s="643"/>
    </row>
    <row r="30" spans="1:9" ht="18.75" x14ac:dyDescent="0.3">
      <c r="A30" s="638"/>
      <c r="B30" s="638"/>
      <c r="C30" s="638"/>
      <c r="D30" s="638"/>
      <c r="E30" s="638"/>
      <c r="F30" s="638"/>
      <c r="G30" s="638"/>
      <c r="H30" s="638"/>
      <c r="I30" s="638"/>
    </row>
    <row r="31" spans="1:9" ht="18.75" x14ac:dyDescent="0.3">
      <c r="A31" s="638" t="s">
        <v>552</v>
      </c>
      <c r="B31" s="638"/>
      <c r="C31" s="638"/>
      <c r="D31" s="638"/>
      <c r="E31" s="638"/>
      <c r="F31" s="638"/>
      <c r="G31" s="638"/>
      <c r="H31" s="638"/>
      <c r="I31" s="638"/>
    </row>
    <row r="32" spans="1:9" ht="18.75" x14ac:dyDescent="0.3">
      <c r="A32" s="638" t="s">
        <v>553</v>
      </c>
      <c r="B32" s="638"/>
      <c r="C32" s="638"/>
      <c r="D32" s="638"/>
      <c r="E32" s="638"/>
      <c r="F32" s="638"/>
      <c r="G32" s="638"/>
      <c r="H32" s="638"/>
      <c r="I32" s="638"/>
    </row>
  </sheetData>
  <pageMargins left="0.7" right="0.7" top="0.75" bottom="0.75" header="0.3" footer="0.3"/>
  <pageSetup paperSize="9" orientation="portrait" r:id="rId1"/>
  <headerFooter>
    <oddHeader>&amp;L&amp;"-,Bold"&amp;18Golden Oak Frame</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2E74-CF72-40F7-8417-B9A465F8CE69}">
  <dimension ref="A1:E122"/>
  <sheetViews>
    <sheetView view="pageBreakPreview" topLeftCell="A53" zoomScaleNormal="100" zoomScaleSheetLayoutView="100" workbookViewId="0">
      <selection activeCell="J41" sqref="J41"/>
    </sheetView>
  </sheetViews>
  <sheetFormatPr defaultRowHeight="15" x14ac:dyDescent="0.25"/>
  <cols>
    <col min="1" max="1" width="20.7109375" style="120" customWidth="1"/>
    <col min="2" max="2" width="16.28515625" style="120" customWidth="1"/>
    <col min="3" max="3" width="10.28515625" style="120" customWidth="1"/>
    <col min="4" max="4" width="20.42578125" style="120" customWidth="1"/>
    <col min="5" max="5" width="15" style="120" customWidth="1"/>
  </cols>
  <sheetData>
    <row r="1" spans="1:5" ht="12" customHeight="1" x14ac:dyDescent="0.25">
      <c r="A1" s="487" t="s">
        <v>558</v>
      </c>
      <c r="B1" s="487" t="s">
        <v>559</v>
      </c>
      <c r="C1" s="487" t="s">
        <v>560</v>
      </c>
      <c r="D1" s="487" t="s">
        <v>561</v>
      </c>
      <c r="E1" s="487" t="s">
        <v>562</v>
      </c>
    </row>
    <row r="2" spans="1:5" ht="12" customHeight="1" x14ac:dyDescent="0.25">
      <c r="A2" s="120" t="s">
        <v>563</v>
      </c>
      <c r="B2" s="120" t="s">
        <v>564</v>
      </c>
      <c r="C2" s="120" t="s">
        <v>565</v>
      </c>
      <c r="D2" s="120" t="s">
        <v>563</v>
      </c>
      <c r="E2" s="120" t="s">
        <v>566</v>
      </c>
    </row>
    <row r="3" spans="1:5" ht="12" customHeight="1" x14ac:dyDescent="0.25">
      <c r="A3" s="120" t="s">
        <v>567</v>
      </c>
      <c r="B3" s="120" t="s">
        <v>564</v>
      </c>
      <c r="C3" s="120" t="s">
        <v>565</v>
      </c>
      <c r="D3" s="120" t="s">
        <v>567</v>
      </c>
      <c r="E3" s="120" t="s">
        <v>566</v>
      </c>
    </row>
    <row r="4" spans="1:5" ht="12" customHeight="1" x14ac:dyDescent="0.25">
      <c r="A4" s="120" t="s">
        <v>568</v>
      </c>
      <c r="B4" s="120" t="s">
        <v>569</v>
      </c>
      <c r="C4" s="120" t="s">
        <v>565</v>
      </c>
      <c r="D4" s="120" t="s">
        <v>570</v>
      </c>
      <c r="E4" s="120" t="s">
        <v>571</v>
      </c>
    </row>
    <row r="5" spans="1:5" ht="12" customHeight="1" x14ac:dyDescent="0.25">
      <c r="A5" s="120" t="s">
        <v>572</v>
      </c>
      <c r="B5" s="120" t="s">
        <v>573</v>
      </c>
      <c r="C5" s="120" t="s">
        <v>565</v>
      </c>
      <c r="D5" s="120" t="s">
        <v>572</v>
      </c>
      <c r="E5" s="120" t="s">
        <v>571</v>
      </c>
    </row>
    <row r="6" spans="1:5" ht="12" customHeight="1" x14ac:dyDescent="0.25">
      <c r="A6" s="120" t="s">
        <v>574</v>
      </c>
      <c r="B6" s="120" t="s">
        <v>575</v>
      </c>
      <c r="C6" s="120" t="s">
        <v>565</v>
      </c>
      <c r="D6" s="120" t="s">
        <v>574</v>
      </c>
      <c r="E6" s="120" t="s">
        <v>571</v>
      </c>
    </row>
    <row r="7" spans="1:5" ht="12" customHeight="1" x14ac:dyDescent="0.25">
      <c r="A7" s="120" t="s">
        <v>576</v>
      </c>
      <c r="B7" s="120" t="s">
        <v>177</v>
      </c>
      <c r="C7" s="120" t="s">
        <v>565</v>
      </c>
      <c r="D7" s="120" t="s">
        <v>182</v>
      </c>
      <c r="E7" s="120" t="s">
        <v>566</v>
      </c>
    </row>
    <row r="8" spans="1:5" ht="12" customHeight="1" x14ac:dyDescent="0.25">
      <c r="A8" s="120" t="s">
        <v>577</v>
      </c>
      <c r="B8" s="120" t="s">
        <v>575</v>
      </c>
      <c r="C8" s="120" t="s">
        <v>565</v>
      </c>
      <c r="D8" s="120" t="s">
        <v>182</v>
      </c>
      <c r="E8" s="120" t="s">
        <v>571</v>
      </c>
    </row>
    <row r="9" spans="1:5" ht="12" customHeight="1" x14ac:dyDescent="0.25">
      <c r="A9" s="120" t="s">
        <v>578</v>
      </c>
      <c r="B9" s="120" t="s">
        <v>579</v>
      </c>
      <c r="C9" s="120" t="s">
        <v>565</v>
      </c>
      <c r="D9" s="120" t="s">
        <v>578</v>
      </c>
      <c r="E9" s="120" t="s">
        <v>566</v>
      </c>
    </row>
    <row r="10" spans="1:5" ht="12" customHeight="1" x14ac:dyDescent="0.25">
      <c r="A10" s="120" t="s">
        <v>580</v>
      </c>
      <c r="B10" s="120" t="s">
        <v>569</v>
      </c>
      <c r="C10" s="120" t="s">
        <v>565</v>
      </c>
      <c r="D10" s="120" t="s">
        <v>581</v>
      </c>
      <c r="E10" s="120" t="s">
        <v>571</v>
      </c>
    </row>
    <row r="11" spans="1:5" ht="12" customHeight="1" x14ac:dyDescent="0.25">
      <c r="A11" s="120" t="s">
        <v>582</v>
      </c>
      <c r="B11" s="120" t="s">
        <v>573</v>
      </c>
      <c r="C11" s="120" t="s">
        <v>565</v>
      </c>
      <c r="D11" s="120" t="s">
        <v>582</v>
      </c>
      <c r="E11" s="120" t="s">
        <v>571</v>
      </c>
    </row>
    <row r="12" spans="1:5" ht="12" customHeight="1" x14ac:dyDescent="0.25">
      <c r="A12" s="120" t="s">
        <v>583</v>
      </c>
      <c r="B12" s="120" t="s">
        <v>569</v>
      </c>
      <c r="C12" s="120" t="s">
        <v>584</v>
      </c>
      <c r="D12" s="120" t="s">
        <v>585</v>
      </c>
      <c r="E12" s="120" t="s">
        <v>566</v>
      </c>
    </row>
    <row r="13" spans="1:5" ht="12" customHeight="1" x14ac:dyDescent="0.25">
      <c r="A13" s="120" t="s">
        <v>586</v>
      </c>
      <c r="B13" s="120" t="s">
        <v>569</v>
      </c>
      <c r="C13" s="120" t="s">
        <v>584</v>
      </c>
      <c r="D13" s="120" t="s">
        <v>587</v>
      </c>
      <c r="E13" s="120" t="s">
        <v>571</v>
      </c>
    </row>
    <row r="14" spans="1:5" ht="12" customHeight="1" x14ac:dyDescent="0.25">
      <c r="A14" s="120" t="s">
        <v>588</v>
      </c>
      <c r="B14" s="120" t="s">
        <v>569</v>
      </c>
      <c r="C14" s="120" t="s">
        <v>584</v>
      </c>
      <c r="D14" s="120" t="s">
        <v>588</v>
      </c>
      <c r="E14" s="120" t="s">
        <v>571</v>
      </c>
    </row>
    <row r="15" spans="1:5" ht="12" customHeight="1" x14ac:dyDescent="0.25">
      <c r="A15" s="120" t="s">
        <v>589</v>
      </c>
      <c r="B15" s="120" t="s">
        <v>575</v>
      </c>
      <c r="C15" s="120" t="s">
        <v>584</v>
      </c>
      <c r="D15" s="120" t="s">
        <v>589</v>
      </c>
      <c r="E15" s="120" t="s">
        <v>571</v>
      </c>
    </row>
    <row r="16" spans="1:5" ht="12" customHeight="1" x14ac:dyDescent="0.25">
      <c r="A16" s="120" t="s">
        <v>590</v>
      </c>
      <c r="B16" s="120" t="s">
        <v>579</v>
      </c>
      <c r="C16" s="120" t="s">
        <v>565</v>
      </c>
      <c r="D16" s="120" t="s">
        <v>591</v>
      </c>
      <c r="E16" s="120" t="s">
        <v>566</v>
      </c>
    </row>
    <row r="17" spans="1:5" ht="12" customHeight="1" x14ac:dyDescent="0.25">
      <c r="A17" s="120" t="s">
        <v>592</v>
      </c>
      <c r="B17" s="120" t="s">
        <v>569</v>
      </c>
      <c r="C17" s="120" t="s">
        <v>565</v>
      </c>
      <c r="D17" s="120" t="s">
        <v>592</v>
      </c>
      <c r="E17" s="120" t="s">
        <v>571</v>
      </c>
    </row>
    <row r="18" spans="1:5" ht="12" customHeight="1" x14ac:dyDescent="0.25">
      <c r="A18" s="120" t="s">
        <v>593</v>
      </c>
      <c r="B18" s="120" t="s">
        <v>569</v>
      </c>
      <c r="C18" s="120" t="s">
        <v>565</v>
      </c>
      <c r="D18" s="120" t="s">
        <v>591</v>
      </c>
      <c r="E18" s="120" t="s">
        <v>571</v>
      </c>
    </row>
    <row r="19" spans="1:5" ht="12" customHeight="1" x14ac:dyDescent="0.25">
      <c r="A19" s="120" t="s">
        <v>594</v>
      </c>
      <c r="B19" s="120" t="s">
        <v>177</v>
      </c>
      <c r="C19" s="120" t="s">
        <v>584</v>
      </c>
      <c r="D19" s="120" t="s">
        <v>591</v>
      </c>
      <c r="E19" s="120" t="s">
        <v>566</v>
      </c>
    </row>
    <row r="20" spans="1:5" ht="12" customHeight="1" x14ac:dyDescent="0.25">
      <c r="A20" s="120" t="s">
        <v>595</v>
      </c>
      <c r="B20" s="120" t="s">
        <v>569</v>
      </c>
      <c r="C20" s="120" t="s">
        <v>584</v>
      </c>
      <c r="D20" s="120" t="s">
        <v>182</v>
      </c>
      <c r="E20" s="120" t="s">
        <v>571</v>
      </c>
    </row>
    <row r="21" spans="1:5" ht="12" customHeight="1" x14ac:dyDescent="0.25">
      <c r="A21" s="120" t="s">
        <v>596</v>
      </c>
      <c r="B21" s="120" t="s">
        <v>564</v>
      </c>
      <c r="C21" s="120" t="s">
        <v>565</v>
      </c>
      <c r="D21" s="120" t="s">
        <v>596</v>
      </c>
      <c r="E21" s="120" t="s">
        <v>566</v>
      </c>
    </row>
    <row r="22" spans="1:5" ht="12" customHeight="1" x14ac:dyDescent="0.25">
      <c r="A22" s="120" t="s">
        <v>597</v>
      </c>
      <c r="B22" s="120" t="s">
        <v>564</v>
      </c>
      <c r="C22" s="120" t="s">
        <v>565</v>
      </c>
      <c r="D22" s="120" t="s">
        <v>597</v>
      </c>
      <c r="E22" s="120" t="s">
        <v>566</v>
      </c>
    </row>
    <row r="23" spans="1:5" ht="12" customHeight="1" x14ac:dyDescent="0.25">
      <c r="A23" s="120" t="s">
        <v>598</v>
      </c>
      <c r="B23" s="120" t="s">
        <v>599</v>
      </c>
      <c r="C23" s="120" t="s">
        <v>565</v>
      </c>
      <c r="D23" s="120" t="s">
        <v>591</v>
      </c>
      <c r="E23" s="120" t="s">
        <v>566</v>
      </c>
    </row>
    <row r="24" spans="1:5" ht="12" customHeight="1" x14ac:dyDescent="0.25">
      <c r="A24" s="120" t="s">
        <v>600</v>
      </c>
      <c r="B24" s="120" t="s">
        <v>569</v>
      </c>
      <c r="C24" s="120" t="s">
        <v>565</v>
      </c>
      <c r="D24" s="120" t="s">
        <v>174</v>
      </c>
      <c r="E24" s="120" t="s">
        <v>571</v>
      </c>
    </row>
    <row r="25" spans="1:5" ht="12" customHeight="1" x14ac:dyDescent="0.25">
      <c r="A25" s="120" t="s">
        <v>601</v>
      </c>
      <c r="B25" s="120" t="s">
        <v>564</v>
      </c>
      <c r="C25" s="120" t="s">
        <v>565</v>
      </c>
      <c r="D25" s="120" t="s">
        <v>601</v>
      </c>
      <c r="E25" s="120" t="s">
        <v>566</v>
      </c>
    </row>
    <row r="26" spans="1:5" ht="12" customHeight="1" x14ac:dyDescent="0.25">
      <c r="A26" s="120" t="s">
        <v>602</v>
      </c>
      <c r="B26" s="120" t="s">
        <v>575</v>
      </c>
      <c r="C26" s="120" t="s">
        <v>565</v>
      </c>
      <c r="D26" s="120" t="s">
        <v>602</v>
      </c>
      <c r="E26" s="120" t="s">
        <v>571</v>
      </c>
    </row>
    <row r="27" spans="1:5" ht="12" customHeight="1" x14ac:dyDescent="0.25">
      <c r="A27" s="120" t="s">
        <v>603</v>
      </c>
      <c r="B27" s="120" t="s">
        <v>579</v>
      </c>
      <c r="C27" s="120" t="s">
        <v>565</v>
      </c>
      <c r="D27" s="120" t="s">
        <v>603</v>
      </c>
      <c r="E27" s="120" t="s">
        <v>566</v>
      </c>
    </row>
    <row r="28" spans="1:5" ht="12" customHeight="1" x14ac:dyDescent="0.25">
      <c r="A28" s="120" t="s">
        <v>604</v>
      </c>
      <c r="B28" s="120" t="s">
        <v>573</v>
      </c>
      <c r="C28" s="120" t="s">
        <v>565</v>
      </c>
      <c r="D28" s="120" t="s">
        <v>605</v>
      </c>
      <c r="E28" s="120" t="s">
        <v>571</v>
      </c>
    </row>
    <row r="29" spans="1:5" ht="12" customHeight="1" x14ac:dyDescent="0.25">
      <c r="A29" s="120" t="s">
        <v>606</v>
      </c>
      <c r="B29" s="120" t="s">
        <v>575</v>
      </c>
      <c r="C29" s="120" t="s">
        <v>565</v>
      </c>
      <c r="D29" s="120" t="s">
        <v>591</v>
      </c>
      <c r="E29" s="120" t="s">
        <v>571</v>
      </c>
    </row>
    <row r="30" spans="1:5" ht="12" customHeight="1" x14ac:dyDescent="0.25">
      <c r="A30" s="120" t="s">
        <v>607</v>
      </c>
      <c r="B30" s="120" t="s">
        <v>579</v>
      </c>
      <c r="C30" s="120" t="s">
        <v>565</v>
      </c>
      <c r="D30" s="120" t="s">
        <v>608</v>
      </c>
      <c r="E30" s="120" t="s">
        <v>566</v>
      </c>
    </row>
    <row r="31" spans="1:5" ht="12" customHeight="1" x14ac:dyDescent="0.25">
      <c r="A31" s="120" t="s">
        <v>609</v>
      </c>
      <c r="B31" s="120" t="s">
        <v>610</v>
      </c>
      <c r="C31" s="120" t="s">
        <v>565</v>
      </c>
      <c r="D31" s="120" t="s">
        <v>174</v>
      </c>
      <c r="E31" s="120" t="s">
        <v>566</v>
      </c>
    </row>
    <row r="32" spans="1:5" ht="12" customHeight="1" x14ac:dyDescent="0.25">
      <c r="A32" s="120" t="s">
        <v>611</v>
      </c>
      <c r="B32" s="120" t="s">
        <v>569</v>
      </c>
      <c r="C32" s="120" t="s">
        <v>565</v>
      </c>
      <c r="D32" s="120" t="s">
        <v>611</v>
      </c>
      <c r="E32" s="120" t="s">
        <v>571</v>
      </c>
    </row>
    <row r="33" spans="1:5" ht="12" customHeight="1" x14ac:dyDescent="0.25">
      <c r="A33" s="120" t="s">
        <v>612</v>
      </c>
      <c r="B33" s="120" t="s">
        <v>569</v>
      </c>
      <c r="C33" s="120" t="s">
        <v>584</v>
      </c>
      <c r="D33" s="120" t="s">
        <v>612</v>
      </c>
      <c r="E33" s="120" t="s">
        <v>571</v>
      </c>
    </row>
    <row r="34" spans="1:5" ht="12" customHeight="1" x14ac:dyDescent="0.25">
      <c r="A34" s="120" t="s">
        <v>613</v>
      </c>
      <c r="B34" s="120" t="s">
        <v>573</v>
      </c>
      <c r="C34" s="120" t="s">
        <v>565</v>
      </c>
      <c r="D34" s="120" t="s">
        <v>581</v>
      </c>
      <c r="E34" s="120" t="s">
        <v>571</v>
      </c>
    </row>
    <row r="35" spans="1:5" ht="12" customHeight="1" x14ac:dyDescent="0.25">
      <c r="A35" s="120" t="s">
        <v>614</v>
      </c>
      <c r="B35" s="120" t="s">
        <v>575</v>
      </c>
      <c r="C35" s="120" t="s">
        <v>584</v>
      </c>
      <c r="D35" s="120" t="s">
        <v>614</v>
      </c>
      <c r="E35" s="120" t="s">
        <v>571</v>
      </c>
    </row>
    <row r="36" spans="1:5" ht="12" customHeight="1" x14ac:dyDescent="0.25">
      <c r="A36" s="120" t="s">
        <v>615</v>
      </c>
      <c r="B36" s="120" t="s">
        <v>564</v>
      </c>
      <c r="C36" s="120" t="s">
        <v>565</v>
      </c>
      <c r="D36" s="120" t="s">
        <v>615</v>
      </c>
      <c r="E36" s="120" t="s">
        <v>566</v>
      </c>
    </row>
    <row r="37" spans="1:5" ht="12" customHeight="1" x14ac:dyDescent="0.25">
      <c r="A37" s="120" t="s">
        <v>616</v>
      </c>
      <c r="B37" s="120" t="s">
        <v>575</v>
      </c>
      <c r="C37" s="120" t="s">
        <v>565</v>
      </c>
      <c r="D37" s="120" t="s">
        <v>616</v>
      </c>
      <c r="E37" s="120" t="s">
        <v>571</v>
      </c>
    </row>
    <row r="38" spans="1:5" ht="12" customHeight="1" x14ac:dyDescent="0.25">
      <c r="A38" s="120" t="s">
        <v>617</v>
      </c>
      <c r="B38" s="120" t="s">
        <v>573</v>
      </c>
      <c r="C38" s="120" t="s">
        <v>565</v>
      </c>
      <c r="D38" s="120" t="s">
        <v>617</v>
      </c>
      <c r="E38" s="120" t="s">
        <v>571</v>
      </c>
    </row>
    <row r="39" spans="1:5" ht="12" customHeight="1" x14ac:dyDescent="0.25">
      <c r="A39" s="120" t="s">
        <v>618</v>
      </c>
      <c r="B39" s="120" t="s">
        <v>177</v>
      </c>
      <c r="C39" s="120" t="s">
        <v>565</v>
      </c>
      <c r="D39" s="120" t="s">
        <v>618</v>
      </c>
      <c r="E39" s="120" t="s">
        <v>566</v>
      </c>
    </row>
    <row r="40" spans="1:5" ht="12" customHeight="1" x14ac:dyDescent="0.25">
      <c r="A40" s="120" t="s">
        <v>619</v>
      </c>
      <c r="B40" s="120" t="s">
        <v>620</v>
      </c>
      <c r="C40" s="120" t="s">
        <v>565</v>
      </c>
      <c r="D40" s="120" t="s">
        <v>182</v>
      </c>
      <c r="E40" s="120" t="s">
        <v>566</v>
      </c>
    </row>
    <row r="41" spans="1:5" ht="12" customHeight="1" x14ac:dyDescent="0.25">
      <c r="A41" s="120" t="s">
        <v>621</v>
      </c>
      <c r="B41" s="120" t="s">
        <v>620</v>
      </c>
      <c r="C41" s="120" t="s">
        <v>565</v>
      </c>
      <c r="D41" s="120" t="s">
        <v>591</v>
      </c>
      <c r="E41" s="120" t="s">
        <v>566</v>
      </c>
    </row>
    <row r="42" spans="1:5" ht="12" customHeight="1" x14ac:dyDescent="0.25">
      <c r="A42" s="120" t="s">
        <v>622</v>
      </c>
      <c r="B42" s="120" t="s">
        <v>620</v>
      </c>
      <c r="C42" s="120" t="s">
        <v>565</v>
      </c>
      <c r="D42" s="120" t="s">
        <v>587</v>
      </c>
      <c r="E42" s="120" t="s">
        <v>566</v>
      </c>
    </row>
    <row r="43" spans="1:5" ht="12" customHeight="1" x14ac:dyDescent="0.25">
      <c r="A43" s="120" t="s">
        <v>623</v>
      </c>
      <c r="B43" s="120" t="s">
        <v>620</v>
      </c>
      <c r="C43" s="120" t="s">
        <v>565</v>
      </c>
      <c r="D43" s="120" t="s">
        <v>174</v>
      </c>
      <c r="E43" s="120" t="s">
        <v>566</v>
      </c>
    </row>
    <row r="44" spans="1:5" ht="12" customHeight="1" x14ac:dyDescent="0.25">
      <c r="A44" s="120" t="s">
        <v>624</v>
      </c>
      <c r="B44" s="120" t="s">
        <v>575</v>
      </c>
      <c r="C44" s="120" t="s">
        <v>584</v>
      </c>
      <c r="D44" s="120" t="s">
        <v>624</v>
      </c>
      <c r="E44" s="120" t="s">
        <v>571</v>
      </c>
    </row>
    <row r="45" spans="1:5" ht="12" customHeight="1" x14ac:dyDescent="0.25">
      <c r="A45" s="120" t="s">
        <v>625</v>
      </c>
      <c r="B45" s="120" t="s">
        <v>573</v>
      </c>
      <c r="C45" s="120" t="s">
        <v>565</v>
      </c>
      <c r="D45" s="120" t="s">
        <v>587</v>
      </c>
      <c r="E45" s="120" t="s">
        <v>571</v>
      </c>
    </row>
    <row r="46" spans="1:5" ht="12" customHeight="1" x14ac:dyDescent="0.25">
      <c r="A46" s="120" t="s">
        <v>626</v>
      </c>
      <c r="B46" s="120" t="s">
        <v>564</v>
      </c>
      <c r="C46" s="120" t="s">
        <v>565</v>
      </c>
      <c r="D46" s="120" t="s">
        <v>626</v>
      </c>
      <c r="E46" s="120" t="s">
        <v>571</v>
      </c>
    </row>
    <row r="47" spans="1:5" ht="12" customHeight="1" x14ac:dyDescent="0.25">
      <c r="A47" s="120" t="s">
        <v>627</v>
      </c>
      <c r="B47" s="120" t="s">
        <v>569</v>
      </c>
      <c r="C47" s="120" t="s">
        <v>584</v>
      </c>
      <c r="D47" s="120" t="s">
        <v>627</v>
      </c>
      <c r="E47" s="120" t="s">
        <v>571</v>
      </c>
    </row>
    <row r="48" spans="1:5" ht="12" customHeight="1" x14ac:dyDescent="0.25">
      <c r="A48" s="120" t="s">
        <v>628</v>
      </c>
      <c r="B48" s="120" t="s">
        <v>177</v>
      </c>
      <c r="C48" s="120" t="s">
        <v>584</v>
      </c>
      <c r="D48" s="120" t="s">
        <v>174</v>
      </c>
      <c r="E48" s="120" t="s">
        <v>566</v>
      </c>
    </row>
    <row r="49" spans="1:5" ht="12" customHeight="1" x14ac:dyDescent="0.25">
      <c r="A49" s="120" t="s">
        <v>605</v>
      </c>
      <c r="B49" s="120" t="s">
        <v>573</v>
      </c>
      <c r="C49" s="120" t="s">
        <v>565</v>
      </c>
      <c r="D49" s="120" t="s">
        <v>605</v>
      </c>
      <c r="E49" s="120" t="s">
        <v>571</v>
      </c>
    </row>
    <row r="50" spans="1:5" ht="12" customHeight="1" x14ac:dyDescent="0.25">
      <c r="A50" s="120" t="s">
        <v>629</v>
      </c>
      <c r="B50" s="120" t="s">
        <v>575</v>
      </c>
      <c r="C50" s="120" t="s">
        <v>565</v>
      </c>
      <c r="D50" s="120" t="s">
        <v>174</v>
      </c>
      <c r="E50" s="120" t="s">
        <v>571</v>
      </c>
    </row>
    <row r="52" spans="1:5" ht="12" customHeight="1" x14ac:dyDescent="0.25">
      <c r="A52" s="120" t="s">
        <v>585</v>
      </c>
      <c r="B52" s="120" t="s">
        <v>573</v>
      </c>
      <c r="C52" s="120" t="s">
        <v>565</v>
      </c>
      <c r="D52" s="120" t="s">
        <v>585</v>
      </c>
      <c r="E52" s="120" t="s">
        <v>571</v>
      </c>
    </row>
    <row r="53" spans="1:5" ht="12" customHeight="1" x14ac:dyDescent="0.25">
      <c r="A53" s="120" t="s">
        <v>630</v>
      </c>
      <c r="B53" s="120" t="s">
        <v>569</v>
      </c>
      <c r="C53" s="120" t="s">
        <v>584</v>
      </c>
      <c r="D53" s="120" t="s">
        <v>630</v>
      </c>
      <c r="E53" s="120" t="s">
        <v>571</v>
      </c>
    </row>
    <row r="54" spans="1:5" ht="12" customHeight="1" x14ac:dyDescent="0.25">
      <c r="A54" s="120" t="s">
        <v>175</v>
      </c>
      <c r="B54" s="120" t="s">
        <v>573</v>
      </c>
      <c r="C54" s="120" t="s">
        <v>565</v>
      </c>
      <c r="D54" s="120" t="s">
        <v>175</v>
      </c>
      <c r="E54" s="120" t="s">
        <v>571</v>
      </c>
    </row>
    <row r="55" spans="1:5" ht="12" customHeight="1" x14ac:dyDescent="0.25">
      <c r="A55" s="120" t="s">
        <v>631</v>
      </c>
      <c r="B55" s="120" t="s">
        <v>575</v>
      </c>
      <c r="C55" s="120" t="s">
        <v>584</v>
      </c>
      <c r="D55" s="120" t="s">
        <v>631</v>
      </c>
      <c r="E55" s="120" t="s">
        <v>571</v>
      </c>
    </row>
    <row r="56" spans="1:5" ht="12" customHeight="1" x14ac:dyDescent="0.25">
      <c r="A56" s="120" t="s">
        <v>632</v>
      </c>
      <c r="B56" s="120" t="s">
        <v>569</v>
      </c>
      <c r="C56" s="120" t="s">
        <v>565</v>
      </c>
      <c r="D56" s="120" t="s">
        <v>591</v>
      </c>
      <c r="E56" s="120" t="s">
        <v>571</v>
      </c>
    </row>
    <row r="57" spans="1:5" ht="12" customHeight="1" x14ac:dyDescent="0.25">
      <c r="A57" s="120" t="s">
        <v>633</v>
      </c>
      <c r="B57" s="120" t="s">
        <v>569</v>
      </c>
      <c r="C57" s="120" t="s">
        <v>565</v>
      </c>
      <c r="D57" s="120" t="s">
        <v>633</v>
      </c>
      <c r="E57" s="120" t="s">
        <v>571</v>
      </c>
    </row>
    <row r="58" spans="1:5" ht="12" customHeight="1" x14ac:dyDescent="0.25">
      <c r="A58" s="120" t="s">
        <v>634</v>
      </c>
      <c r="B58" s="120" t="s">
        <v>564</v>
      </c>
      <c r="C58" s="120" t="s">
        <v>565</v>
      </c>
      <c r="D58" s="120" t="s">
        <v>634</v>
      </c>
      <c r="E58" s="120" t="s">
        <v>566</v>
      </c>
    </row>
    <row r="59" spans="1:5" ht="12" customHeight="1" x14ac:dyDescent="0.25">
      <c r="A59" s="120" t="s">
        <v>635</v>
      </c>
      <c r="B59" s="120" t="s">
        <v>569</v>
      </c>
      <c r="C59" s="120" t="s">
        <v>584</v>
      </c>
      <c r="D59" s="120" t="s">
        <v>635</v>
      </c>
      <c r="E59" s="120" t="s">
        <v>571</v>
      </c>
    </row>
    <row r="60" spans="1:5" ht="12" customHeight="1" x14ac:dyDescent="0.25">
      <c r="A60" s="120" t="s">
        <v>636</v>
      </c>
      <c r="B60" s="120" t="s">
        <v>579</v>
      </c>
      <c r="C60" s="120" t="s">
        <v>565</v>
      </c>
      <c r="D60" s="120" t="s">
        <v>174</v>
      </c>
      <c r="E60" s="120" t="s">
        <v>566</v>
      </c>
    </row>
    <row r="61" spans="1:5" ht="12" customHeight="1" x14ac:dyDescent="0.25">
      <c r="A61" s="120" t="s">
        <v>637</v>
      </c>
      <c r="B61" s="120" t="s">
        <v>569</v>
      </c>
      <c r="C61" s="120" t="s">
        <v>565</v>
      </c>
      <c r="D61" s="120" t="s">
        <v>637</v>
      </c>
      <c r="E61" s="120" t="s">
        <v>571</v>
      </c>
    </row>
    <row r="62" spans="1:5" ht="12" customHeight="1" x14ac:dyDescent="0.25">
      <c r="A62" s="487" t="s">
        <v>558</v>
      </c>
      <c r="B62" s="487" t="s">
        <v>559</v>
      </c>
      <c r="C62" s="487" t="s">
        <v>560</v>
      </c>
      <c r="D62" s="487" t="s">
        <v>561</v>
      </c>
      <c r="E62" s="487" t="s">
        <v>562</v>
      </c>
    </row>
    <row r="63" spans="1:5" ht="12" customHeight="1" x14ac:dyDescent="0.25">
      <c r="A63" s="120" t="s">
        <v>182</v>
      </c>
      <c r="B63" s="120" t="s">
        <v>569</v>
      </c>
      <c r="C63" s="120" t="s">
        <v>584</v>
      </c>
      <c r="D63" s="120" t="s">
        <v>182</v>
      </c>
      <c r="E63" s="120" t="s">
        <v>571</v>
      </c>
    </row>
    <row r="64" spans="1:5" ht="12" customHeight="1" x14ac:dyDescent="0.25">
      <c r="A64" s="120" t="s">
        <v>638</v>
      </c>
      <c r="B64" s="120" t="s">
        <v>569</v>
      </c>
      <c r="C64" s="120" t="s">
        <v>584</v>
      </c>
      <c r="D64" s="120" t="s">
        <v>638</v>
      </c>
      <c r="E64" s="120" t="s">
        <v>571</v>
      </c>
    </row>
    <row r="65" spans="1:5" ht="12" customHeight="1" x14ac:dyDescent="0.25">
      <c r="A65" s="120" t="s">
        <v>639</v>
      </c>
      <c r="B65" s="120" t="s">
        <v>569</v>
      </c>
      <c r="C65" s="120" t="s">
        <v>584</v>
      </c>
      <c r="D65" s="120" t="s">
        <v>640</v>
      </c>
      <c r="E65" s="120" t="s">
        <v>571</v>
      </c>
    </row>
    <row r="66" spans="1:5" ht="12" customHeight="1" x14ac:dyDescent="0.25">
      <c r="A66" s="120" t="s">
        <v>641</v>
      </c>
      <c r="B66" s="120" t="s">
        <v>569</v>
      </c>
      <c r="C66" s="120" t="s">
        <v>565</v>
      </c>
      <c r="D66" s="120" t="s">
        <v>570</v>
      </c>
      <c r="E66" s="120" t="s">
        <v>642</v>
      </c>
    </row>
    <row r="67" spans="1:5" ht="12" customHeight="1" x14ac:dyDescent="0.25">
      <c r="A67" s="120" t="s">
        <v>591</v>
      </c>
      <c r="B67" s="120" t="s">
        <v>569</v>
      </c>
      <c r="C67" s="120" t="s">
        <v>584</v>
      </c>
      <c r="D67" s="120" t="s">
        <v>591</v>
      </c>
      <c r="E67" s="120" t="s">
        <v>571</v>
      </c>
    </row>
    <row r="68" spans="1:5" ht="12" customHeight="1" x14ac:dyDescent="0.25">
      <c r="A68" s="120" t="s">
        <v>643</v>
      </c>
      <c r="B68" s="120" t="s">
        <v>564</v>
      </c>
      <c r="C68" s="120" t="s">
        <v>565</v>
      </c>
      <c r="D68" s="120" t="s">
        <v>643</v>
      </c>
      <c r="E68" s="120" t="s">
        <v>566</v>
      </c>
    </row>
    <row r="69" spans="1:5" ht="12" customHeight="1" x14ac:dyDescent="0.25">
      <c r="A69" s="120" t="s">
        <v>644</v>
      </c>
      <c r="B69" s="120" t="s">
        <v>575</v>
      </c>
      <c r="C69" s="120" t="s">
        <v>565</v>
      </c>
      <c r="D69" s="120" t="s">
        <v>644</v>
      </c>
      <c r="E69" s="120" t="s">
        <v>571</v>
      </c>
    </row>
    <row r="70" spans="1:5" ht="12" customHeight="1" x14ac:dyDescent="0.25">
      <c r="A70" s="120" t="s">
        <v>645</v>
      </c>
      <c r="B70" s="120" t="s">
        <v>569</v>
      </c>
      <c r="C70" s="120" t="s">
        <v>565</v>
      </c>
      <c r="D70" s="120" t="s">
        <v>608</v>
      </c>
      <c r="E70" s="120" t="s">
        <v>571</v>
      </c>
    </row>
    <row r="71" spans="1:5" ht="12" customHeight="1" x14ac:dyDescent="0.25">
      <c r="A71" s="120" t="s">
        <v>646</v>
      </c>
      <c r="B71" s="120" t="s">
        <v>569</v>
      </c>
      <c r="C71" s="120" t="s">
        <v>565</v>
      </c>
      <c r="D71" s="120" t="s">
        <v>646</v>
      </c>
      <c r="E71" s="120" t="s">
        <v>571</v>
      </c>
    </row>
    <row r="72" spans="1:5" ht="12" customHeight="1" x14ac:dyDescent="0.25">
      <c r="A72" s="120" t="s">
        <v>647</v>
      </c>
      <c r="B72" s="120" t="s">
        <v>569</v>
      </c>
      <c r="C72" s="120" t="s">
        <v>584</v>
      </c>
      <c r="D72" s="120" t="s">
        <v>646</v>
      </c>
      <c r="E72" s="120" t="s">
        <v>571</v>
      </c>
    </row>
    <row r="73" spans="1:5" ht="12" customHeight="1" x14ac:dyDescent="0.25">
      <c r="A73" s="120" t="s">
        <v>648</v>
      </c>
      <c r="B73" s="120" t="s">
        <v>610</v>
      </c>
      <c r="C73" s="120" t="s">
        <v>565</v>
      </c>
      <c r="D73" s="120" t="s">
        <v>587</v>
      </c>
      <c r="E73" s="120" t="s">
        <v>566</v>
      </c>
    </row>
    <row r="74" spans="1:5" ht="12" customHeight="1" x14ac:dyDescent="0.25">
      <c r="A74" s="120" t="s">
        <v>649</v>
      </c>
      <c r="B74" s="120" t="s">
        <v>569</v>
      </c>
      <c r="C74" s="120" t="s">
        <v>584</v>
      </c>
      <c r="D74" s="120" t="s">
        <v>587</v>
      </c>
      <c r="E74" s="120" t="s">
        <v>571</v>
      </c>
    </row>
    <row r="75" spans="1:5" ht="12" customHeight="1" x14ac:dyDescent="0.25">
      <c r="A75" s="120" t="s">
        <v>650</v>
      </c>
      <c r="B75" s="120" t="s">
        <v>177</v>
      </c>
      <c r="C75" s="120" t="s">
        <v>565</v>
      </c>
      <c r="D75" s="120" t="s">
        <v>650</v>
      </c>
      <c r="E75" s="120" t="s">
        <v>566</v>
      </c>
    </row>
    <row r="76" spans="1:5" ht="12" customHeight="1" x14ac:dyDescent="0.25">
      <c r="A76" s="120" t="s">
        <v>651</v>
      </c>
      <c r="B76" s="120" t="s">
        <v>575</v>
      </c>
      <c r="C76" s="120" t="s">
        <v>584</v>
      </c>
      <c r="D76" s="120" t="s">
        <v>651</v>
      </c>
      <c r="E76" s="120" t="s">
        <v>571</v>
      </c>
    </row>
    <row r="77" spans="1:5" ht="12" customHeight="1" x14ac:dyDescent="0.25">
      <c r="A77" s="120" t="s">
        <v>652</v>
      </c>
      <c r="B77" s="120" t="s">
        <v>569</v>
      </c>
      <c r="C77" s="120" t="s">
        <v>565</v>
      </c>
      <c r="D77" s="120" t="s">
        <v>652</v>
      </c>
      <c r="E77" s="120" t="s">
        <v>571</v>
      </c>
    </row>
    <row r="78" spans="1:5" ht="12" customHeight="1" x14ac:dyDescent="0.25">
      <c r="A78" s="120" t="s">
        <v>653</v>
      </c>
      <c r="B78" s="120" t="s">
        <v>177</v>
      </c>
      <c r="C78" s="120" t="s">
        <v>565</v>
      </c>
      <c r="D78" s="120" t="s">
        <v>570</v>
      </c>
      <c r="E78" s="120" t="s">
        <v>571</v>
      </c>
    </row>
    <row r="79" spans="1:5" ht="12" customHeight="1" x14ac:dyDescent="0.25">
      <c r="A79" s="120" t="s">
        <v>654</v>
      </c>
      <c r="B79" s="120" t="s">
        <v>569</v>
      </c>
      <c r="C79" s="120" t="s">
        <v>584</v>
      </c>
      <c r="D79" s="120" t="s">
        <v>654</v>
      </c>
      <c r="E79" s="120" t="s">
        <v>571</v>
      </c>
    </row>
    <row r="80" spans="1:5" ht="12" customHeight="1" x14ac:dyDescent="0.25">
      <c r="A80" s="120" t="s">
        <v>640</v>
      </c>
      <c r="B80" s="120" t="s">
        <v>569</v>
      </c>
      <c r="C80" s="120" t="s">
        <v>565</v>
      </c>
      <c r="D80" s="120" t="s">
        <v>640</v>
      </c>
      <c r="E80" s="120" t="s">
        <v>571</v>
      </c>
    </row>
    <row r="81" spans="1:5" ht="12" customHeight="1" x14ac:dyDescent="0.25">
      <c r="A81" s="120" t="s">
        <v>655</v>
      </c>
      <c r="B81" s="120" t="s">
        <v>569</v>
      </c>
      <c r="C81" s="120" t="s">
        <v>584</v>
      </c>
      <c r="D81" s="120" t="s">
        <v>591</v>
      </c>
      <c r="E81" s="120" t="s">
        <v>571</v>
      </c>
    </row>
    <row r="82" spans="1:5" ht="12" customHeight="1" x14ac:dyDescent="0.25">
      <c r="A82" s="120" t="s">
        <v>656</v>
      </c>
      <c r="B82" s="120" t="s">
        <v>569</v>
      </c>
      <c r="C82" s="120" t="s">
        <v>565</v>
      </c>
      <c r="D82" s="120" t="s">
        <v>591</v>
      </c>
      <c r="E82" s="120" t="s">
        <v>571</v>
      </c>
    </row>
    <row r="83" spans="1:5" ht="12" customHeight="1" x14ac:dyDescent="0.25">
      <c r="A83" s="120" t="s">
        <v>657</v>
      </c>
      <c r="B83" s="120" t="s">
        <v>569</v>
      </c>
      <c r="C83" s="120" t="s">
        <v>565</v>
      </c>
      <c r="D83" s="120" t="s">
        <v>657</v>
      </c>
      <c r="E83" s="120" t="s">
        <v>571</v>
      </c>
    </row>
    <row r="84" spans="1:5" ht="12" customHeight="1" x14ac:dyDescent="0.25">
      <c r="A84" s="120" t="s">
        <v>658</v>
      </c>
      <c r="B84" s="120" t="s">
        <v>569</v>
      </c>
      <c r="C84" s="120" t="s">
        <v>565</v>
      </c>
      <c r="D84" s="120" t="s">
        <v>578</v>
      </c>
      <c r="E84" s="120" t="s">
        <v>571</v>
      </c>
    </row>
    <row r="85" spans="1:5" ht="12" customHeight="1" x14ac:dyDescent="0.25">
      <c r="A85" s="120" t="s">
        <v>659</v>
      </c>
      <c r="B85" s="120" t="s">
        <v>569</v>
      </c>
      <c r="C85" s="120" t="s">
        <v>565</v>
      </c>
      <c r="D85" s="120" t="s">
        <v>659</v>
      </c>
      <c r="E85" s="120" t="s">
        <v>571</v>
      </c>
    </row>
    <row r="86" spans="1:5" ht="12" customHeight="1" x14ac:dyDescent="0.25">
      <c r="A86" s="120" t="s">
        <v>660</v>
      </c>
      <c r="B86" s="120" t="s">
        <v>569</v>
      </c>
      <c r="C86" s="120" t="s">
        <v>565</v>
      </c>
      <c r="D86" s="120" t="s">
        <v>174</v>
      </c>
      <c r="E86" s="120" t="s">
        <v>571</v>
      </c>
    </row>
    <row r="87" spans="1:5" ht="12" customHeight="1" x14ac:dyDescent="0.25">
      <c r="A87" s="120" t="s">
        <v>661</v>
      </c>
      <c r="B87" s="120" t="s">
        <v>579</v>
      </c>
      <c r="C87" s="120" t="s">
        <v>565</v>
      </c>
      <c r="D87" s="120" t="s">
        <v>661</v>
      </c>
      <c r="E87" s="120" t="s">
        <v>566</v>
      </c>
    </row>
    <row r="88" spans="1:5" ht="12" customHeight="1" x14ac:dyDescent="0.25">
      <c r="A88" s="120" t="s">
        <v>662</v>
      </c>
      <c r="B88" s="120" t="s">
        <v>575</v>
      </c>
      <c r="C88" s="120" t="s">
        <v>565</v>
      </c>
      <c r="D88" s="120" t="s">
        <v>662</v>
      </c>
      <c r="E88" s="120" t="s">
        <v>571</v>
      </c>
    </row>
    <row r="89" spans="1:5" ht="12" customHeight="1" x14ac:dyDescent="0.25">
      <c r="A89" s="120" t="s">
        <v>663</v>
      </c>
      <c r="B89" s="120" t="s">
        <v>599</v>
      </c>
      <c r="C89" s="120" t="s">
        <v>565</v>
      </c>
      <c r="D89" s="120" t="s">
        <v>587</v>
      </c>
      <c r="E89" s="120" t="s">
        <v>566</v>
      </c>
    </row>
    <row r="90" spans="1:5" ht="12" customHeight="1" x14ac:dyDescent="0.25">
      <c r="A90" s="120" t="s">
        <v>664</v>
      </c>
      <c r="B90" s="120" t="s">
        <v>569</v>
      </c>
      <c r="C90" s="120" t="s">
        <v>565</v>
      </c>
      <c r="D90" s="120" t="s">
        <v>664</v>
      </c>
      <c r="E90" s="120" t="s">
        <v>571</v>
      </c>
    </row>
    <row r="91" spans="1:5" ht="12" customHeight="1" x14ac:dyDescent="0.25">
      <c r="A91" s="120" t="s">
        <v>665</v>
      </c>
      <c r="B91" s="120" t="s">
        <v>599</v>
      </c>
      <c r="C91" s="120" t="s">
        <v>565</v>
      </c>
      <c r="D91" s="120" t="s">
        <v>182</v>
      </c>
      <c r="E91" s="120" t="s">
        <v>571</v>
      </c>
    </row>
    <row r="92" spans="1:5" ht="12" customHeight="1" x14ac:dyDescent="0.25">
      <c r="A92" s="120" t="s">
        <v>666</v>
      </c>
      <c r="B92" s="120" t="s">
        <v>569</v>
      </c>
      <c r="C92" s="120" t="s">
        <v>584</v>
      </c>
      <c r="D92" s="120" t="s">
        <v>174</v>
      </c>
      <c r="E92" s="120" t="s">
        <v>571</v>
      </c>
    </row>
    <row r="93" spans="1:5" ht="12" customHeight="1" x14ac:dyDescent="0.25">
      <c r="A93" s="120" t="s">
        <v>667</v>
      </c>
      <c r="B93" s="120" t="s">
        <v>569</v>
      </c>
      <c r="C93" s="120" t="s">
        <v>565</v>
      </c>
      <c r="D93" s="120" t="s">
        <v>667</v>
      </c>
      <c r="E93" s="120" t="s">
        <v>571</v>
      </c>
    </row>
    <row r="94" spans="1:5" ht="12" customHeight="1" x14ac:dyDescent="0.25">
      <c r="A94" s="120" t="s">
        <v>668</v>
      </c>
      <c r="B94" s="120" t="s">
        <v>575</v>
      </c>
      <c r="C94" s="120" t="s">
        <v>565</v>
      </c>
      <c r="D94" s="120" t="s">
        <v>668</v>
      </c>
      <c r="E94" s="120" t="s">
        <v>571</v>
      </c>
    </row>
    <row r="95" spans="1:5" ht="12" customHeight="1" x14ac:dyDescent="0.25">
      <c r="A95" s="120" t="s">
        <v>669</v>
      </c>
      <c r="B95" s="120" t="s">
        <v>569</v>
      </c>
      <c r="C95" s="120" t="s">
        <v>584</v>
      </c>
      <c r="D95" s="120" t="s">
        <v>669</v>
      </c>
      <c r="E95" s="120" t="s">
        <v>571</v>
      </c>
    </row>
    <row r="96" spans="1:5" ht="12" customHeight="1" x14ac:dyDescent="0.25">
      <c r="A96" s="120" t="s">
        <v>181</v>
      </c>
      <c r="B96" s="120" t="s">
        <v>569</v>
      </c>
      <c r="C96" s="120" t="s">
        <v>565</v>
      </c>
      <c r="D96" s="120" t="s">
        <v>181</v>
      </c>
      <c r="E96" s="120" t="s">
        <v>571</v>
      </c>
    </row>
    <row r="97" spans="1:5" ht="12" customHeight="1" x14ac:dyDescent="0.25">
      <c r="A97" s="120" t="s">
        <v>670</v>
      </c>
      <c r="B97" s="120" t="s">
        <v>569</v>
      </c>
      <c r="C97" s="120" t="s">
        <v>584</v>
      </c>
      <c r="D97" s="120" t="s">
        <v>670</v>
      </c>
      <c r="E97" s="120" t="s">
        <v>571</v>
      </c>
    </row>
    <row r="98" spans="1:5" ht="12" customHeight="1" x14ac:dyDescent="0.25">
      <c r="A98" s="120" t="s">
        <v>671</v>
      </c>
      <c r="B98" s="120" t="s">
        <v>573</v>
      </c>
      <c r="C98" s="120" t="s">
        <v>565</v>
      </c>
      <c r="D98" s="120" t="s">
        <v>587</v>
      </c>
      <c r="E98" s="120" t="s">
        <v>571</v>
      </c>
    </row>
    <row r="99" spans="1:5" ht="12" customHeight="1" x14ac:dyDescent="0.25">
      <c r="A99" s="120" t="s">
        <v>581</v>
      </c>
      <c r="B99" s="120" t="s">
        <v>569</v>
      </c>
      <c r="C99" s="120" t="s">
        <v>584</v>
      </c>
      <c r="D99" s="120" t="s">
        <v>581</v>
      </c>
      <c r="E99" s="120" t="s">
        <v>571</v>
      </c>
    </row>
    <row r="100" spans="1:5" ht="12" customHeight="1" x14ac:dyDescent="0.25">
      <c r="A100" s="120" t="s">
        <v>672</v>
      </c>
      <c r="B100" s="120" t="s">
        <v>564</v>
      </c>
      <c r="C100" s="120" t="s">
        <v>565</v>
      </c>
      <c r="D100" s="120" t="s">
        <v>672</v>
      </c>
      <c r="E100" s="120" t="s">
        <v>566</v>
      </c>
    </row>
    <row r="101" spans="1:5" ht="12" customHeight="1" x14ac:dyDescent="0.25">
      <c r="A101" s="120" t="s">
        <v>673</v>
      </c>
      <c r="B101" s="120" t="s">
        <v>569</v>
      </c>
      <c r="C101" s="120" t="s">
        <v>584</v>
      </c>
      <c r="D101" s="120" t="s">
        <v>673</v>
      </c>
      <c r="E101" s="120" t="s">
        <v>571</v>
      </c>
    </row>
    <row r="102" spans="1:5" ht="12" customHeight="1" x14ac:dyDescent="0.25">
      <c r="A102" s="120" t="s">
        <v>674</v>
      </c>
      <c r="B102" s="120" t="s">
        <v>177</v>
      </c>
      <c r="C102" s="120" t="s">
        <v>565</v>
      </c>
      <c r="D102" s="120" t="s">
        <v>587</v>
      </c>
      <c r="E102" s="120" t="s">
        <v>566</v>
      </c>
    </row>
    <row r="103" spans="1:5" ht="12" customHeight="1" x14ac:dyDescent="0.25">
      <c r="A103" s="120" t="s">
        <v>587</v>
      </c>
      <c r="B103" s="120" t="s">
        <v>573</v>
      </c>
      <c r="C103" s="120" t="s">
        <v>584</v>
      </c>
      <c r="D103" s="120" t="s">
        <v>587</v>
      </c>
      <c r="E103" s="120" t="s">
        <v>571</v>
      </c>
    </row>
    <row r="104" spans="1:5" ht="12" customHeight="1" x14ac:dyDescent="0.25">
      <c r="A104" s="120" t="s">
        <v>675</v>
      </c>
      <c r="B104" s="120" t="s">
        <v>610</v>
      </c>
      <c r="C104" s="120" t="s">
        <v>565</v>
      </c>
      <c r="D104" s="120" t="s">
        <v>587</v>
      </c>
      <c r="E104" s="120" t="s">
        <v>566</v>
      </c>
    </row>
    <row r="105" spans="1:5" ht="12" customHeight="1" x14ac:dyDescent="0.25">
      <c r="A105" s="120" t="s">
        <v>676</v>
      </c>
      <c r="B105" s="120" t="s">
        <v>599</v>
      </c>
      <c r="C105" s="120" t="s">
        <v>565</v>
      </c>
      <c r="D105" s="120" t="s">
        <v>587</v>
      </c>
      <c r="E105" s="120" t="s">
        <v>571</v>
      </c>
    </row>
    <row r="106" spans="1:5" ht="12" customHeight="1" x14ac:dyDescent="0.25">
      <c r="A106" s="120" t="s">
        <v>677</v>
      </c>
      <c r="B106" s="120" t="s">
        <v>579</v>
      </c>
      <c r="C106" s="120" t="s">
        <v>565</v>
      </c>
      <c r="D106" s="120" t="s">
        <v>174</v>
      </c>
      <c r="E106" s="120" t="s">
        <v>566</v>
      </c>
    </row>
    <row r="107" spans="1:5" ht="12" customHeight="1" x14ac:dyDescent="0.25">
      <c r="A107" s="120" t="s">
        <v>678</v>
      </c>
      <c r="B107" s="120" t="s">
        <v>569</v>
      </c>
      <c r="C107" s="120" t="s">
        <v>565</v>
      </c>
      <c r="D107" s="120" t="s">
        <v>678</v>
      </c>
      <c r="E107" s="120" t="s">
        <v>571</v>
      </c>
    </row>
    <row r="108" spans="1:5" ht="12" customHeight="1" x14ac:dyDescent="0.25">
      <c r="A108" s="120" t="s">
        <v>679</v>
      </c>
      <c r="B108" s="120" t="s">
        <v>569</v>
      </c>
      <c r="C108" s="120" t="s">
        <v>584</v>
      </c>
      <c r="D108" s="120" t="s">
        <v>679</v>
      </c>
      <c r="E108" s="120" t="s">
        <v>571</v>
      </c>
    </row>
    <row r="109" spans="1:5" ht="12" customHeight="1" x14ac:dyDescent="0.25">
      <c r="A109" s="120" t="s">
        <v>680</v>
      </c>
      <c r="B109" s="120" t="s">
        <v>610</v>
      </c>
      <c r="C109" s="120" t="s">
        <v>565</v>
      </c>
      <c r="D109" s="120" t="s">
        <v>681</v>
      </c>
      <c r="E109" s="120" t="s">
        <v>566</v>
      </c>
    </row>
    <row r="110" spans="1:5" ht="12" customHeight="1" x14ac:dyDescent="0.25">
      <c r="A110" s="120" t="s">
        <v>682</v>
      </c>
      <c r="B110" s="120" t="s">
        <v>573</v>
      </c>
      <c r="C110" s="120" t="s">
        <v>565</v>
      </c>
      <c r="D110" s="120" t="s">
        <v>682</v>
      </c>
      <c r="E110" s="120" t="s">
        <v>571</v>
      </c>
    </row>
    <row r="111" spans="1:5" ht="12" customHeight="1" x14ac:dyDescent="0.25">
      <c r="A111" s="120" t="s">
        <v>683</v>
      </c>
      <c r="B111" s="120" t="s">
        <v>177</v>
      </c>
      <c r="C111" s="120" t="s">
        <v>565</v>
      </c>
      <c r="D111" s="120" t="s">
        <v>182</v>
      </c>
      <c r="E111" s="120" t="s">
        <v>566</v>
      </c>
    </row>
    <row r="112" spans="1:5" ht="12" customHeight="1" x14ac:dyDescent="0.25">
      <c r="A112" s="120" t="s">
        <v>684</v>
      </c>
      <c r="B112" s="120" t="s">
        <v>573</v>
      </c>
      <c r="C112" s="120" t="s">
        <v>565</v>
      </c>
      <c r="D112" s="120" t="s">
        <v>684</v>
      </c>
      <c r="E112" s="120" t="s">
        <v>571</v>
      </c>
    </row>
    <row r="113" spans="1:5" ht="12" customHeight="1" x14ac:dyDescent="0.25">
      <c r="A113" s="120" t="s">
        <v>685</v>
      </c>
      <c r="B113" s="120" t="s">
        <v>177</v>
      </c>
      <c r="C113" s="120" t="s">
        <v>565</v>
      </c>
      <c r="D113" s="120" t="s">
        <v>608</v>
      </c>
      <c r="E113" s="120" t="s">
        <v>566</v>
      </c>
    </row>
    <row r="114" spans="1:5" ht="12" customHeight="1" x14ac:dyDescent="0.25">
      <c r="A114" s="120" t="s">
        <v>686</v>
      </c>
      <c r="B114" s="120" t="s">
        <v>564</v>
      </c>
      <c r="C114" s="120" t="s">
        <v>565</v>
      </c>
      <c r="D114" s="120" t="s">
        <v>686</v>
      </c>
      <c r="E114" s="120" t="s">
        <v>566</v>
      </c>
    </row>
    <row r="115" spans="1:5" ht="12" customHeight="1" x14ac:dyDescent="0.25">
      <c r="A115" s="120" t="s">
        <v>687</v>
      </c>
      <c r="B115" s="120" t="s">
        <v>575</v>
      </c>
      <c r="C115" s="120" t="s">
        <v>565</v>
      </c>
      <c r="D115" s="120" t="s">
        <v>174</v>
      </c>
      <c r="E115" s="120" t="s">
        <v>571</v>
      </c>
    </row>
    <row r="116" spans="1:5" ht="12" customHeight="1" x14ac:dyDescent="0.25">
      <c r="A116" s="120" t="s">
        <v>688</v>
      </c>
      <c r="B116" s="120" t="s">
        <v>579</v>
      </c>
      <c r="C116" s="120" t="s">
        <v>565</v>
      </c>
      <c r="D116" s="120" t="s">
        <v>681</v>
      </c>
      <c r="E116" s="120" t="s">
        <v>566</v>
      </c>
    </row>
    <row r="117" spans="1:5" ht="12" customHeight="1" x14ac:dyDescent="0.25">
      <c r="A117" s="120" t="s">
        <v>689</v>
      </c>
      <c r="B117" s="120" t="s">
        <v>569</v>
      </c>
      <c r="C117" s="120" t="s">
        <v>565</v>
      </c>
      <c r="D117" s="120" t="s">
        <v>614</v>
      </c>
      <c r="E117" s="120" t="s">
        <v>571</v>
      </c>
    </row>
    <row r="118" spans="1:5" ht="12" customHeight="1" x14ac:dyDescent="0.25">
      <c r="A118" s="120" t="s">
        <v>690</v>
      </c>
      <c r="B118" s="120" t="s">
        <v>573</v>
      </c>
      <c r="C118" s="120" t="s">
        <v>565</v>
      </c>
      <c r="D118" s="120" t="s">
        <v>690</v>
      </c>
      <c r="E118" s="120" t="s">
        <v>571</v>
      </c>
    </row>
    <row r="119" spans="1:5" ht="12" customHeight="1" x14ac:dyDescent="0.25">
      <c r="A119" s="120" t="s">
        <v>691</v>
      </c>
      <c r="B119" s="120" t="s">
        <v>564</v>
      </c>
      <c r="C119" s="120" t="s">
        <v>565</v>
      </c>
      <c r="D119" s="120" t="s">
        <v>691</v>
      </c>
      <c r="E119" s="120" t="s">
        <v>571</v>
      </c>
    </row>
    <row r="120" spans="1:5" ht="12" customHeight="1" x14ac:dyDescent="0.25">
      <c r="A120" s="120" t="s">
        <v>174</v>
      </c>
      <c r="B120" s="120" t="s">
        <v>575</v>
      </c>
      <c r="C120" s="120" t="s">
        <v>584</v>
      </c>
      <c r="D120" s="120" t="s">
        <v>174</v>
      </c>
      <c r="E120" s="120" t="s">
        <v>571</v>
      </c>
    </row>
    <row r="121" spans="1:5" ht="12" customHeight="1" x14ac:dyDescent="0.25">
      <c r="A121" s="120" t="s">
        <v>692</v>
      </c>
      <c r="B121" s="120" t="s">
        <v>177</v>
      </c>
      <c r="C121" s="120" t="s">
        <v>565</v>
      </c>
      <c r="D121" s="120" t="s">
        <v>174</v>
      </c>
      <c r="E121" s="120" t="s">
        <v>566</v>
      </c>
    </row>
    <row r="122" spans="1:5" ht="12" customHeight="1" x14ac:dyDescent="0.25">
      <c r="A122" s="120" t="s">
        <v>693</v>
      </c>
      <c r="B122" s="120" t="s">
        <v>569</v>
      </c>
      <c r="C122" s="120" t="s">
        <v>565</v>
      </c>
      <c r="D122" s="120" t="s">
        <v>611</v>
      </c>
      <c r="E122" s="120" t="s">
        <v>571</v>
      </c>
    </row>
  </sheetData>
  <pageMargins left="0.7" right="0.7" top="0.75" bottom="0.75" header="0.3" footer="0.3"/>
  <pageSetup paperSize="9" scale="97" orientation="portrait" r:id="rId1"/>
  <rowBreaks count="1" manualBreakCount="1">
    <brk id="61" max="16383" man="1"/>
  </rowBreaks>
  <customProperties>
    <customPr name="SSC_SHEET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4C2C5-6A2A-4739-A257-35F1ED14F068}">
  <dimension ref="A1:M45"/>
  <sheetViews>
    <sheetView topLeftCell="A7" zoomScaleNormal="100" zoomScaleSheetLayoutView="90" workbookViewId="0">
      <selection activeCell="C15" sqref="C15"/>
    </sheetView>
  </sheetViews>
  <sheetFormatPr defaultColWidth="9.140625" defaultRowHeight="15.75" x14ac:dyDescent="0.25"/>
  <cols>
    <col min="1" max="1" width="8.5703125" style="117" customWidth="1"/>
    <col min="2" max="2" width="10" style="117" customWidth="1"/>
    <col min="3" max="13" width="8.5703125" style="117" customWidth="1"/>
    <col min="14" max="16384" width="9.140625" style="117"/>
  </cols>
  <sheetData>
    <row r="1" spans="1:13" x14ac:dyDescent="0.25">
      <c r="A1" s="116" t="s">
        <v>350</v>
      </c>
    </row>
    <row r="2" spans="1:13" x14ac:dyDescent="0.25">
      <c r="A2" s="288" t="s">
        <v>269</v>
      </c>
      <c r="B2" s="289" t="s">
        <v>2</v>
      </c>
      <c r="C2" s="290">
        <v>0.4</v>
      </c>
      <c r="D2" s="290">
        <v>0.5</v>
      </c>
      <c r="E2" s="290">
        <v>0.6</v>
      </c>
      <c r="F2" s="290">
        <v>0.7</v>
      </c>
      <c r="G2" s="290">
        <v>0.8</v>
      </c>
      <c r="H2" s="290">
        <v>0.9</v>
      </c>
      <c r="I2" s="290">
        <v>1</v>
      </c>
      <c r="J2" s="290">
        <v>1.1000000000000001</v>
      </c>
      <c r="K2" s="290">
        <v>1.2</v>
      </c>
      <c r="L2" s="290">
        <v>1.3</v>
      </c>
      <c r="M2" s="290">
        <v>1.4</v>
      </c>
    </row>
    <row r="3" spans="1:13" x14ac:dyDescent="0.25">
      <c r="A3" s="291" t="s">
        <v>3</v>
      </c>
      <c r="B3" s="288" t="s">
        <v>241</v>
      </c>
      <c r="C3" s="292">
        <f t="shared" ref="C3:M3" si="0">CONVERT(C2,"m","in")</f>
        <v>15.748031496062993</v>
      </c>
      <c r="D3" s="292">
        <f t="shared" si="0"/>
        <v>19.685039370078741</v>
      </c>
      <c r="E3" s="292">
        <f t="shared" si="0"/>
        <v>23.622047244094489</v>
      </c>
      <c r="F3" s="292">
        <f t="shared" si="0"/>
        <v>27.559055118110237</v>
      </c>
      <c r="G3" s="292">
        <f t="shared" si="0"/>
        <v>31.496062992125985</v>
      </c>
      <c r="H3" s="292">
        <f t="shared" si="0"/>
        <v>35.433070866141733</v>
      </c>
      <c r="I3" s="292">
        <f t="shared" si="0"/>
        <v>39.370078740157481</v>
      </c>
      <c r="J3" s="292">
        <f t="shared" si="0"/>
        <v>43.30708661417323</v>
      </c>
      <c r="K3" s="292">
        <f t="shared" si="0"/>
        <v>47.244094488188978</v>
      </c>
      <c r="L3" s="292">
        <f t="shared" si="0"/>
        <v>51.181102362204726</v>
      </c>
      <c r="M3" s="292">
        <f t="shared" si="0"/>
        <v>55.118110236220474</v>
      </c>
    </row>
    <row r="4" spans="1:13" x14ac:dyDescent="0.25">
      <c r="A4" s="293">
        <v>0.4</v>
      </c>
      <c r="B4" s="294">
        <f t="shared" ref="B4:B9" si="1">CONVERT(A4,"m","in")</f>
        <v>15.748031496062993</v>
      </c>
      <c r="C4" s="142">
        <f>'[7]Cost Price Standard Frame'!C4+'[7]Cost Price Standard Frame'!C4*(TradeMarkUo)+PfCellLabour+IF(C$2&gt;1.2,LabourLarge)</f>
        <v>33.573983733333336</v>
      </c>
      <c r="D4" s="88">
        <f>'[7]Cost Price Standard Frame'!D4+'[7]Cost Price Standard Frame'!D4*(TradeMarkUo)+PfCellLabour+IF(D$2&gt;1.2,LabourLarge)</f>
        <v>36.672931333333338</v>
      </c>
      <c r="E4" s="142">
        <f>'[7]Cost Price Standard Frame'!E4+'[7]Cost Price Standard Frame'!E4*(TradeMarkUo)+PfCellLabour+IF(E$2&gt;1.2,LabourLarge)</f>
        <v>40.566458933333337</v>
      </c>
      <c r="F4" s="88">
        <f>'[7]Cost Price Standard Frame'!F4+'[7]Cost Price Standard Frame'!F4*(TradeMarkUo)+PfCellLabour+IF(F$2&gt;1.2,LabourLarge)</f>
        <v>43.665406533333332</v>
      </c>
      <c r="G4" s="142">
        <f>'[7]Cost Price Standard Frame'!G4+'[7]Cost Price Standard Frame'!G4*(TradeMarkUo)+PfCellLabour+IF(G$2&gt;1.2,LabourLarge)</f>
        <v>46.764354133333342</v>
      </c>
      <c r="H4" s="88">
        <f>'[7]Cost Price Standard Frame'!H4+'[7]Cost Price Standard Frame'!H4*(TradeMarkUo)+PfCellLabour+IF(H$2&gt;1.2,LabourLarge)</f>
        <v>49.863301733333337</v>
      </c>
      <c r="I4" s="142">
        <f>'[7]Cost Price Standard Frame'!I4+'[7]Cost Price Standard Frame'!I4*(TradeMarkUo)+PfCellLabour+IF(I$2&gt;1.2,LabourLarge)</f>
        <v>52.962249333333332</v>
      </c>
      <c r="J4" s="88">
        <f>'[7]Cost Price Standard Frame'!J4+'[7]Cost Price Standard Frame'!J4*(TradeMarkUo)+PfCellLabour+IF(J$2&gt;1.2,LabourLarge)</f>
        <v>56.766016933333326</v>
      </c>
      <c r="K4" s="142">
        <f>'[7]Cost Price Standard Frame'!K4+'[7]Cost Price Standard Frame'!K4*(TradeMarkUo)+PfCellLabour+IF(K$2&gt;1.2,LabourLarge)</f>
        <v>59.864964533333335</v>
      </c>
      <c r="L4" s="88">
        <f>'[7]Cost Price Standard Frame'!L4+'[7]Cost Price Standard Frame'!L4*(TradeMarkUo)+PfCellLabour+IF(L$2&gt;1.2,LabourLarge)</f>
        <v>65.963912133333338</v>
      </c>
      <c r="M4" s="142">
        <f>'[7]Cost Price Standard Frame'!M4+'[7]Cost Price Standard Frame'!M4*(TradeMarkUo)+PfCellLabour+IF(M$2&gt;1.2,LabourLarge)</f>
        <v>69.062859733333326</v>
      </c>
    </row>
    <row r="5" spans="1:13" x14ac:dyDescent="0.25">
      <c r="A5" s="293">
        <v>0.8</v>
      </c>
      <c r="B5" s="294">
        <f t="shared" si="1"/>
        <v>31.496062992125985</v>
      </c>
      <c r="C5" s="142">
        <f>'[7]Cost Price Standard Frame'!C5+'[7]Cost Price Standard Frame'!C5*(TradeMarkUo)+PfCellLabour+IF(C$2&gt;1.2,LabourLarge)</f>
        <v>39.663590133333344</v>
      </c>
      <c r="D5" s="88">
        <f>'[7]Cost Price Standard Frame'!D5+'[7]Cost Price Standard Frame'!D5*(TradeMarkUo)+PfCellLabour+IF(D$2&gt;1.2,LabourLarge)</f>
        <v>43.373059333333337</v>
      </c>
      <c r="E5" s="142">
        <f>'[7]Cost Price Standard Frame'!E5+'[7]Cost Price Standard Frame'!E5*(TradeMarkUo)+PfCellLabour+IF(E$2&gt;1.2,LabourLarge)</f>
        <v>47.96686853333334</v>
      </c>
      <c r="F5" s="88">
        <f>'[7]Cost Price Standard Frame'!F5+'[7]Cost Price Standard Frame'!F5*(TradeMarkUo)+PfCellLabour+IF(F$2&gt;1.2,LabourLarge)</f>
        <v>51.676337733333334</v>
      </c>
      <c r="G5" s="142">
        <f>'[7]Cost Price Standard Frame'!G5+'[7]Cost Price Standard Frame'!G5*(TradeMarkUo)+PfCellLabour+IF(G$2&gt;1.2,LabourLarge)</f>
        <v>55.385806933333342</v>
      </c>
      <c r="H5" s="88">
        <f>'[7]Cost Price Standard Frame'!H5+'[7]Cost Price Standard Frame'!H5*(TradeMarkUo)+PfCellLabour+IF(H$2&gt;1.2,LabourLarge)</f>
        <v>59.095276133333336</v>
      </c>
      <c r="I5" s="142">
        <f>'[7]Cost Price Standard Frame'!I5+'[7]Cost Price Standard Frame'!I5*(TradeMarkUo)+PfCellLabour+IF(I$2&gt;1.2,LabourLarge)</f>
        <v>62.804745333333337</v>
      </c>
      <c r="J5" s="88">
        <f>'[7]Cost Price Standard Frame'!J5+'[7]Cost Price Standard Frame'!J5*(TradeMarkUo)+PfCellLabour+IF(J$2&gt;1.2,LabourLarge)</f>
        <v>67.219034533333328</v>
      </c>
      <c r="K5" s="142">
        <f>'[7]Cost Price Standard Frame'!K5+'[7]Cost Price Standard Frame'!K5*(TradeMarkUo)+PfCellLabour+IF(K$2&gt;1.2,LabourLarge)</f>
        <v>70.928503733333329</v>
      </c>
      <c r="L5" s="88">
        <f>'[7]Cost Price Standard Frame'!L5+'[7]Cost Price Standard Frame'!L5*(TradeMarkUo)+PfCellLabour+IF(L$2&gt;1.2,LabourLarge)</f>
        <v>77.63797293333333</v>
      </c>
      <c r="M5" s="142">
        <f>'[7]Cost Price Standard Frame'!M5+'[7]Cost Price Standard Frame'!M5*(TradeMarkUo)+PfCellLabour+IF(M$2&gt;1.2,LabourLarge)</f>
        <v>81.347442133333331</v>
      </c>
    </row>
    <row r="6" spans="1:13" x14ac:dyDescent="0.25">
      <c r="A6" s="293">
        <v>1.2</v>
      </c>
      <c r="B6" s="294">
        <f t="shared" si="1"/>
        <v>47.244094488188978</v>
      </c>
      <c r="C6" s="142">
        <f>'[7]Cost Price Standard Frame'!C6+'[7]Cost Price Standard Frame'!C6*(TradeMarkUo)+PfCellLabour+IF(C$2&gt;1.2,LabourLarge)</f>
        <v>45.97759653333334</v>
      </c>
      <c r="D6" s="88">
        <f>'[7]Cost Price Standard Frame'!D6+'[7]Cost Price Standard Frame'!D6*(TradeMarkUo)+PfCellLabour+IF(D$2&gt;1.2,LabourLarge)</f>
        <v>50.297587333333333</v>
      </c>
      <c r="E6" s="142">
        <f>'[7]Cost Price Standard Frame'!E6+'[7]Cost Price Standard Frame'!E6*(TradeMarkUo)+PfCellLabour+IF(E$2&gt;1.2,LabourLarge)</f>
        <v>55.591678133333339</v>
      </c>
      <c r="F6" s="88">
        <f>'[7]Cost Price Standard Frame'!F6+'[7]Cost Price Standard Frame'!F6*(TradeMarkUo)+PfCellLabour+IF(F$2&gt;1.2,LabourLarge)</f>
        <v>59.911668933333331</v>
      </c>
      <c r="G6" s="142">
        <f>'[7]Cost Price Standard Frame'!G6+'[7]Cost Price Standard Frame'!G6*(TradeMarkUo)+PfCellLabour+IF(G$2&gt;1.2,LabourLarge)</f>
        <v>64.231659733333331</v>
      </c>
      <c r="H6" s="88">
        <f>'[7]Cost Price Standard Frame'!H6+'[7]Cost Price Standard Frame'!H6*(TradeMarkUo)+PfCellLabour+IF(H$2&gt;1.2,LabourLarge)</f>
        <v>68.55165053333333</v>
      </c>
      <c r="I6" s="142">
        <f>'[7]Cost Price Standard Frame'!I6+'[7]Cost Price Standard Frame'!I6*(TradeMarkUo)+PfCellLabour+IF(I$2&gt;1.2,LabourLarge)</f>
        <v>72.871641333333329</v>
      </c>
      <c r="J6" s="88">
        <f>'[7]Cost Price Standard Frame'!J6+'[7]Cost Price Standard Frame'!J6*(TradeMarkUo)+PfCellLabour+IF(J$2&gt;1.2,LabourLarge)</f>
        <v>77.896452133333327</v>
      </c>
      <c r="K6" s="142">
        <f>'[7]Cost Price Standard Frame'!K6+'[7]Cost Price Standard Frame'!K6*(TradeMarkUo)+PfCellLabour+IF(K$2&gt;1.2,LabourLarge)</f>
        <v>82.216442933333326</v>
      </c>
      <c r="L6" s="88">
        <f>'[7]Cost Price Standard Frame'!L6+'[7]Cost Price Standard Frame'!L6*(TradeMarkUo)+PfCellLabour+IF(L$2&gt;1.2,LabourLarge)</f>
        <v>89.536433733333325</v>
      </c>
      <c r="M6" s="142">
        <f>'[7]Cost Price Standard Frame'!M6+'[7]Cost Price Standard Frame'!M6*(TradeMarkUo)+PfCellLabour+IF(M$2&gt;1.2,LabourLarge)</f>
        <v>93.856424533333325</v>
      </c>
    </row>
    <row r="7" spans="1:13" x14ac:dyDescent="0.25">
      <c r="A7" s="293">
        <v>1.6</v>
      </c>
      <c r="B7" s="294">
        <f t="shared" si="1"/>
        <v>62.99212598425197</v>
      </c>
      <c r="C7" s="142">
        <f>'[7]Cost Price Standard Frame'!C7+'[7]Cost Price Standard Frame'!C7*(TradeMarkUo)+PfCellLabour+IF(C$2&gt;1.2,LabourLarge)</f>
        <v>52.067202933333341</v>
      </c>
      <c r="D7" s="88">
        <f>'[7]Cost Price Standard Frame'!D7+'[7]Cost Price Standard Frame'!D7*(TradeMarkUo)+PfCellLabour+IF(D$2&gt;1.2,LabourLarge)</f>
        <v>56.997715333333339</v>
      </c>
      <c r="E7" s="142">
        <f>'[7]Cost Price Standard Frame'!E7+'[7]Cost Price Standard Frame'!E7*(TradeMarkUo)+PfCellLabour+IF(E$2&gt;1.2,LabourLarge)</f>
        <v>62.992087733333335</v>
      </c>
      <c r="F7" s="88">
        <f>'[7]Cost Price Standard Frame'!F7+'[7]Cost Price Standard Frame'!F7*(TradeMarkUo)+PfCellLabour+IF(F$2&gt;1.2,LabourLarge)</f>
        <v>67.922600133333333</v>
      </c>
      <c r="G7" s="142">
        <f>'[7]Cost Price Standard Frame'!G7+'[7]Cost Price Standard Frame'!G7*(TradeMarkUo)+PfCellLabour+IF(G$2&gt;1.2,LabourLarge)</f>
        <v>72.853112533333345</v>
      </c>
      <c r="H7" s="88">
        <f>'[7]Cost Price Standard Frame'!H7+'[7]Cost Price Standard Frame'!H7*(TradeMarkUo)+PfCellLabour+IF(H$2&gt;1.2,LabourLarge)</f>
        <v>77.783624933333328</v>
      </c>
      <c r="I7" s="142">
        <f>'[7]Cost Price Standard Frame'!I7+'[7]Cost Price Standard Frame'!I7*(TradeMarkUo)+PfCellLabour+IF(I$2&gt;1.2,LabourLarge)</f>
        <v>82.714137333333341</v>
      </c>
      <c r="J7" s="88">
        <f>'[7]Cost Price Standard Frame'!J7+'[7]Cost Price Standard Frame'!J7*(TradeMarkUo)+PfCellLabour+IF(J$2&gt;1.2,LabourLarge)</f>
        <v>88.349469733333322</v>
      </c>
      <c r="K7" s="142">
        <f>'[7]Cost Price Standard Frame'!K7+'[7]Cost Price Standard Frame'!K7*(TradeMarkUo)+PfCellLabour+IF(K$2&gt;1.2,LabourLarge)</f>
        <v>93.27998213333332</v>
      </c>
      <c r="L7" s="88">
        <f>'[7]Cost Price Standard Frame'!L7+'[7]Cost Price Standard Frame'!L7*(TradeMarkUo)+PfCellLabour+IF(L$2&gt;1.2,LabourLarge)</f>
        <v>101.21049453333333</v>
      </c>
      <c r="M7" s="142">
        <f>'[7]Cost Price Standard Frame'!M7+'[7]Cost Price Standard Frame'!M7*(TradeMarkUo)+PfCellLabour+IF(M$2&gt;1.2,LabourLarge)</f>
        <v>106.14100693333332</v>
      </c>
    </row>
    <row r="8" spans="1:13" x14ac:dyDescent="0.25">
      <c r="A8" s="293">
        <v>2</v>
      </c>
      <c r="B8" s="294">
        <f t="shared" si="1"/>
        <v>78.740157480314963</v>
      </c>
      <c r="C8" s="142">
        <f>'[7]Cost Price Standard Frame'!C8+'[7]Cost Price Standard Frame'!C8*(TradeMarkUo)+PfCellLabour+IF(C$2&gt;1.2,LabourLarge)</f>
        <v>58.156809333333335</v>
      </c>
      <c r="D8" s="88">
        <f>'[7]Cost Price Standard Frame'!D8+'[7]Cost Price Standard Frame'!D8*(TradeMarkUo)+PfCellLabour+IF(D$2&gt;1.2,LabourLarge)</f>
        <v>63.697843333333346</v>
      </c>
      <c r="E8" s="142">
        <f>'[7]Cost Price Standard Frame'!E8+'[7]Cost Price Standard Frame'!E8*(TradeMarkUo)+PfCellLabour+IF(E$2&gt;1.2,LabourLarge)</f>
        <v>70.392497333333324</v>
      </c>
      <c r="F8" s="88">
        <f>'[7]Cost Price Standard Frame'!F8+'[7]Cost Price Standard Frame'!F8*(TradeMarkUo)+PfCellLabour+IF(F$2&gt;1.2,LabourLarge)</f>
        <v>75.933531333333335</v>
      </c>
      <c r="G8" s="142">
        <f>'[7]Cost Price Standard Frame'!G8+'[7]Cost Price Standard Frame'!G8*(TradeMarkUo)+PfCellLabour+IF(G$2&gt;1.2,LabourLarge)</f>
        <v>81.474565333333331</v>
      </c>
      <c r="H8" s="88">
        <f>'[7]Cost Price Standard Frame'!H8+'[7]Cost Price Standard Frame'!H8*(TradeMarkUo)+PfCellLabour+IF(H$2&gt;1.2,LabourLarge)</f>
        <v>87.015599333333327</v>
      </c>
      <c r="I8" s="142">
        <f>'[7]Cost Price Standard Frame'!I8+'[7]Cost Price Standard Frame'!I8*(TradeMarkUo)+PfCellLabour+IF(I$2&gt;1.2,LabourLarge)</f>
        <v>92.556633333333323</v>
      </c>
      <c r="J8" s="88">
        <f>'[7]Cost Price Standard Frame'!J8+'[7]Cost Price Standard Frame'!J8*(TradeMarkUo)+PfCellLabour+IF(J$2&gt;1.2,LabourLarge)</f>
        <v>98.802487333333332</v>
      </c>
      <c r="K8" s="142">
        <f>'[7]Cost Price Standard Frame'!K8+'[7]Cost Price Standard Frame'!K8*(TradeMarkUo)+PfCellLabour+IF(K$2&gt;1.2,LabourLarge)</f>
        <v>104.34352133333333</v>
      </c>
      <c r="L8" s="88">
        <f>'[7]Cost Price Standard Frame'!L8+'[7]Cost Price Standard Frame'!L8*(TradeMarkUo)+PfCellLabour+IF(L$2&gt;1.2,LabourLarge)</f>
        <v>112.88455533333332</v>
      </c>
      <c r="M8" s="142">
        <f>'[7]Cost Price Standard Frame'!M8+'[7]Cost Price Standard Frame'!M8*(TradeMarkUo)+PfCellLabour+IF(M$2&gt;1.2,LabourLarge)</f>
        <v>118.42558933333332</v>
      </c>
    </row>
    <row r="9" spans="1:13" x14ac:dyDescent="0.25">
      <c r="A9" s="293">
        <v>2.4</v>
      </c>
      <c r="B9" s="294">
        <f t="shared" si="1"/>
        <v>94.488188976377955</v>
      </c>
      <c r="C9" s="142">
        <f>'[7]Cost Price Standard Frame'!C9+'[7]Cost Price Standard Frame'!C9*(TradeMarkUo)+PfCellLabour+IF(C$2&gt;1.2,LabourLarge)</f>
        <v>64.246415733333336</v>
      </c>
      <c r="D9" s="88">
        <f>'[7]Cost Price Standard Frame'!D9+'[7]Cost Price Standard Frame'!D9*(TradeMarkUo)+PfCellLabour+IF(D$2&gt;1.2,LabourLarge)</f>
        <v>70.397971333333331</v>
      </c>
      <c r="E9" s="142">
        <f>'[7]Cost Price Standard Frame'!E9+'[7]Cost Price Standard Frame'!E9*(TradeMarkUo)+PfCellLabour+IF(E$2&gt;1.2,LabourLarge)</f>
        <v>77.792906933333327</v>
      </c>
      <c r="F9" s="88">
        <f>'[7]Cost Price Standard Frame'!F9+'[7]Cost Price Standard Frame'!F9*(TradeMarkUo)+PfCellLabour+IF(F$2&gt;1.2,LabourLarge)</f>
        <v>83.944462533333322</v>
      </c>
      <c r="G9" s="142">
        <f>'[7]Cost Price Standard Frame'!G9+'[7]Cost Price Standard Frame'!G9*(TradeMarkUo)+PfCellLabour+IF(G$2&gt;1.2,LabourLarge)</f>
        <v>90.096018133333331</v>
      </c>
      <c r="H9" s="88">
        <f>'[7]Cost Price Standard Frame'!H9+'[7]Cost Price Standard Frame'!H9*(TradeMarkUo)+PfCellLabour+IF(H$2&gt;1.2,LabourLarge)</f>
        <v>96.247573733333326</v>
      </c>
      <c r="I9" s="142">
        <f>'[7]Cost Price Standard Frame'!I9+'[7]Cost Price Standard Frame'!I9*(TradeMarkUo)+PfCellLabour+IF(I$2&gt;1.2,LabourLarge)</f>
        <v>102.39912933333333</v>
      </c>
      <c r="J9" s="88">
        <f>'[7]Cost Price Standard Frame'!J9+'[7]Cost Price Standard Frame'!J9*(TradeMarkUo)+PfCellLabour+IF(J$2&gt;1.2,LabourLarge)</f>
        <v>109.25550493333333</v>
      </c>
      <c r="K9" s="142">
        <f>'[7]Cost Price Standard Frame'!K9+'[7]Cost Price Standard Frame'!K9*(TradeMarkUo)+PfCellLabour+IF(K$2&gt;1.2,LabourLarge)</f>
        <v>115.40706053333331</v>
      </c>
      <c r="L9" s="88">
        <f>'[7]Cost Price Standard Frame'!L9+'[7]Cost Price Standard Frame'!L9*(TradeMarkUo)+PfCellLabour+IF(L$2&gt;1.2,LabourLarge)</f>
        <v>124.55861613333333</v>
      </c>
      <c r="M9" s="142">
        <f>'[7]Cost Price Standard Frame'!M9+'[7]Cost Price Standard Frame'!M9*(TradeMarkUo)+PfCellLabour+IF(M$2&gt;1.2,LabourLarge)</f>
        <v>130.71017173333331</v>
      </c>
    </row>
    <row r="10" spans="1:13" x14ac:dyDescent="0.25">
      <c r="A10" s="116" t="s">
        <v>351</v>
      </c>
    </row>
    <row r="11" spans="1:13" x14ac:dyDescent="0.25">
      <c r="A11" s="295" t="s">
        <v>269</v>
      </c>
      <c r="B11" s="296" t="s">
        <v>2</v>
      </c>
      <c r="C11" s="297">
        <v>0.4</v>
      </c>
      <c r="D11" s="297">
        <v>0.5</v>
      </c>
      <c r="E11" s="297">
        <v>0.6</v>
      </c>
      <c r="F11" s="297">
        <v>0.7</v>
      </c>
      <c r="G11" s="297">
        <v>0.8</v>
      </c>
      <c r="H11" s="297">
        <v>0.9</v>
      </c>
      <c r="I11" s="297">
        <v>1</v>
      </c>
      <c r="J11" s="297">
        <v>1.1000000000000001</v>
      </c>
      <c r="K11" s="297">
        <v>1.2</v>
      </c>
      <c r="L11" s="297">
        <v>1.3</v>
      </c>
      <c r="M11" s="297">
        <v>1.4</v>
      </c>
    </row>
    <row r="12" spans="1:13" x14ac:dyDescent="0.25">
      <c r="A12" s="298" t="s">
        <v>3</v>
      </c>
      <c r="B12" s="295" t="s">
        <v>241</v>
      </c>
      <c r="C12" s="299">
        <f t="shared" ref="C12:M12" si="2">CONVERT(C11,"m","in")</f>
        <v>15.748031496062993</v>
      </c>
      <c r="D12" s="299">
        <f t="shared" si="2"/>
        <v>19.685039370078741</v>
      </c>
      <c r="E12" s="299">
        <f t="shared" si="2"/>
        <v>23.622047244094489</v>
      </c>
      <c r="F12" s="299">
        <f t="shared" si="2"/>
        <v>27.559055118110237</v>
      </c>
      <c r="G12" s="299">
        <f t="shared" si="2"/>
        <v>31.496062992125985</v>
      </c>
      <c r="H12" s="299">
        <f t="shared" si="2"/>
        <v>35.433070866141733</v>
      </c>
      <c r="I12" s="299">
        <f t="shared" si="2"/>
        <v>39.370078740157481</v>
      </c>
      <c r="J12" s="299">
        <f t="shared" si="2"/>
        <v>43.30708661417323</v>
      </c>
      <c r="K12" s="299">
        <f t="shared" si="2"/>
        <v>47.244094488188978</v>
      </c>
      <c r="L12" s="299">
        <f t="shared" si="2"/>
        <v>51.181102362204726</v>
      </c>
      <c r="M12" s="299">
        <f t="shared" si="2"/>
        <v>55.118110236220474</v>
      </c>
    </row>
    <row r="13" spans="1:13" x14ac:dyDescent="0.25">
      <c r="A13" s="300">
        <v>0.4</v>
      </c>
      <c r="B13" s="301">
        <f t="shared" ref="B13:B18" si="3">CONVERT(A13,"m","in")</f>
        <v>15.748031496062993</v>
      </c>
      <c r="C13" s="142">
        <f>'[7]Cost Price Standard Frame'!C13+'[7]Cost Price Standard Frame'!C13*(TradeMarkUo)+PfCellLabour+IF(C$2&gt;1.2,LabourLarge)</f>
        <v>34.917830133333339</v>
      </c>
      <c r="D13" s="88">
        <f>'[7]Cost Price Standard Frame'!D13+'[7]Cost Price Standard Frame'!D13*(TradeMarkUo)+PfCellLabour+IF(D$2&gt;1.2,LabourLarge)</f>
        <v>38.352739333333339</v>
      </c>
      <c r="E13" s="142">
        <f>'[7]Cost Price Standard Frame'!E13+'[7]Cost Price Standard Frame'!E13*(TradeMarkUo)+PfCellLabour+IF(E$2&gt;1.2,LabourLarge)</f>
        <v>42.582228533333343</v>
      </c>
      <c r="F13" s="88">
        <f>'[7]Cost Price Standard Frame'!F13+'[7]Cost Price Standard Frame'!F13*(TradeMarkUo)+PfCellLabour+IF(F$2&gt;1.2,LabourLarge)</f>
        <v>46.017137733333335</v>
      </c>
      <c r="G13" s="142">
        <f>'[7]Cost Price Standard Frame'!G13+'[7]Cost Price Standard Frame'!G13*(TradeMarkUo)+PfCellLabour+IF(G$2&gt;1.2,LabourLarge)</f>
        <v>49.452046933333342</v>
      </c>
      <c r="H13" s="88">
        <f>'[7]Cost Price Standard Frame'!H13+'[7]Cost Price Standard Frame'!H13*(TradeMarkUo)+PfCellLabour+IF(H$2&gt;1.2,LabourLarge)</f>
        <v>52.886956133333342</v>
      </c>
      <c r="I13" s="142">
        <f>'[7]Cost Price Standard Frame'!I13+'[7]Cost Price Standard Frame'!I13*(TradeMarkUo)+PfCellLabour+IF(I$2&gt;1.2,LabourLarge)</f>
        <v>56.321865333333335</v>
      </c>
      <c r="J13" s="88">
        <f>'[7]Cost Price Standard Frame'!J13+'[7]Cost Price Standard Frame'!J13*(TradeMarkUo)+PfCellLabour+IF(J$2&gt;1.2,LabourLarge)</f>
        <v>60.461594533333333</v>
      </c>
      <c r="K13" s="142">
        <f>'[7]Cost Price Standard Frame'!K13+'[7]Cost Price Standard Frame'!K13*(TradeMarkUo)+PfCellLabour+IF(K$2&gt;1.2,LabourLarge)</f>
        <v>63.896503733333333</v>
      </c>
      <c r="L13" s="88">
        <f>'[7]Cost Price Standard Frame'!L13+'[7]Cost Price Standard Frame'!L13*(TradeMarkUo)+PfCellLabour+IF(L$2&gt;1.2,LabourLarge)</f>
        <v>70.331412933333326</v>
      </c>
      <c r="M13" s="142">
        <f>'[7]Cost Price Standard Frame'!M13+'[7]Cost Price Standard Frame'!M13*(TradeMarkUo)+PfCellLabour+IF(M$2&gt;1.2,LabourLarge)</f>
        <v>73.766322133333318</v>
      </c>
    </row>
    <row r="14" spans="1:13" x14ac:dyDescent="0.25">
      <c r="A14" s="300">
        <v>0.8</v>
      </c>
      <c r="B14" s="301">
        <f t="shared" si="3"/>
        <v>31.496062992125985</v>
      </c>
      <c r="C14" s="142">
        <f>'[7]Cost Price Standard Frame'!C14+'[7]Cost Price Standard Frame'!C14*(TradeMarkUo)+PfCellLabour+IF(C$2&gt;1.2,LabourLarge)</f>
        <v>42.351282933333344</v>
      </c>
      <c r="D14" s="88">
        <f>'[7]Cost Price Standard Frame'!D14+'[7]Cost Price Standard Frame'!D14*(TradeMarkUo)+PfCellLabour+IF(D$2&gt;1.2,LabourLarge)</f>
        <v>46.73267533333334</v>
      </c>
      <c r="E14" s="142">
        <f>'[7]Cost Price Standard Frame'!E14+'[7]Cost Price Standard Frame'!E14*(TradeMarkUo)+PfCellLabour+IF(E$2&gt;1.2,LabourLarge)</f>
        <v>51.998407733333337</v>
      </c>
      <c r="F14" s="88">
        <f>'[7]Cost Price Standard Frame'!F14+'[7]Cost Price Standard Frame'!F14*(TradeMarkUo)+PfCellLabour+IF(F$2&gt;1.2,LabourLarge)</f>
        <v>56.37980013333334</v>
      </c>
      <c r="G14" s="142">
        <f>'[7]Cost Price Standard Frame'!G14+'[7]Cost Price Standard Frame'!G14*(TradeMarkUo)+PfCellLabour+IF(G$2&gt;1.2,LabourLarge)</f>
        <v>60.761192533333343</v>
      </c>
      <c r="H14" s="88">
        <f>'[7]Cost Price Standard Frame'!H14+'[7]Cost Price Standard Frame'!H14*(TradeMarkUo)+PfCellLabour+IF(H$2&gt;1.2,LabourLarge)</f>
        <v>65.142584933333339</v>
      </c>
      <c r="I14" s="142">
        <f>'[7]Cost Price Standard Frame'!I14+'[7]Cost Price Standard Frame'!I14*(TradeMarkUo)+PfCellLabour+IF(I$2&gt;1.2,LabourLarge)</f>
        <v>69.523977333333335</v>
      </c>
      <c r="J14" s="88">
        <f>'[7]Cost Price Standard Frame'!J14+'[7]Cost Price Standard Frame'!J14*(TradeMarkUo)+PfCellLabour+IF(J$2&gt;1.2,LabourLarge)</f>
        <v>74.610189733333328</v>
      </c>
      <c r="K14" s="142">
        <f>'[7]Cost Price Standard Frame'!K14+'[7]Cost Price Standard Frame'!K14*(TradeMarkUo)+PfCellLabour+IF(K$2&gt;1.2,LabourLarge)</f>
        <v>78.991582133333324</v>
      </c>
      <c r="L14" s="88">
        <f>'[7]Cost Price Standard Frame'!L14+'[7]Cost Price Standard Frame'!L14*(TradeMarkUo)+PfCellLabour+IF(L$2&gt;1.2,LabourLarge)</f>
        <v>86.372974533333334</v>
      </c>
      <c r="M14" s="142">
        <f>'[7]Cost Price Standard Frame'!M14+'[7]Cost Price Standard Frame'!M14*(TradeMarkUo)+PfCellLabour+IF(M$2&gt;1.2,LabourLarge)</f>
        <v>90.754366933333344</v>
      </c>
    </row>
    <row r="15" spans="1:13" x14ac:dyDescent="0.25">
      <c r="A15" s="300">
        <v>1.2</v>
      </c>
      <c r="B15" s="301">
        <f t="shared" si="3"/>
        <v>47.244094488188978</v>
      </c>
      <c r="C15" s="142">
        <f>'[7]Cost Price Standard Frame'!C15+'[7]Cost Price Standard Frame'!C15*(TradeMarkUo)+PfCellLabour+IF(C$2&gt;1.2,LabourLarge)</f>
        <v>50.009135733333338</v>
      </c>
      <c r="D15" s="88">
        <f>'[7]Cost Price Standard Frame'!D15+'[7]Cost Price Standard Frame'!D15*(TradeMarkUo)+PfCellLabour+IF(D$2&gt;1.2,LabourLarge)</f>
        <v>55.337011333333336</v>
      </c>
      <c r="E15" s="142">
        <f>'[7]Cost Price Standard Frame'!E15+'[7]Cost Price Standard Frame'!E15*(TradeMarkUo)+PfCellLabour+IF(E$2&gt;1.2,LabourLarge)</f>
        <v>61.638986933333335</v>
      </c>
      <c r="F15" s="88">
        <f>'[7]Cost Price Standard Frame'!F15+'[7]Cost Price Standard Frame'!F15*(TradeMarkUo)+PfCellLabour+IF(F$2&gt;1.2,LabourLarge)</f>
        <v>66.966862533333327</v>
      </c>
      <c r="G15" s="142">
        <f>'[7]Cost Price Standard Frame'!G15+'[7]Cost Price Standard Frame'!G15*(TradeMarkUo)+PfCellLabour+IF(G$2&gt;1.2,LabourLarge)</f>
        <v>72.294738133333325</v>
      </c>
      <c r="H15" s="88">
        <f>'[7]Cost Price Standard Frame'!H15+'[7]Cost Price Standard Frame'!H15*(TradeMarkUo)+PfCellLabour+IF(H$2&gt;1.2,LabourLarge)</f>
        <v>77.622613733333338</v>
      </c>
      <c r="I15" s="142">
        <f>'[7]Cost Price Standard Frame'!I15+'[7]Cost Price Standard Frame'!I15*(TradeMarkUo)+PfCellLabour+IF(I$2&gt;1.2,LabourLarge)</f>
        <v>82.950489333333323</v>
      </c>
      <c r="J15" s="88">
        <f>'[7]Cost Price Standard Frame'!J15+'[7]Cost Price Standard Frame'!J15*(TradeMarkUo)+PfCellLabour+IF(J$2&gt;1.2,LabourLarge)</f>
        <v>88.983184933333334</v>
      </c>
      <c r="K15" s="142">
        <f>'[7]Cost Price Standard Frame'!K15+'[7]Cost Price Standard Frame'!K15*(TradeMarkUo)+PfCellLabour+IF(K$2&gt;1.2,LabourLarge)</f>
        <v>94.311060533333333</v>
      </c>
      <c r="L15" s="88">
        <f>'[7]Cost Price Standard Frame'!L15+'[7]Cost Price Standard Frame'!L15*(TradeMarkUo)+PfCellLabour+IF(L$2&gt;1.2,LabourLarge)</f>
        <v>102.63893613333333</v>
      </c>
      <c r="M15" s="142">
        <f>'[7]Cost Price Standard Frame'!M15+'[7]Cost Price Standard Frame'!M15*(TradeMarkUo)+PfCellLabour+IF(M$2&gt;1.2,LabourLarge)</f>
        <v>107.96681173333333</v>
      </c>
    </row>
    <row r="16" spans="1:13" x14ac:dyDescent="0.25">
      <c r="A16" s="300">
        <v>1.6</v>
      </c>
      <c r="B16" s="301">
        <f t="shared" si="3"/>
        <v>62.99212598425197</v>
      </c>
      <c r="C16" s="142">
        <f>'[7]Cost Price Standard Frame'!C16+'[7]Cost Price Standard Frame'!C16*(TradeMarkUo)+PfCellLabour+IF(C$2&gt;1.2,LabourLarge)</f>
        <v>57.442588533333343</v>
      </c>
      <c r="D16" s="88">
        <f>'[7]Cost Price Standard Frame'!D16+'[7]Cost Price Standard Frame'!D16*(TradeMarkUo)+PfCellLabour+IF(D$2&gt;1.2,LabourLarge)</f>
        <v>63.716947333333344</v>
      </c>
      <c r="E16" s="142">
        <f>'[7]Cost Price Standard Frame'!E16+'[7]Cost Price Standard Frame'!E16*(TradeMarkUo)+PfCellLabour+IF(E$2&gt;1.2,LabourLarge)</f>
        <v>71.05516613333333</v>
      </c>
      <c r="F16" s="88">
        <f>'[7]Cost Price Standard Frame'!F16+'[7]Cost Price Standard Frame'!F16*(TradeMarkUo)+PfCellLabour+IF(F$2&gt;1.2,LabourLarge)</f>
        <v>77.329524933333332</v>
      </c>
      <c r="G16" s="142">
        <f>'[7]Cost Price Standard Frame'!G16+'[7]Cost Price Standard Frame'!G16*(TradeMarkUo)+PfCellLabour+IF(G$2&gt;1.2,LabourLarge)</f>
        <v>83.603883733333348</v>
      </c>
      <c r="H16" s="88">
        <f>'[7]Cost Price Standard Frame'!H16+'[7]Cost Price Standard Frame'!H16*(TradeMarkUo)+PfCellLabour+IF(H$2&gt;1.2,LabourLarge)</f>
        <v>89.878242533333335</v>
      </c>
      <c r="I16" s="142">
        <f>'[7]Cost Price Standard Frame'!I16+'[7]Cost Price Standard Frame'!I16*(TradeMarkUo)+PfCellLabour+IF(I$2&gt;1.2,LabourLarge)</f>
        <v>96.152601333333337</v>
      </c>
      <c r="J16" s="88">
        <f>'[7]Cost Price Standard Frame'!J16+'[7]Cost Price Standard Frame'!J16*(TradeMarkUo)+PfCellLabour+IF(J$2&gt;1.2,LabourLarge)</f>
        <v>103.13178013333334</v>
      </c>
      <c r="K16" s="142">
        <f>'[7]Cost Price Standard Frame'!K16+'[7]Cost Price Standard Frame'!K16*(TradeMarkUo)+PfCellLabour+IF(K$2&gt;1.2,LabourLarge)</f>
        <v>109.40613893333334</v>
      </c>
      <c r="L16" s="88">
        <f>'[7]Cost Price Standard Frame'!L16+'[7]Cost Price Standard Frame'!L16*(TradeMarkUo)+PfCellLabour+IF(L$2&gt;1.2,LabourLarge)</f>
        <v>118.68049773333334</v>
      </c>
      <c r="M16" s="142">
        <f>'[7]Cost Price Standard Frame'!M16+'[7]Cost Price Standard Frame'!M16*(TradeMarkUo)+PfCellLabour+IF(M$2&gt;1.2,LabourLarge)</f>
        <v>124.95485653333334</v>
      </c>
    </row>
    <row r="17" spans="1:13" x14ac:dyDescent="0.25">
      <c r="A17" s="300">
        <v>2</v>
      </c>
      <c r="B17" s="301">
        <f t="shared" si="3"/>
        <v>78.740157480314963</v>
      </c>
      <c r="C17" s="142">
        <f>'[7]Cost Price Standard Frame'!C17+'[7]Cost Price Standard Frame'!C17*(TradeMarkUo)+PfCellLabour+IF(C$2&gt;1.2,LabourLarge)</f>
        <v>64.876041333333333</v>
      </c>
      <c r="D17" s="88">
        <f>'[7]Cost Price Standard Frame'!D17+'[7]Cost Price Standard Frame'!D17*(TradeMarkUo)+PfCellLabour+IF(D$2&gt;1.2,LabourLarge)</f>
        <v>72.096883333333338</v>
      </c>
      <c r="E17" s="142">
        <f>'[7]Cost Price Standard Frame'!E17+'[7]Cost Price Standard Frame'!E17*(TradeMarkUo)+PfCellLabour+IF(E$2&gt;1.2,LabourLarge)</f>
        <v>80.471345333333332</v>
      </c>
      <c r="F17" s="88">
        <f>'[7]Cost Price Standard Frame'!F17+'[7]Cost Price Standard Frame'!F17*(TradeMarkUo)+PfCellLabour+IF(F$2&gt;1.2,LabourLarge)</f>
        <v>87.692187333333337</v>
      </c>
      <c r="G17" s="142">
        <f>'[7]Cost Price Standard Frame'!G17+'[7]Cost Price Standard Frame'!G17*(TradeMarkUo)+PfCellLabour+IF(G$2&gt;1.2,LabourLarge)</f>
        <v>94.913029333333341</v>
      </c>
      <c r="H17" s="88">
        <f>'[7]Cost Price Standard Frame'!H17+'[7]Cost Price Standard Frame'!H17*(TradeMarkUo)+PfCellLabour+IF(H$2&gt;1.2,LabourLarge)</f>
        <v>102.13387133333335</v>
      </c>
      <c r="I17" s="142">
        <f>'[7]Cost Price Standard Frame'!I17+'[7]Cost Price Standard Frame'!I17*(TradeMarkUo)+PfCellLabour+IF(I$2&gt;1.2,LabourLarge)</f>
        <v>109.35471333333332</v>
      </c>
      <c r="J17" s="88">
        <f>'[7]Cost Price Standard Frame'!J17+'[7]Cost Price Standard Frame'!J17*(TradeMarkUo)+PfCellLabour+IF(J$2&gt;1.2,LabourLarge)</f>
        <v>117.28037533333334</v>
      </c>
      <c r="K17" s="142">
        <f>'[7]Cost Price Standard Frame'!K17+'[7]Cost Price Standard Frame'!K17*(TradeMarkUo)+PfCellLabour+IF(K$2&gt;1.2,LabourLarge)</f>
        <v>124.50121733333333</v>
      </c>
      <c r="L17" s="88">
        <f>'[7]Cost Price Standard Frame'!L17+'[7]Cost Price Standard Frame'!L17*(TradeMarkUo)+PfCellLabour+IF(L$2&gt;1.2,LabourLarge)</f>
        <v>134.72205933333333</v>
      </c>
      <c r="M17" s="142">
        <f>'[7]Cost Price Standard Frame'!M17+'[7]Cost Price Standard Frame'!M17*(TradeMarkUo)+PfCellLabour+IF(M$2&gt;1.2,LabourLarge)</f>
        <v>141.94290133333334</v>
      </c>
    </row>
    <row r="18" spans="1:13" x14ac:dyDescent="0.25">
      <c r="A18" s="300">
        <v>2.4</v>
      </c>
      <c r="B18" s="301">
        <f t="shared" si="3"/>
        <v>94.488188976377955</v>
      </c>
      <c r="C18" s="142">
        <f>'[7]Cost Price Standard Frame'!C18+'[7]Cost Price Standard Frame'!C18*(TradeMarkUo)+PfCellLabour+IF(C$2&gt;1.2,LabourLarge)</f>
        <v>72.309494133333331</v>
      </c>
      <c r="D18" s="88">
        <f>'[7]Cost Price Standard Frame'!D18+'[7]Cost Price Standard Frame'!D18*(TradeMarkUo)+PfCellLabour+IF(D$2&gt;1.2,LabourLarge)</f>
        <v>80.476819333333339</v>
      </c>
      <c r="E18" s="142">
        <f>'[7]Cost Price Standard Frame'!E18+'[7]Cost Price Standard Frame'!E18*(TradeMarkUo)+PfCellLabour+IF(E$2&gt;1.2,LabourLarge)</f>
        <v>89.88752453333332</v>
      </c>
      <c r="F18" s="88">
        <f>'[7]Cost Price Standard Frame'!F18+'[7]Cost Price Standard Frame'!F18*(TradeMarkUo)+PfCellLabour+IF(F$2&gt;1.2,LabourLarge)</f>
        <v>98.054849733333342</v>
      </c>
      <c r="G18" s="142">
        <f>'[7]Cost Price Standard Frame'!G18+'[7]Cost Price Standard Frame'!G18*(TradeMarkUo)+PfCellLabour+IF(G$2&gt;1.2,LabourLarge)</f>
        <v>106.22217493333333</v>
      </c>
      <c r="H18" s="88">
        <f>'[7]Cost Price Standard Frame'!H18+'[7]Cost Price Standard Frame'!H18*(TradeMarkUo)+PfCellLabour+IF(H$2&gt;1.2,LabourLarge)</f>
        <v>114.38950013333333</v>
      </c>
      <c r="I18" s="142">
        <f>'[7]Cost Price Standard Frame'!I18+'[7]Cost Price Standard Frame'!I18*(TradeMarkUo)+PfCellLabour+IF(I$2&gt;1.2,LabourLarge)</f>
        <v>122.55682533333334</v>
      </c>
      <c r="J18" s="88">
        <f>'[7]Cost Price Standard Frame'!J18+'[7]Cost Price Standard Frame'!J18*(TradeMarkUo)+PfCellLabour+IF(J$2&gt;1.2,LabourLarge)</f>
        <v>131.42897053333334</v>
      </c>
      <c r="K18" s="142">
        <f>'[7]Cost Price Standard Frame'!K18+'[7]Cost Price Standard Frame'!K18*(TradeMarkUo)+PfCellLabour+IF(K$2&gt;1.2,LabourLarge)</f>
        <v>139.59629573333333</v>
      </c>
      <c r="L18" s="88">
        <f>'[7]Cost Price Standard Frame'!L18+'[7]Cost Price Standard Frame'!L18*(TradeMarkUo)+PfCellLabour+IF(L$2&gt;1.2,LabourLarge)</f>
        <v>150.76362093333336</v>
      </c>
      <c r="M18" s="142">
        <f>'[7]Cost Price Standard Frame'!M18+'[7]Cost Price Standard Frame'!M18*(TradeMarkUo)+PfCellLabour+IF(M$2&gt;1.2,LabourLarge)</f>
        <v>158.93094613333335</v>
      </c>
    </row>
    <row r="20" spans="1:13" s="116" customFormat="1" x14ac:dyDescent="0.25">
      <c r="A20" s="116" t="s">
        <v>352</v>
      </c>
      <c r="E20" s="802" t="s">
        <v>353</v>
      </c>
      <c r="F20" s="802"/>
      <c r="G20" s="802"/>
      <c r="H20" s="802"/>
      <c r="I20" s="802"/>
      <c r="J20" s="802" t="s">
        <v>354</v>
      </c>
      <c r="K20" s="802"/>
      <c r="L20" s="802"/>
      <c r="M20" s="802"/>
    </row>
    <row r="36" spans="1:13" x14ac:dyDescent="0.25">
      <c r="A36" s="116" t="s">
        <v>355</v>
      </c>
    </row>
    <row r="38" spans="1:13" x14ac:dyDescent="0.25">
      <c r="A38" s="302" t="s">
        <v>269</v>
      </c>
      <c r="B38" s="302"/>
      <c r="C38" s="300">
        <v>0.4</v>
      </c>
      <c r="D38" s="300">
        <v>0.5</v>
      </c>
      <c r="E38" s="300">
        <v>0.6</v>
      </c>
      <c r="F38" s="300">
        <v>0.7</v>
      </c>
      <c r="G38" s="300">
        <v>0.8</v>
      </c>
      <c r="H38" s="300">
        <v>0.9</v>
      </c>
      <c r="I38" s="300">
        <v>1</v>
      </c>
      <c r="J38" s="300">
        <v>1.1000000000000001</v>
      </c>
      <c r="K38" s="300">
        <v>1.2</v>
      </c>
      <c r="L38" s="300">
        <v>1.3</v>
      </c>
      <c r="M38" s="300">
        <v>1.4</v>
      </c>
    </row>
    <row r="39" spans="1:13" x14ac:dyDescent="0.25">
      <c r="A39" s="302"/>
      <c r="B39" s="302" t="s">
        <v>356</v>
      </c>
      <c r="C39" s="303">
        <f t="shared" ref="C39:M39" si="4">CONVERT(C38,"m","in")</f>
        <v>15.748031496062993</v>
      </c>
      <c r="D39" s="303">
        <f t="shared" si="4"/>
        <v>19.685039370078741</v>
      </c>
      <c r="E39" s="303">
        <f t="shared" si="4"/>
        <v>23.622047244094489</v>
      </c>
      <c r="F39" s="303">
        <f t="shared" si="4"/>
        <v>27.559055118110237</v>
      </c>
      <c r="G39" s="303">
        <f t="shared" si="4"/>
        <v>31.496062992125985</v>
      </c>
      <c r="H39" s="303">
        <f t="shared" si="4"/>
        <v>35.433070866141733</v>
      </c>
      <c r="I39" s="303">
        <f t="shared" si="4"/>
        <v>39.370078740157481</v>
      </c>
      <c r="J39" s="303">
        <f t="shared" si="4"/>
        <v>43.30708661417323</v>
      </c>
      <c r="K39" s="303">
        <f t="shared" si="4"/>
        <v>47.244094488188978</v>
      </c>
      <c r="L39" s="303">
        <f t="shared" si="4"/>
        <v>51.181102362204726</v>
      </c>
      <c r="M39" s="303">
        <f t="shared" si="4"/>
        <v>55.118110236220474</v>
      </c>
    </row>
    <row r="40" spans="1:13" x14ac:dyDescent="0.25">
      <c r="A40" s="300" t="s">
        <v>357</v>
      </c>
      <c r="B40" s="303"/>
      <c r="C40" s="170">
        <f t="shared" ref="C40:M40" si="5">(C38*HeadRail*3)+(C38*AluminiumSlat*2)+DualPullLabour</f>
        <v>6.4838480000000009</v>
      </c>
      <c r="D40" s="170">
        <f t="shared" si="5"/>
        <v>7.4798100000000005</v>
      </c>
      <c r="E40" s="170">
        <f t="shared" si="5"/>
        <v>8.4757719999999992</v>
      </c>
      <c r="F40" s="170">
        <f t="shared" si="5"/>
        <v>9.4717339999999997</v>
      </c>
      <c r="G40" s="170">
        <f t="shared" si="5"/>
        <v>10.467696000000002</v>
      </c>
      <c r="H40" s="170">
        <f t="shared" si="5"/>
        <v>11.463658000000001</v>
      </c>
      <c r="I40" s="170">
        <f t="shared" si="5"/>
        <v>12.459620000000001</v>
      </c>
      <c r="J40" s="170">
        <f t="shared" si="5"/>
        <v>13.455582000000001</v>
      </c>
      <c r="K40" s="170">
        <f t="shared" si="5"/>
        <v>14.451544</v>
      </c>
      <c r="L40" s="170">
        <f t="shared" si="5"/>
        <v>15.447506000000002</v>
      </c>
      <c r="M40" s="170">
        <f t="shared" si="5"/>
        <v>16.443467999999999</v>
      </c>
    </row>
    <row r="41" spans="1:13" x14ac:dyDescent="0.25">
      <c r="A41" s="300" t="s">
        <v>358</v>
      </c>
      <c r="B41" s="303"/>
      <c r="C41" s="170">
        <f t="shared" ref="C41:M41" si="6">(C38*HeadRail*4)+(C38*AluminiumSlat*4)+DualPullLabour</f>
        <v>7.9244960000000013</v>
      </c>
      <c r="D41" s="170">
        <f t="shared" si="6"/>
        <v>9.2806200000000008</v>
      </c>
      <c r="E41" s="170">
        <f t="shared" si="6"/>
        <v>10.636744</v>
      </c>
      <c r="F41" s="170">
        <f t="shared" si="6"/>
        <v>11.992868</v>
      </c>
      <c r="G41" s="170">
        <f t="shared" si="6"/>
        <v>13.348992000000003</v>
      </c>
      <c r="H41" s="170">
        <f t="shared" si="6"/>
        <v>14.705116000000002</v>
      </c>
      <c r="I41" s="170">
        <f t="shared" si="6"/>
        <v>16.061240000000002</v>
      </c>
      <c r="J41" s="170">
        <f t="shared" si="6"/>
        <v>17.417364000000003</v>
      </c>
      <c r="K41" s="170">
        <f t="shared" si="6"/>
        <v>18.773488</v>
      </c>
      <c r="L41" s="170">
        <f t="shared" si="6"/>
        <v>20.129612000000002</v>
      </c>
      <c r="M41" s="170">
        <f t="shared" si="6"/>
        <v>21.485735999999999</v>
      </c>
    </row>
    <row r="44" spans="1:13" x14ac:dyDescent="0.25">
      <c r="A44" s="117" t="s">
        <v>526</v>
      </c>
      <c r="C44" s="304">
        <f>'[7]Cost Price Standard Frame'!C44+'[7]Cost Price Standard Frame'!C44*(TradeMarkUo)</f>
        <v>1.496</v>
      </c>
    </row>
    <row r="45" spans="1:13" x14ac:dyDescent="0.25">
      <c r="A45" s="117" t="s">
        <v>522</v>
      </c>
      <c r="C45" s="304">
        <f>'[7]Cost Price Standard Frame'!C45+'[7]Cost Price Standard Frame'!C45*(TradeMarkUo)</f>
        <v>1.1553199999999999</v>
      </c>
    </row>
  </sheetData>
  <mergeCells count="2">
    <mergeCell ref="E20:I20"/>
    <mergeCell ref="J20:M20"/>
  </mergeCells>
  <pageMargins left="0.7" right="0.7" top="0.75" bottom="0.75" header="0.3" footer="0.3"/>
  <pageSetup paperSize="9" scale="75" orientation="portrait" r:id="rId1"/>
  <headerFooter>
    <oddHeader xml:space="preserve">&amp;L&amp;"-,Bold"&amp;18Perfect Fit Pleated Cell Only&amp;R&amp;"-,Bold"&amp;14Standard Frames
</oddHeader>
  </headerFooter>
  <colBreaks count="1" manualBreakCount="1">
    <brk id="13" max="91"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AA15-7A7A-4E18-B9A7-522E14C2586D}">
  <dimension ref="A1:R45"/>
  <sheetViews>
    <sheetView view="pageBreakPreview" zoomScaleNormal="100" zoomScaleSheetLayoutView="100" workbookViewId="0">
      <selection activeCell="R44" sqref="R44"/>
    </sheetView>
  </sheetViews>
  <sheetFormatPr defaultColWidth="9.140625" defaultRowHeight="15.75" x14ac:dyDescent="0.25"/>
  <cols>
    <col min="1" max="1" width="8.5703125" style="664" customWidth="1"/>
    <col min="2" max="2" width="10" style="664" customWidth="1"/>
    <col min="3" max="13" width="8.5703125" style="664" customWidth="1"/>
    <col min="14" max="16384" width="9.140625" style="117"/>
  </cols>
  <sheetData>
    <row r="1" spans="1:18" x14ac:dyDescent="0.25">
      <c r="A1" s="523" t="s">
        <v>350</v>
      </c>
    </row>
    <row r="2" spans="1:18" x14ac:dyDescent="0.25">
      <c r="A2" s="665" t="s">
        <v>269</v>
      </c>
      <c r="B2" s="666" t="s">
        <v>2</v>
      </c>
      <c r="C2" s="667">
        <v>0.4</v>
      </c>
      <c r="D2" s="667">
        <v>0.5</v>
      </c>
      <c r="E2" s="667">
        <v>0.6</v>
      </c>
      <c r="F2" s="667">
        <v>0.7</v>
      </c>
      <c r="G2" s="667">
        <v>0.8</v>
      </c>
      <c r="H2" s="667">
        <v>0.9</v>
      </c>
      <c r="I2" s="667">
        <v>1</v>
      </c>
      <c r="J2" s="667">
        <v>1.1000000000000001</v>
      </c>
      <c r="K2" s="667">
        <v>1.2</v>
      </c>
      <c r="L2" s="667">
        <v>1.3</v>
      </c>
      <c r="M2" s="667">
        <v>1.4</v>
      </c>
    </row>
    <row r="3" spans="1:18" x14ac:dyDescent="0.25">
      <c r="A3" s="668" t="s">
        <v>3</v>
      </c>
      <c r="B3" s="665" t="s">
        <v>241</v>
      </c>
      <c r="C3" s="669">
        <f t="shared" ref="C3:M3" si="0">CONVERT(C2,"m","in")</f>
        <v>15.748031496062993</v>
      </c>
      <c r="D3" s="669">
        <f t="shared" si="0"/>
        <v>19.685039370078741</v>
      </c>
      <c r="E3" s="669">
        <f t="shared" si="0"/>
        <v>23.622047244094489</v>
      </c>
      <c r="F3" s="669">
        <f t="shared" si="0"/>
        <v>27.559055118110237</v>
      </c>
      <c r="G3" s="669">
        <f t="shared" si="0"/>
        <v>31.496062992125985</v>
      </c>
      <c r="H3" s="669">
        <f t="shared" si="0"/>
        <v>35.433070866141733</v>
      </c>
      <c r="I3" s="669">
        <f t="shared" si="0"/>
        <v>39.370078740157481</v>
      </c>
      <c r="J3" s="669">
        <f t="shared" si="0"/>
        <v>43.30708661417323</v>
      </c>
      <c r="K3" s="669">
        <f t="shared" si="0"/>
        <v>47.244094488188978</v>
      </c>
      <c r="L3" s="669">
        <f t="shared" si="0"/>
        <v>51.181102362204726</v>
      </c>
      <c r="M3" s="669">
        <f t="shared" si="0"/>
        <v>55.118110236220474</v>
      </c>
    </row>
    <row r="4" spans="1:18" x14ac:dyDescent="0.25">
      <c r="A4" s="670">
        <v>0.4</v>
      </c>
      <c r="B4" s="671">
        <f t="shared" ref="B4:B9" si="1">CONVERT(A4,"m","in")</f>
        <v>15.748031496062993</v>
      </c>
      <c r="C4" s="672">
        <f>'D Cell PF Standard Frame'!C4+'D Cell PF Standard Frame'!C4*(PfPleatedProfit)</f>
        <v>33.573983733333336</v>
      </c>
      <c r="D4" s="672">
        <f>'D Cell PF Standard Frame'!D4+'D Cell PF Standard Frame'!D4*(PfPleatedProfit)</f>
        <v>36.672931333333338</v>
      </c>
      <c r="E4" s="672">
        <f>'D Cell PF Standard Frame'!E4+'D Cell PF Standard Frame'!E4*(PfPleatedProfit)</f>
        <v>40.566458933333337</v>
      </c>
      <c r="F4" s="672">
        <f>'D Cell PF Standard Frame'!F4+'D Cell PF Standard Frame'!F4*(PfPleatedProfit)</f>
        <v>43.665406533333332</v>
      </c>
      <c r="G4" s="672">
        <f>'D Cell PF Standard Frame'!G4+'D Cell PF Standard Frame'!G4*(PfPleatedProfit)</f>
        <v>46.764354133333342</v>
      </c>
      <c r="H4" s="672">
        <f>'D Cell PF Standard Frame'!H4+'D Cell PF Standard Frame'!H4*(PfPleatedProfit)</f>
        <v>49.863301733333337</v>
      </c>
      <c r="I4" s="672">
        <f>'D Cell PF Standard Frame'!I4+'D Cell PF Standard Frame'!I4*(PfPleatedProfit)</f>
        <v>52.962249333333332</v>
      </c>
      <c r="J4" s="672">
        <f>'D Cell PF Standard Frame'!J4+'D Cell PF Standard Frame'!J4*(PfPleatedProfit)</f>
        <v>56.766016933333326</v>
      </c>
      <c r="K4" s="672">
        <f>'D Cell PF Standard Frame'!K4+'D Cell PF Standard Frame'!K4*(PfPleatedProfit)</f>
        <v>59.864964533333335</v>
      </c>
      <c r="L4" s="672">
        <f>'D Cell PF Standard Frame'!L4+'D Cell PF Standard Frame'!L4*(PfPleatedProfit)</f>
        <v>65.963912133333338</v>
      </c>
      <c r="M4" s="672">
        <f>'D Cell PF Standard Frame'!M4+'D Cell PF Standard Frame'!M4*(PfPleatedProfit)</f>
        <v>69.062859733333326</v>
      </c>
    </row>
    <row r="5" spans="1:18" x14ac:dyDescent="0.25">
      <c r="A5" s="670">
        <v>0.8</v>
      </c>
      <c r="B5" s="671">
        <f t="shared" si="1"/>
        <v>31.496062992125985</v>
      </c>
      <c r="C5" s="672">
        <f>'D Cell PF Standard Frame'!C5+'D Cell PF Standard Frame'!C5*(PfPleatedProfit)</f>
        <v>39.663590133333344</v>
      </c>
      <c r="D5" s="672">
        <f>'D Cell PF Standard Frame'!D5+'D Cell PF Standard Frame'!D5*(PfPleatedProfit)</f>
        <v>43.373059333333337</v>
      </c>
      <c r="E5" s="672">
        <f>'D Cell PF Standard Frame'!E5+'D Cell PF Standard Frame'!E5*(PfPleatedProfit)</f>
        <v>47.96686853333334</v>
      </c>
      <c r="F5" s="672">
        <f>'D Cell PF Standard Frame'!F5+'D Cell PF Standard Frame'!F5*(PfPleatedProfit)</f>
        <v>51.676337733333334</v>
      </c>
      <c r="G5" s="672">
        <f>'D Cell PF Standard Frame'!G5+'D Cell PF Standard Frame'!G5*(PfPleatedProfit)</f>
        <v>55.385806933333342</v>
      </c>
      <c r="H5" s="672">
        <f>'D Cell PF Standard Frame'!H5+'D Cell PF Standard Frame'!H5*(PfPleatedProfit)</f>
        <v>59.095276133333336</v>
      </c>
      <c r="I5" s="672">
        <f>'D Cell PF Standard Frame'!I5+'D Cell PF Standard Frame'!I5*(PfPleatedProfit)</f>
        <v>62.804745333333337</v>
      </c>
      <c r="J5" s="672">
        <f>'D Cell PF Standard Frame'!J5+'D Cell PF Standard Frame'!J5*(PfPleatedProfit)</f>
        <v>67.219034533333328</v>
      </c>
      <c r="K5" s="672">
        <f>'D Cell PF Standard Frame'!K5+'D Cell PF Standard Frame'!K5*(PfPleatedProfit)</f>
        <v>70.928503733333329</v>
      </c>
      <c r="L5" s="672">
        <f>'D Cell PF Standard Frame'!L5+'D Cell PF Standard Frame'!L5*(PfPleatedProfit)</f>
        <v>77.63797293333333</v>
      </c>
      <c r="M5" s="672">
        <f>'D Cell PF Standard Frame'!M5+'D Cell PF Standard Frame'!M5*(PfPleatedProfit)</f>
        <v>81.347442133333331</v>
      </c>
    </row>
    <row r="6" spans="1:18" x14ac:dyDescent="0.25">
      <c r="A6" s="670">
        <v>1.2</v>
      </c>
      <c r="B6" s="671">
        <f t="shared" si="1"/>
        <v>47.244094488188978</v>
      </c>
      <c r="C6" s="672">
        <f>'D Cell PF Standard Frame'!C6+'D Cell PF Standard Frame'!C6*(PfPleatedProfit)</f>
        <v>45.97759653333334</v>
      </c>
      <c r="D6" s="672">
        <f>'D Cell PF Standard Frame'!D6+'D Cell PF Standard Frame'!D6*(PfPleatedProfit)</f>
        <v>50.297587333333333</v>
      </c>
      <c r="E6" s="672">
        <f>'D Cell PF Standard Frame'!E6+'D Cell PF Standard Frame'!E6*(PfPleatedProfit)</f>
        <v>55.591678133333339</v>
      </c>
      <c r="F6" s="672">
        <f>'D Cell PF Standard Frame'!F6+'D Cell PF Standard Frame'!F6*(PfPleatedProfit)</f>
        <v>59.911668933333331</v>
      </c>
      <c r="G6" s="672">
        <f>'D Cell PF Standard Frame'!G6+'D Cell PF Standard Frame'!G6*(PfPleatedProfit)</f>
        <v>64.231659733333331</v>
      </c>
      <c r="H6" s="672">
        <f>'D Cell PF Standard Frame'!H6+'D Cell PF Standard Frame'!H6*(PfPleatedProfit)</f>
        <v>68.55165053333333</v>
      </c>
      <c r="I6" s="672">
        <f>'D Cell PF Standard Frame'!I6+'D Cell PF Standard Frame'!I6*(PfPleatedProfit)</f>
        <v>72.871641333333329</v>
      </c>
      <c r="J6" s="672">
        <f>'D Cell PF Standard Frame'!J6+'D Cell PF Standard Frame'!J6*(PfPleatedProfit)</f>
        <v>77.896452133333327</v>
      </c>
      <c r="K6" s="672">
        <f>'D Cell PF Standard Frame'!K6+'D Cell PF Standard Frame'!K6*(PfPleatedProfit)</f>
        <v>82.216442933333326</v>
      </c>
      <c r="L6" s="672">
        <f>'D Cell PF Standard Frame'!L6+'D Cell PF Standard Frame'!L6*(PfPleatedProfit)</f>
        <v>89.536433733333325</v>
      </c>
      <c r="M6" s="672">
        <f>'D Cell PF Standard Frame'!M6+'D Cell PF Standard Frame'!M6*(PfPleatedProfit)</f>
        <v>93.856424533333325</v>
      </c>
    </row>
    <row r="7" spans="1:18" x14ac:dyDescent="0.25">
      <c r="A7" s="670">
        <v>1.6</v>
      </c>
      <c r="B7" s="671">
        <f t="shared" si="1"/>
        <v>62.99212598425197</v>
      </c>
      <c r="C7" s="672">
        <f>'D Cell PF Standard Frame'!C7+'D Cell PF Standard Frame'!C7*(PfPleatedProfit)</f>
        <v>52.067202933333341</v>
      </c>
      <c r="D7" s="672">
        <f>'D Cell PF Standard Frame'!D7+'D Cell PF Standard Frame'!D7*(PfPleatedProfit)</f>
        <v>56.997715333333339</v>
      </c>
      <c r="E7" s="672">
        <f>'D Cell PF Standard Frame'!E7+'D Cell PF Standard Frame'!E7*(PfPleatedProfit)</f>
        <v>62.992087733333335</v>
      </c>
      <c r="F7" s="672">
        <f>'D Cell PF Standard Frame'!F7+'D Cell PF Standard Frame'!F7*(PfPleatedProfit)</f>
        <v>67.922600133333333</v>
      </c>
      <c r="G7" s="672">
        <f>'D Cell PF Standard Frame'!G7+'D Cell PF Standard Frame'!G7*(PfPleatedProfit)</f>
        <v>72.853112533333345</v>
      </c>
      <c r="H7" s="672">
        <f>'D Cell PF Standard Frame'!H7+'D Cell PF Standard Frame'!H7*(PfPleatedProfit)</f>
        <v>77.783624933333328</v>
      </c>
      <c r="I7" s="672">
        <f>'D Cell PF Standard Frame'!I7+'D Cell PF Standard Frame'!I7*(PfPleatedProfit)</f>
        <v>82.714137333333341</v>
      </c>
      <c r="J7" s="672">
        <f>'D Cell PF Standard Frame'!J7+'D Cell PF Standard Frame'!J7*(PfPleatedProfit)</f>
        <v>88.349469733333322</v>
      </c>
      <c r="K7" s="672">
        <f>'D Cell PF Standard Frame'!K7+'D Cell PF Standard Frame'!K7*(PfPleatedProfit)</f>
        <v>93.27998213333332</v>
      </c>
      <c r="L7" s="672">
        <f>'D Cell PF Standard Frame'!L7+'D Cell PF Standard Frame'!L7*(PfPleatedProfit)</f>
        <v>101.21049453333333</v>
      </c>
      <c r="M7" s="672">
        <f>'D Cell PF Standard Frame'!M7+'D Cell PF Standard Frame'!M7*(PfPleatedProfit)</f>
        <v>106.14100693333332</v>
      </c>
    </row>
    <row r="8" spans="1:18" x14ac:dyDescent="0.25">
      <c r="A8" s="670">
        <v>2</v>
      </c>
      <c r="B8" s="671">
        <f t="shared" si="1"/>
        <v>78.740157480314963</v>
      </c>
      <c r="C8" s="672">
        <f>'D Cell PF Standard Frame'!C8+'D Cell PF Standard Frame'!C8*(PfPleatedProfit)</f>
        <v>58.156809333333335</v>
      </c>
      <c r="D8" s="672">
        <f>'D Cell PF Standard Frame'!D8+'D Cell PF Standard Frame'!D8*(PfPleatedProfit)</f>
        <v>63.697843333333346</v>
      </c>
      <c r="E8" s="672">
        <f>'D Cell PF Standard Frame'!E8+'D Cell PF Standard Frame'!E8*(PfPleatedProfit)</f>
        <v>70.392497333333324</v>
      </c>
      <c r="F8" s="672">
        <f>'D Cell PF Standard Frame'!F8+'D Cell PF Standard Frame'!F8*(PfPleatedProfit)</f>
        <v>75.933531333333335</v>
      </c>
      <c r="G8" s="672">
        <f>'D Cell PF Standard Frame'!G8+'D Cell PF Standard Frame'!G8*(PfPleatedProfit)</f>
        <v>81.474565333333331</v>
      </c>
      <c r="H8" s="672">
        <f>'D Cell PF Standard Frame'!H8+'D Cell PF Standard Frame'!H8*(PfPleatedProfit)</f>
        <v>87.015599333333327</v>
      </c>
      <c r="I8" s="672">
        <f>'D Cell PF Standard Frame'!I8+'D Cell PF Standard Frame'!I8*(PfPleatedProfit)</f>
        <v>92.556633333333323</v>
      </c>
      <c r="J8" s="672">
        <f>'D Cell PF Standard Frame'!J8+'D Cell PF Standard Frame'!J8*(PfPleatedProfit)</f>
        <v>98.802487333333332</v>
      </c>
      <c r="K8" s="672">
        <f>'D Cell PF Standard Frame'!K8+'D Cell PF Standard Frame'!K8*(PfPleatedProfit)</f>
        <v>104.34352133333333</v>
      </c>
      <c r="L8" s="672">
        <f>'D Cell PF Standard Frame'!L8+'D Cell PF Standard Frame'!L8*(PfPleatedProfit)</f>
        <v>112.88455533333332</v>
      </c>
      <c r="M8" s="672">
        <f>'D Cell PF Standard Frame'!M8+'D Cell PF Standard Frame'!M8*(PfPleatedProfit)</f>
        <v>118.42558933333332</v>
      </c>
    </row>
    <row r="9" spans="1:18" x14ac:dyDescent="0.25">
      <c r="A9" s="670">
        <v>2.4</v>
      </c>
      <c r="B9" s="671">
        <f t="shared" si="1"/>
        <v>94.488188976377955</v>
      </c>
      <c r="C9" s="672">
        <f>'D Cell PF Standard Frame'!C9+'D Cell PF Standard Frame'!C9*(PfPleatedProfit)</f>
        <v>64.246415733333336</v>
      </c>
      <c r="D9" s="672">
        <f>'D Cell PF Standard Frame'!D9+'D Cell PF Standard Frame'!D9*(PfPleatedProfit)</f>
        <v>70.397971333333331</v>
      </c>
      <c r="E9" s="672">
        <f>'D Cell PF Standard Frame'!E9+'D Cell PF Standard Frame'!E9*(PfPleatedProfit)</f>
        <v>77.792906933333327</v>
      </c>
      <c r="F9" s="672">
        <f>'D Cell PF Standard Frame'!F9+'D Cell PF Standard Frame'!F9*(PfPleatedProfit)</f>
        <v>83.944462533333322</v>
      </c>
      <c r="G9" s="672">
        <f>'D Cell PF Standard Frame'!G9+'D Cell PF Standard Frame'!G9*(PfPleatedProfit)</f>
        <v>90.096018133333331</v>
      </c>
      <c r="H9" s="672">
        <f>'D Cell PF Standard Frame'!H9+'D Cell PF Standard Frame'!H9*(PfPleatedProfit)</f>
        <v>96.247573733333326</v>
      </c>
      <c r="I9" s="672">
        <f>'D Cell PF Standard Frame'!I9+'D Cell PF Standard Frame'!I9*(PfPleatedProfit)</f>
        <v>102.39912933333333</v>
      </c>
      <c r="J9" s="672">
        <f>'D Cell PF Standard Frame'!J9+'D Cell PF Standard Frame'!J9*(PfPleatedProfit)</f>
        <v>109.25550493333333</v>
      </c>
      <c r="K9" s="672">
        <f>'D Cell PF Standard Frame'!K9+'D Cell PF Standard Frame'!K9*(PfPleatedProfit)</f>
        <v>115.40706053333331</v>
      </c>
      <c r="L9" s="672">
        <f>'D Cell PF Standard Frame'!L9+'D Cell PF Standard Frame'!L9*(PfPleatedProfit)</f>
        <v>124.55861613333333</v>
      </c>
      <c r="M9" s="672">
        <f>'D Cell PF Standard Frame'!M9+'D Cell PF Standard Frame'!M9*(PfPleatedProfit)</f>
        <v>130.71017173333331</v>
      </c>
    </row>
    <row r="10" spans="1:18" x14ac:dyDescent="0.25">
      <c r="A10" s="523" t="s">
        <v>351</v>
      </c>
    </row>
    <row r="11" spans="1:18" x14ac:dyDescent="0.25">
      <c r="A11" s="665" t="s">
        <v>269</v>
      </c>
      <c r="B11" s="666" t="s">
        <v>2</v>
      </c>
      <c r="C11" s="667">
        <v>0.4</v>
      </c>
      <c r="D11" s="667">
        <v>0.5</v>
      </c>
      <c r="E11" s="667">
        <v>0.6</v>
      </c>
      <c r="F11" s="667">
        <v>0.7</v>
      </c>
      <c r="G11" s="667">
        <v>0.8</v>
      </c>
      <c r="H11" s="667">
        <v>0.9</v>
      </c>
      <c r="I11" s="667">
        <v>1</v>
      </c>
      <c r="J11" s="667">
        <v>1.1000000000000001</v>
      </c>
      <c r="K11" s="667">
        <v>1.2</v>
      </c>
      <c r="L11" s="667">
        <v>1.3</v>
      </c>
      <c r="M11" s="667">
        <v>1.4</v>
      </c>
    </row>
    <row r="12" spans="1:18" x14ac:dyDescent="0.25">
      <c r="A12" s="668" t="s">
        <v>3</v>
      </c>
      <c r="B12" s="665" t="s">
        <v>241</v>
      </c>
      <c r="C12" s="669">
        <f t="shared" ref="C12:M12" si="2">CONVERT(C11,"m","in")</f>
        <v>15.748031496062993</v>
      </c>
      <c r="D12" s="669">
        <f t="shared" si="2"/>
        <v>19.685039370078741</v>
      </c>
      <c r="E12" s="669">
        <f t="shared" si="2"/>
        <v>23.622047244094489</v>
      </c>
      <c r="F12" s="669">
        <f t="shared" si="2"/>
        <v>27.559055118110237</v>
      </c>
      <c r="G12" s="669">
        <f t="shared" si="2"/>
        <v>31.496062992125985</v>
      </c>
      <c r="H12" s="669">
        <f t="shared" si="2"/>
        <v>35.433070866141733</v>
      </c>
      <c r="I12" s="669">
        <f t="shared" si="2"/>
        <v>39.370078740157481</v>
      </c>
      <c r="J12" s="669">
        <f t="shared" si="2"/>
        <v>43.30708661417323</v>
      </c>
      <c r="K12" s="669">
        <f t="shared" si="2"/>
        <v>47.244094488188978</v>
      </c>
      <c r="L12" s="669">
        <f t="shared" si="2"/>
        <v>51.181102362204726</v>
      </c>
      <c r="M12" s="669">
        <f t="shared" si="2"/>
        <v>55.118110236220474</v>
      </c>
    </row>
    <row r="13" spans="1:18" x14ac:dyDescent="0.25">
      <c r="A13" s="670">
        <v>0.4</v>
      </c>
      <c r="B13" s="671">
        <f t="shared" ref="B13:B18" si="3">CONVERT(A13,"m","in")</f>
        <v>15.748031496062993</v>
      </c>
      <c r="C13" s="672">
        <f>'D Cell PF Standard Frame'!C13+'D Cell PF Standard Frame'!C13*(PfPleatedProfit)</f>
        <v>34.917830133333339</v>
      </c>
      <c r="D13" s="672">
        <f>'D Cell PF Standard Frame'!D13+'D Cell PF Standard Frame'!D13*(PfPleatedProfit)</f>
        <v>38.352739333333339</v>
      </c>
      <c r="E13" s="672">
        <f>'D Cell PF Standard Frame'!E13+'D Cell PF Standard Frame'!E13*(PfPleatedProfit)</f>
        <v>42.582228533333343</v>
      </c>
      <c r="F13" s="672">
        <f>'D Cell PF Standard Frame'!F13+'D Cell PF Standard Frame'!F13*(PfPleatedProfit)</f>
        <v>46.017137733333335</v>
      </c>
      <c r="G13" s="672">
        <f>'D Cell PF Standard Frame'!G13+'D Cell PF Standard Frame'!G13*(PfPleatedProfit)</f>
        <v>49.452046933333342</v>
      </c>
      <c r="H13" s="672">
        <f>'D Cell PF Standard Frame'!H13+'D Cell PF Standard Frame'!H13*(PfPleatedProfit)</f>
        <v>52.886956133333342</v>
      </c>
      <c r="I13" s="672">
        <f>'D Cell PF Standard Frame'!I13+'D Cell PF Standard Frame'!I13*(PfPleatedProfit)</f>
        <v>56.321865333333335</v>
      </c>
      <c r="J13" s="672">
        <f>'D Cell PF Standard Frame'!J13+'D Cell PF Standard Frame'!J13*(PfPleatedProfit)</f>
        <v>60.461594533333333</v>
      </c>
      <c r="K13" s="672">
        <f>'D Cell PF Standard Frame'!K13+'D Cell PF Standard Frame'!K13*(PfPleatedProfit)</f>
        <v>63.896503733333333</v>
      </c>
      <c r="L13" s="672">
        <f>'D Cell PF Standard Frame'!L13+'D Cell PF Standard Frame'!L13*(PfPleatedProfit)</f>
        <v>70.331412933333326</v>
      </c>
      <c r="M13" s="672">
        <f>'D Cell PF Standard Frame'!M13+'D Cell PF Standard Frame'!M13*(PfPleatedProfit)</f>
        <v>73.766322133333318</v>
      </c>
    </row>
    <row r="14" spans="1:18" x14ac:dyDescent="0.25">
      <c r="A14" s="670">
        <v>0.8</v>
      </c>
      <c r="B14" s="671">
        <f t="shared" si="3"/>
        <v>31.496062992125985</v>
      </c>
      <c r="C14" s="672">
        <f>'D Cell PF Standard Frame'!C14+'D Cell PF Standard Frame'!C14*(PfPleatedProfit)</f>
        <v>42.351282933333344</v>
      </c>
      <c r="D14" s="672">
        <f>'D Cell PF Standard Frame'!D14+'D Cell PF Standard Frame'!D14*(PfPleatedProfit)</f>
        <v>46.73267533333334</v>
      </c>
      <c r="E14" s="672">
        <f>'D Cell PF Standard Frame'!E14+'D Cell PF Standard Frame'!E14*(PfPleatedProfit)</f>
        <v>51.998407733333337</v>
      </c>
      <c r="F14" s="672">
        <f>'D Cell PF Standard Frame'!F14+'D Cell PF Standard Frame'!F14*(PfPleatedProfit)</f>
        <v>56.37980013333334</v>
      </c>
      <c r="G14" s="672">
        <f>'D Cell PF Standard Frame'!G14+'D Cell PF Standard Frame'!G14*(PfPleatedProfit)</f>
        <v>60.761192533333343</v>
      </c>
      <c r="H14" s="672">
        <f>'D Cell PF Standard Frame'!H14+'D Cell PF Standard Frame'!H14*(PfPleatedProfit)</f>
        <v>65.142584933333339</v>
      </c>
      <c r="I14" s="672">
        <f>'D Cell PF Standard Frame'!I14+'D Cell PF Standard Frame'!I14*(PfPleatedProfit)</f>
        <v>69.523977333333335</v>
      </c>
      <c r="J14" s="672">
        <f>'D Cell PF Standard Frame'!J14+'D Cell PF Standard Frame'!J14*(PfPleatedProfit)</f>
        <v>74.610189733333328</v>
      </c>
      <c r="K14" s="672">
        <f>'D Cell PF Standard Frame'!K14+'D Cell PF Standard Frame'!K14*(PfPleatedProfit)</f>
        <v>78.991582133333324</v>
      </c>
      <c r="L14" s="672">
        <f>'D Cell PF Standard Frame'!L14+'D Cell PF Standard Frame'!L14*(PfPleatedProfit)</f>
        <v>86.372974533333334</v>
      </c>
      <c r="M14" s="672">
        <f>'D Cell PF Standard Frame'!M14+'D Cell PF Standard Frame'!M14*(PfPleatedProfit)</f>
        <v>90.754366933333344</v>
      </c>
    </row>
    <row r="15" spans="1:18" x14ac:dyDescent="0.25">
      <c r="A15" s="670">
        <v>1.2</v>
      </c>
      <c r="B15" s="671">
        <f t="shared" si="3"/>
        <v>47.244094488188978</v>
      </c>
      <c r="C15" s="672">
        <f>'D Cell PF Standard Frame'!C15+'D Cell PF Standard Frame'!C15*(PfPleatedProfit)</f>
        <v>50.009135733333338</v>
      </c>
      <c r="D15" s="672">
        <f>'D Cell PF Standard Frame'!D15+'D Cell PF Standard Frame'!D15*(PfPleatedProfit)</f>
        <v>55.337011333333336</v>
      </c>
      <c r="E15" s="672">
        <f>'D Cell PF Standard Frame'!E15+'D Cell PF Standard Frame'!E15*(PfPleatedProfit)</f>
        <v>61.638986933333335</v>
      </c>
      <c r="F15" s="672">
        <f>'D Cell PF Standard Frame'!F15+'D Cell PF Standard Frame'!F15*(PfPleatedProfit)</f>
        <v>66.966862533333327</v>
      </c>
      <c r="G15" s="672">
        <f>'D Cell PF Standard Frame'!G15+'D Cell PF Standard Frame'!G15*(PfPleatedProfit)</f>
        <v>72.294738133333325</v>
      </c>
      <c r="H15" s="672">
        <f>'D Cell PF Standard Frame'!H15+'D Cell PF Standard Frame'!H15*(PfPleatedProfit)</f>
        <v>77.622613733333338</v>
      </c>
      <c r="I15" s="672">
        <f>'D Cell PF Standard Frame'!I15+'D Cell PF Standard Frame'!I15*(PfPleatedProfit)</f>
        <v>82.950489333333323</v>
      </c>
      <c r="J15" s="672">
        <f>'D Cell PF Standard Frame'!J15+'D Cell PF Standard Frame'!J15*(PfPleatedProfit)</f>
        <v>88.983184933333334</v>
      </c>
      <c r="K15" s="672">
        <f>'D Cell PF Standard Frame'!K15+'D Cell PF Standard Frame'!K15*(PfPleatedProfit)</f>
        <v>94.311060533333333</v>
      </c>
      <c r="L15" s="672">
        <f>'D Cell PF Standard Frame'!L15+'D Cell PF Standard Frame'!L15*(PfPleatedProfit)</f>
        <v>102.63893613333333</v>
      </c>
      <c r="M15" s="672">
        <f>'D Cell PF Standard Frame'!M15+'D Cell PF Standard Frame'!M15*(PfPleatedProfit)</f>
        <v>107.96681173333333</v>
      </c>
    </row>
    <row r="16" spans="1:18" x14ac:dyDescent="0.25">
      <c r="A16" s="670">
        <v>1.6</v>
      </c>
      <c r="B16" s="671">
        <f t="shared" si="3"/>
        <v>62.99212598425197</v>
      </c>
      <c r="C16" s="672">
        <f>'D Cell PF Standard Frame'!C16+'D Cell PF Standard Frame'!C16*(PfPleatedProfit)</f>
        <v>57.442588533333343</v>
      </c>
      <c r="D16" s="672">
        <f>'D Cell PF Standard Frame'!D16+'D Cell PF Standard Frame'!D16*(PfPleatedProfit)</f>
        <v>63.716947333333344</v>
      </c>
      <c r="E16" s="672">
        <f>'D Cell PF Standard Frame'!E16+'D Cell PF Standard Frame'!E16*(PfPleatedProfit)</f>
        <v>71.05516613333333</v>
      </c>
      <c r="F16" s="672">
        <f>'D Cell PF Standard Frame'!F16+'D Cell PF Standard Frame'!F16*(PfPleatedProfit)</f>
        <v>77.329524933333332</v>
      </c>
      <c r="G16" s="672">
        <f>'D Cell PF Standard Frame'!G16+'D Cell PF Standard Frame'!G16*(PfPleatedProfit)</f>
        <v>83.603883733333348</v>
      </c>
      <c r="H16" s="672">
        <f>'D Cell PF Standard Frame'!H16+'D Cell PF Standard Frame'!H16*(PfPleatedProfit)</f>
        <v>89.878242533333335</v>
      </c>
      <c r="I16" s="672">
        <f>'D Cell PF Standard Frame'!I16+'D Cell PF Standard Frame'!I16*(PfPleatedProfit)</f>
        <v>96.152601333333337</v>
      </c>
      <c r="J16" s="672">
        <f>'D Cell PF Standard Frame'!J16+'D Cell PF Standard Frame'!J16*(PfPleatedProfit)</f>
        <v>103.13178013333334</v>
      </c>
      <c r="K16" s="672">
        <f>'D Cell PF Standard Frame'!K16+'D Cell PF Standard Frame'!K16*(PfPleatedProfit)</f>
        <v>109.40613893333334</v>
      </c>
      <c r="L16" s="672">
        <f>'D Cell PF Standard Frame'!L16+'D Cell PF Standard Frame'!L16*(PfPleatedProfit)</f>
        <v>118.68049773333334</v>
      </c>
      <c r="M16" s="672">
        <f>'D Cell PF Standard Frame'!M16+'D Cell PF Standard Frame'!M16*(PfPleatedProfit)</f>
        <v>124.95485653333334</v>
      </c>
      <c r="R16" s="380"/>
    </row>
    <row r="17" spans="1:13" x14ac:dyDescent="0.25">
      <c r="A17" s="670">
        <v>2</v>
      </c>
      <c r="B17" s="671">
        <f t="shared" si="3"/>
        <v>78.740157480314963</v>
      </c>
      <c r="C17" s="672">
        <f>'D Cell PF Standard Frame'!C17+'D Cell PF Standard Frame'!C17*(PfPleatedProfit)</f>
        <v>64.876041333333333</v>
      </c>
      <c r="D17" s="672">
        <f>'D Cell PF Standard Frame'!D17+'D Cell PF Standard Frame'!D17*(PfPleatedProfit)</f>
        <v>72.096883333333338</v>
      </c>
      <c r="E17" s="672">
        <f>'D Cell PF Standard Frame'!E17+'D Cell PF Standard Frame'!E17*(PfPleatedProfit)</f>
        <v>80.471345333333332</v>
      </c>
      <c r="F17" s="672">
        <f>'D Cell PF Standard Frame'!F17+'D Cell PF Standard Frame'!F17*(PfPleatedProfit)</f>
        <v>87.692187333333337</v>
      </c>
      <c r="G17" s="672">
        <f>'D Cell PF Standard Frame'!G17+'D Cell PF Standard Frame'!G17*(PfPleatedProfit)</f>
        <v>94.913029333333341</v>
      </c>
      <c r="H17" s="672">
        <f>'D Cell PF Standard Frame'!H17+'D Cell PF Standard Frame'!H17*(PfPleatedProfit)</f>
        <v>102.13387133333335</v>
      </c>
      <c r="I17" s="672">
        <f>'D Cell PF Standard Frame'!I17+'D Cell PF Standard Frame'!I17*(PfPleatedProfit)</f>
        <v>109.35471333333332</v>
      </c>
      <c r="J17" s="672">
        <f>'D Cell PF Standard Frame'!J17+'D Cell PF Standard Frame'!J17*(PfPleatedProfit)</f>
        <v>117.28037533333334</v>
      </c>
      <c r="K17" s="672">
        <f>'D Cell PF Standard Frame'!K17+'D Cell PF Standard Frame'!K17*(PfPleatedProfit)</f>
        <v>124.50121733333333</v>
      </c>
      <c r="L17" s="672">
        <f>'D Cell PF Standard Frame'!L17+'D Cell PF Standard Frame'!L17*(PfPleatedProfit)</f>
        <v>134.72205933333333</v>
      </c>
      <c r="M17" s="672">
        <f>'D Cell PF Standard Frame'!M17+'D Cell PF Standard Frame'!M17*(PfPleatedProfit)</f>
        <v>141.94290133333334</v>
      </c>
    </row>
    <row r="18" spans="1:13" x14ac:dyDescent="0.25">
      <c r="A18" s="670">
        <v>2.4</v>
      </c>
      <c r="B18" s="671">
        <f t="shared" si="3"/>
        <v>94.488188976377955</v>
      </c>
      <c r="C18" s="672">
        <f>'D Cell PF Standard Frame'!C18+'D Cell PF Standard Frame'!C18*(PfPleatedProfit)</f>
        <v>72.309494133333331</v>
      </c>
      <c r="D18" s="672">
        <f>'D Cell PF Standard Frame'!D18+'D Cell PF Standard Frame'!D18*(PfPleatedProfit)</f>
        <v>80.476819333333339</v>
      </c>
      <c r="E18" s="672">
        <f>'D Cell PF Standard Frame'!E18+'D Cell PF Standard Frame'!E18*(PfPleatedProfit)</f>
        <v>89.88752453333332</v>
      </c>
      <c r="F18" s="672">
        <f>'D Cell PF Standard Frame'!F18+'D Cell PF Standard Frame'!F18*(PfPleatedProfit)</f>
        <v>98.054849733333342</v>
      </c>
      <c r="G18" s="672">
        <f>'D Cell PF Standard Frame'!G18+'D Cell PF Standard Frame'!G18*(PfPleatedProfit)</f>
        <v>106.22217493333333</v>
      </c>
      <c r="H18" s="672">
        <f>'D Cell PF Standard Frame'!H18+'D Cell PF Standard Frame'!H18*(PfPleatedProfit)</f>
        <v>114.38950013333333</v>
      </c>
      <c r="I18" s="672">
        <f>'D Cell PF Standard Frame'!I18+'D Cell PF Standard Frame'!I18*(PfPleatedProfit)</f>
        <v>122.55682533333334</v>
      </c>
      <c r="J18" s="672">
        <f>'D Cell PF Standard Frame'!J18+'D Cell PF Standard Frame'!J18*(PfPleatedProfit)</f>
        <v>131.42897053333334</v>
      </c>
      <c r="K18" s="672">
        <f>'D Cell PF Standard Frame'!K18+'D Cell PF Standard Frame'!K18*(PfPleatedProfit)</f>
        <v>139.59629573333333</v>
      </c>
      <c r="L18" s="672">
        <f>'D Cell PF Standard Frame'!L18+'D Cell PF Standard Frame'!L18*(PfPleatedProfit)</f>
        <v>150.76362093333336</v>
      </c>
      <c r="M18" s="672">
        <f>'D Cell PF Standard Frame'!M18+'D Cell PF Standard Frame'!M18*(PfPleatedProfit)</f>
        <v>158.93094613333335</v>
      </c>
    </row>
    <row r="20" spans="1:13" s="116" customFormat="1" x14ac:dyDescent="0.25">
      <c r="A20" s="523" t="s">
        <v>352</v>
      </c>
      <c r="B20" s="523"/>
      <c r="C20" s="523"/>
      <c r="D20" s="523"/>
      <c r="E20" s="803" t="s">
        <v>353</v>
      </c>
      <c r="F20" s="803"/>
      <c r="G20" s="803"/>
      <c r="H20" s="803"/>
      <c r="I20" s="803"/>
      <c r="J20" s="803" t="s">
        <v>354</v>
      </c>
      <c r="K20" s="803"/>
      <c r="L20" s="803"/>
      <c r="M20" s="803"/>
    </row>
    <row r="36" spans="1:13" x14ac:dyDescent="0.25">
      <c r="A36" s="523" t="s">
        <v>355</v>
      </c>
    </row>
    <row r="38" spans="1:13" x14ac:dyDescent="0.25">
      <c r="A38" s="674" t="s">
        <v>269</v>
      </c>
      <c r="B38" s="674"/>
      <c r="C38" s="670">
        <v>0.4</v>
      </c>
      <c r="D38" s="670">
        <v>0.5</v>
      </c>
      <c r="E38" s="670">
        <v>0.6</v>
      </c>
      <c r="F38" s="670">
        <v>0.7</v>
      </c>
      <c r="G38" s="670">
        <v>0.8</v>
      </c>
      <c r="H38" s="670">
        <v>0.9</v>
      </c>
      <c r="I38" s="670">
        <v>1</v>
      </c>
      <c r="J38" s="670">
        <v>1.1000000000000001</v>
      </c>
      <c r="K38" s="670">
        <v>1.2</v>
      </c>
      <c r="L38" s="670">
        <v>1.3</v>
      </c>
      <c r="M38" s="670">
        <v>1.4</v>
      </c>
    </row>
    <row r="39" spans="1:13" x14ac:dyDescent="0.25">
      <c r="A39" s="674"/>
      <c r="B39" s="674" t="s">
        <v>356</v>
      </c>
      <c r="C39" s="675">
        <f t="shared" ref="C39:M39" si="4">CONVERT(C38,"m","in")</f>
        <v>15.748031496062993</v>
      </c>
      <c r="D39" s="675">
        <f t="shared" si="4"/>
        <v>19.685039370078741</v>
      </c>
      <c r="E39" s="675">
        <f t="shared" si="4"/>
        <v>23.622047244094489</v>
      </c>
      <c r="F39" s="675">
        <f t="shared" si="4"/>
        <v>27.559055118110237</v>
      </c>
      <c r="G39" s="675">
        <f t="shared" si="4"/>
        <v>31.496062992125985</v>
      </c>
      <c r="H39" s="675">
        <f t="shared" si="4"/>
        <v>35.433070866141733</v>
      </c>
      <c r="I39" s="675">
        <f t="shared" si="4"/>
        <v>39.370078740157481</v>
      </c>
      <c r="J39" s="675">
        <f t="shared" si="4"/>
        <v>43.30708661417323</v>
      </c>
      <c r="K39" s="675">
        <f t="shared" si="4"/>
        <v>47.244094488188978</v>
      </c>
      <c r="L39" s="675">
        <f t="shared" si="4"/>
        <v>51.181102362204726</v>
      </c>
      <c r="M39" s="675">
        <f t="shared" si="4"/>
        <v>55.118110236220474</v>
      </c>
    </row>
    <row r="40" spans="1:13" x14ac:dyDescent="0.25">
      <c r="A40" s="670" t="s">
        <v>357</v>
      </c>
      <c r="B40" s="675"/>
      <c r="C40" s="672">
        <f>'D Cell PF Standard Frame'!C40+'D Cell PF Standard Frame'!C40*(PleatedDuallPullProfit)</f>
        <v>6.4838480000000009</v>
      </c>
      <c r="D40" s="672">
        <f>'D Cell PF Standard Frame'!D40+'D Cell PF Standard Frame'!D40*(PleatedDuallPullProfit)</f>
        <v>7.4798100000000005</v>
      </c>
      <c r="E40" s="672">
        <f>'D Cell PF Standard Frame'!E40+'D Cell PF Standard Frame'!E40*(PleatedDuallPullProfit)</f>
        <v>8.4757719999999992</v>
      </c>
      <c r="F40" s="672">
        <f>'D Cell PF Standard Frame'!F40+'D Cell PF Standard Frame'!F40*(PleatedDuallPullProfit)</f>
        <v>9.4717339999999997</v>
      </c>
      <c r="G40" s="672">
        <f>'D Cell PF Standard Frame'!G40+'D Cell PF Standard Frame'!G40*(PleatedDuallPullProfit)</f>
        <v>10.467696000000002</v>
      </c>
      <c r="H40" s="672">
        <f>'D Cell PF Standard Frame'!H40+'D Cell PF Standard Frame'!H40*(PleatedDuallPullProfit)</f>
        <v>11.463658000000001</v>
      </c>
      <c r="I40" s="672">
        <f>'D Cell PF Standard Frame'!I40+'D Cell PF Standard Frame'!I40*(PleatedDuallPullProfit)</f>
        <v>12.459620000000001</v>
      </c>
      <c r="J40" s="672">
        <f>'D Cell PF Standard Frame'!J40+'D Cell PF Standard Frame'!J40*(PleatedDuallPullProfit)</f>
        <v>13.455582000000001</v>
      </c>
      <c r="K40" s="672">
        <f>'D Cell PF Standard Frame'!K40+'D Cell PF Standard Frame'!K40*(PleatedDuallPullProfit)</f>
        <v>14.451544</v>
      </c>
      <c r="L40" s="672">
        <f>'D Cell PF Standard Frame'!L40+'D Cell PF Standard Frame'!L40*(PleatedDuallPullProfit)</f>
        <v>15.447506000000002</v>
      </c>
      <c r="M40" s="672">
        <f>'D Cell PF Standard Frame'!M40+'D Cell PF Standard Frame'!M40*(PleatedDuallPullProfit)</f>
        <v>16.443467999999999</v>
      </c>
    </row>
    <row r="41" spans="1:13" x14ac:dyDescent="0.25">
      <c r="A41" s="670" t="s">
        <v>358</v>
      </c>
      <c r="B41" s="675"/>
      <c r="C41" s="672">
        <f>'D Cell PF Standard Frame'!C41+'D Cell PF Standard Frame'!C41*(PleatedDuallPullProfit)</f>
        <v>7.9244960000000013</v>
      </c>
      <c r="D41" s="672">
        <f>'D Cell PF Standard Frame'!D41+'D Cell PF Standard Frame'!D41*(PleatedDuallPullProfit)</f>
        <v>9.2806200000000008</v>
      </c>
      <c r="E41" s="672">
        <f>'D Cell PF Standard Frame'!E41+'D Cell PF Standard Frame'!E41*(PleatedDuallPullProfit)</f>
        <v>10.636744</v>
      </c>
      <c r="F41" s="672">
        <f>'D Cell PF Standard Frame'!F41+'D Cell PF Standard Frame'!F41*(PleatedDuallPullProfit)</f>
        <v>11.992868</v>
      </c>
      <c r="G41" s="672">
        <f>'D Cell PF Standard Frame'!G41+'D Cell PF Standard Frame'!G41*(PleatedDuallPullProfit)</f>
        <v>13.348992000000003</v>
      </c>
      <c r="H41" s="672">
        <f>'D Cell PF Standard Frame'!H41+'D Cell PF Standard Frame'!H41*(PleatedDuallPullProfit)</f>
        <v>14.705116000000002</v>
      </c>
      <c r="I41" s="672">
        <f>'D Cell PF Standard Frame'!I41+'D Cell PF Standard Frame'!I41*(PleatedDuallPullProfit)</f>
        <v>16.061240000000002</v>
      </c>
      <c r="J41" s="672">
        <f>'D Cell PF Standard Frame'!J41+'D Cell PF Standard Frame'!J41*(PleatedDuallPullProfit)</f>
        <v>17.417364000000003</v>
      </c>
      <c r="K41" s="672">
        <f>'D Cell PF Standard Frame'!K41+'D Cell PF Standard Frame'!K41*(PleatedDuallPullProfit)</f>
        <v>18.773488</v>
      </c>
      <c r="L41" s="672">
        <f>'D Cell PF Standard Frame'!L41+'D Cell PF Standard Frame'!L41*(PleatedDuallPullProfit)</f>
        <v>20.129612000000002</v>
      </c>
      <c r="M41" s="672">
        <f>'D Cell PF Standard Frame'!M41+'D Cell PF Standard Frame'!M41*(PleatedDuallPullProfit)</f>
        <v>21.485735999999999</v>
      </c>
    </row>
    <row r="44" spans="1:13" x14ac:dyDescent="0.25">
      <c r="A44" s="664" t="s">
        <v>526</v>
      </c>
      <c r="C44" s="676">
        <f>'D Cell PF Standard Frame'!C44+'D Cell PF Standard Frame'!C44*(PfPleatedProfit)</f>
        <v>1.496</v>
      </c>
    </row>
    <row r="45" spans="1:13" x14ac:dyDescent="0.25">
      <c r="A45" s="664" t="s">
        <v>522</v>
      </c>
      <c r="C45" s="676">
        <f>'D Cell PF Standard Frame'!C45+'D Cell PF Standard Frame'!C45*(PfPleatedProfit)</f>
        <v>1.1553199999999999</v>
      </c>
    </row>
  </sheetData>
  <mergeCells count="2">
    <mergeCell ref="E20:I20"/>
    <mergeCell ref="J20:M20"/>
  </mergeCells>
  <pageMargins left="0.7" right="0.7" top="0.75" bottom="0.75" header="0.3" footer="0.3"/>
  <pageSetup paperSize="9" scale="75" orientation="portrait" r:id="rId1"/>
  <headerFooter>
    <oddHeader xml:space="preserve">&amp;L&amp;"-,Bold"&amp;18Perfect Fit Pleated Cell Only&amp;R&amp;"-,Bold"&amp;14Standard Frames
</oddHeader>
  </headerFooter>
  <colBreaks count="1" manualBreakCount="1">
    <brk id="13" max="91"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C2E4-603D-4C76-8A73-784D89A95CB7}">
  <dimension ref="A1:O45"/>
  <sheetViews>
    <sheetView showWhiteSpace="0" zoomScaleNormal="100" zoomScaleSheetLayoutView="100" workbookViewId="0">
      <selection activeCell="W30" sqref="W30"/>
    </sheetView>
  </sheetViews>
  <sheetFormatPr defaultColWidth="9.140625" defaultRowHeight="15.75" x14ac:dyDescent="0.25"/>
  <cols>
    <col min="1" max="1" width="6.85546875" style="117" customWidth="1"/>
    <col min="2" max="13" width="9.140625" style="117"/>
  </cols>
  <sheetData>
    <row r="1" spans="1:15" x14ac:dyDescent="0.25">
      <c r="A1" s="116" t="s">
        <v>350</v>
      </c>
    </row>
    <row r="2" spans="1:15" x14ac:dyDescent="0.25">
      <c r="A2" s="295" t="s">
        <v>269</v>
      </c>
      <c r="B2" s="295"/>
      <c r="C2" s="305">
        <v>0.4</v>
      </c>
      <c r="D2" s="305">
        <v>0.5</v>
      </c>
      <c r="E2" s="305">
        <v>0.6</v>
      </c>
      <c r="F2" s="305">
        <v>0.7</v>
      </c>
      <c r="G2" s="305">
        <v>0.8</v>
      </c>
      <c r="H2" s="305">
        <v>0.9</v>
      </c>
      <c r="I2" s="305">
        <v>1</v>
      </c>
      <c r="J2" s="305">
        <v>1.1000000000000001</v>
      </c>
      <c r="K2" s="305">
        <v>1.2</v>
      </c>
      <c r="L2" s="305">
        <v>1.3</v>
      </c>
      <c r="M2" s="305">
        <v>1.4</v>
      </c>
    </row>
    <row r="3" spans="1:15" x14ac:dyDescent="0.25">
      <c r="A3" s="295"/>
      <c r="B3" s="295" t="s">
        <v>241</v>
      </c>
      <c r="C3" s="306">
        <f t="shared" ref="C3:M3" si="0">CONVERT(C2,"m","in")</f>
        <v>15.748031496062993</v>
      </c>
      <c r="D3" s="306">
        <f t="shared" si="0"/>
        <v>19.685039370078741</v>
      </c>
      <c r="E3" s="306">
        <f t="shared" si="0"/>
        <v>23.622047244094489</v>
      </c>
      <c r="F3" s="306">
        <f t="shared" si="0"/>
        <v>27.559055118110237</v>
      </c>
      <c r="G3" s="306">
        <f t="shared" si="0"/>
        <v>31.496062992125985</v>
      </c>
      <c r="H3" s="306">
        <f t="shared" si="0"/>
        <v>35.433070866141733</v>
      </c>
      <c r="I3" s="306">
        <f t="shared" si="0"/>
        <v>39.370078740157481</v>
      </c>
      <c r="J3" s="306">
        <f t="shared" si="0"/>
        <v>43.30708661417323</v>
      </c>
      <c r="K3" s="306">
        <f t="shared" si="0"/>
        <v>47.244094488188978</v>
      </c>
      <c r="L3" s="306">
        <f t="shared" si="0"/>
        <v>51.181102362204726</v>
      </c>
      <c r="M3" s="306">
        <f t="shared" si="0"/>
        <v>55.118110236220474</v>
      </c>
    </row>
    <row r="4" spans="1:15" x14ac:dyDescent="0.25">
      <c r="A4" s="293">
        <v>0.4</v>
      </c>
      <c r="B4" s="307">
        <f t="shared" ref="B4:B9" si="1">CONVERT(A4,"m","in")</f>
        <v>15.748031496062993</v>
      </c>
      <c r="C4" s="170">
        <f>'[7]Cell PF Special Frame Trade'!C4</f>
        <v>43.646178853333339</v>
      </c>
      <c r="D4" s="715">
        <f>'[7]Cell PF Special Frame Trade'!D4</f>
        <v>47.674810733333338</v>
      </c>
      <c r="E4" s="170">
        <f>'[7]Cell PF Special Frame Trade'!E4</f>
        <v>52.736396613333341</v>
      </c>
      <c r="F4" s="715">
        <f>'[7]Cell PF Special Frame Trade'!F4</f>
        <v>56.765028493333332</v>
      </c>
      <c r="G4" s="170">
        <f>'[7]Cell PF Special Frame Trade'!G4</f>
        <v>60.793660373333346</v>
      </c>
      <c r="H4" s="715">
        <f>'[7]Cell PF Special Frame Trade'!H4</f>
        <v>64.82229225333333</v>
      </c>
      <c r="I4" s="170">
        <f>'[7]Cell PF Special Frame Trade'!I4</f>
        <v>68.850924133333336</v>
      </c>
      <c r="J4" s="715">
        <f>'[7]Cell PF Special Frame Trade'!J4</f>
        <v>73.795822013333321</v>
      </c>
      <c r="K4" s="170">
        <f>'[7]Cell PF Special Frame Trade'!K4</f>
        <v>77.824453893333327</v>
      </c>
      <c r="L4" s="715">
        <f>'[7]Cell PF Special Frame Trade'!L4</f>
        <v>85.753085773333339</v>
      </c>
      <c r="M4" s="170">
        <f>'[7]Cell PF Special Frame Trade'!M4</f>
        <v>89.781717653333317</v>
      </c>
    </row>
    <row r="5" spans="1:15" x14ac:dyDescent="0.25">
      <c r="A5" s="293">
        <v>0.8</v>
      </c>
      <c r="B5" s="307">
        <f t="shared" si="1"/>
        <v>31.496062992125985</v>
      </c>
      <c r="C5" s="170">
        <f>'[7]Cell PF Special Frame Trade'!C5</f>
        <v>51.562667173333345</v>
      </c>
      <c r="D5" s="715">
        <f>'[7]Cell PF Special Frame Trade'!D5</f>
        <v>56.384977133333336</v>
      </c>
      <c r="E5" s="170">
        <f>'[7]Cell PF Special Frame Trade'!E5</f>
        <v>62.356929093333342</v>
      </c>
      <c r="F5" s="715">
        <f>'[7]Cell PF Special Frame Trade'!F5</f>
        <v>67.179239053333333</v>
      </c>
      <c r="G5" s="170">
        <f>'[7]Cell PF Special Frame Trade'!G5</f>
        <v>72.001549013333346</v>
      </c>
      <c r="H5" s="715">
        <f>'[7]Cell PF Special Frame Trade'!H5</f>
        <v>76.82385897333333</v>
      </c>
      <c r="I5" s="170">
        <f>'[7]Cell PF Special Frame Trade'!I5</f>
        <v>81.646168933333342</v>
      </c>
      <c r="J5" s="715">
        <f>'[7]Cell PF Special Frame Trade'!J5</f>
        <v>87.384744893333334</v>
      </c>
      <c r="K5" s="170">
        <f>'[7]Cell PF Special Frame Trade'!K5</f>
        <v>92.207054853333332</v>
      </c>
      <c r="L5" s="715">
        <f>'[7]Cell PF Special Frame Trade'!L5</f>
        <v>100.92936481333334</v>
      </c>
      <c r="M5" s="170">
        <f>'[7]Cell PF Special Frame Trade'!M5</f>
        <v>105.75167477333333</v>
      </c>
    </row>
    <row r="6" spans="1:15" x14ac:dyDescent="0.25">
      <c r="A6" s="293">
        <v>1.2</v>
      </c>
      <c r="B6" s="307">
        <f t="shared" si="1"/>
        <v>47.244094488188978</v>
      </c>
      <c r="C6" s="170">
        <f>'[7]Cell PF Special Frame Trade'!C6</f>
        <v>59.770875493333342</v>
      </c>
      <c r="D6" s="715">
        <f>'[7]Cell PF Special Frame Trade'!D6</f>
        <v>65.386863533333326</v>
      </c>
      <c r="E6" s="170">
        <f>'[7]Cell PF Special Frame Trade'!E6</f>
        <v>72.269181573333341</v>
      </c>
      <c r="F6" s="715">
        <f>'[7]Cell PF Special Frame Trade'!F6</f>
        <v>77.885169613333332</v>
      </c>
      <c r="G6" s="170">
        <f>'[7]Cell PF Special Frame Trade'!G6</f>
        <v>83.501157653333337</v>
      </c>
      <c r="H6" s="715">
        <f>'[7]Cell PF Special Frame Trade'!H6</f>
        <v>89.117145693333327</v>
      </c>
      <c r="I6" s="170">
        <f>'[7]Cell PF Special Frame Trade'!I6</f>
        <v>94.733133733333332</v>
      </c>
      <c r="J6" s="715">
        <f>'[7]Cell PF Special Frame Trade'!J6</f>
        <v>101.26538777333332</v>
      </c>
      <c r="K6" s="170">
        <f>'[7]Cell PF Special Frame Trade'!K6</f>
        <v>106.88137581333332</v>
      </c>
      <c r="L6" s="715">
        <f>'[7]Cell PF Special Frame Trade'!L6</f>
        <v>116.39736385333332</v>
      </c>
      <c r="M6" s="170">
        <f>'[7]Cell PF Special Frame Trade'!M6</f>
        <v>122.01335189333332</v>
      </c>
    </row>
    <row r="7" spans="1:15" x14ac:dyDescent="0.25">
      <c r="A7" s="293">
        <v>1.6</v>
      </c>
      <c r="B7" s="307">
        <f t="shared" si="1"/>
        <v>62.99212598425197</v>
      </c>
      <c r="C7" s="170">
        <f>'[7]Cell PF Special Frame Trade'!C7</f>
        <v>67.687363813333349</v>
      </c>
      <c r="D7" s="715">
        <f>'[7]Cell PF Special Frame Trade'!D7</f>
        <v>74.097029933333346</v>
      </c>
      <c r="E7" s="170">
        <f>'[7]Cell PF Special Frame Trade'!E7</f>
        <v>81.889714053333336</v>
      </c>
      <c r="F7" s="715">
        <f>'[7]Cell PF Special Frame Trade'!F7</f>
        <v>88.299380173333333</v>
      </c>
      <c r="G7" s="170">
        <f>'[7]Cell PF Special Frame Trade'!G7</f>
        <v>94.709046293333344</v>
      </c>
      <c r="H7" s="715">
        <f>'[7]Cell PF Special Frame Trade'!H7</f>
        <v>101.11871241333333</v>
      </c>
      <c r="I7" s="170">
        <f>'[7]Cell PF Special Frame Trade'!I7</f>
        <v>107.52837853333334</v>
      </c>
      <c r="J7" s="715">
        <f>'[7]Cell PF Special Frame Trade'!J7</f>
        <v>114.85431065333331</v>
      </c>
      <c r="K7" s="170">
        <f>'[7]Cell PF Special Frame Trade'!K7</f>
        <v>121.26397677333331</v>
      </c>
      <c r="L7" s="715">
        <f>'[7]Cell PF Special Frame Trade'!L7</f>
        <v>131.57364289333333</v>
      </c>
      <c r="M7" s="170">
        <f>'[7]Cell PF Special Frame Trade'!M7</f>
        <v>137.9833090133333</v>
      </c>
    </row>
    <row r="8" spans="1:15" x14ac:dyDescent="0.25">
      <c r="A8" s="293">
        <v>2</v>
      </c>
      <c r="B8" s="307">
        <f t="shared" si="1"/>
        <v>78.740157480314963</v>
      </c>
      <c r="C8" s="170">
        <f>'[7]Cell PF Special Frame Trade'!C8</f>
        <v>75.603852133333334</v>
      </c>
      <c r="D8" s="715">
        <f>'[7]Cell PF Special Frame Trade'!D8</f>
        <v>82.807196333333351</v>
      </c>
      <c r="E8" s="170">
        <f>'[7]Cell PF Special Frame Trade'!E8</f>
        <v>91.510246533333316</v>
      </c>
      <c r="F8" s="715">
        <f>'[7]Cell PF Special Frame Trade'!F8</f>
        <v>98.713590733333334</v>
      </c>
      <c r="G8" s="170">
        <f>'[7]Cell PF Special Frame Trade'!G8</f>
        <v>105.91693493333332</v>
      </c>
      <c r="H8" s="715">
        <f>'[7]Cell PF Special Frame Trade'!H8</f>
        <v>113.12027913333333</v>
      </c>
      <c r="I8" s="170">
        <f>'[7]Cell PF Special Frame Trade'!I8</f>
        <v>120.32362333333332</v>
      </c>
      <c r="J8" s="715">
        <f>'[7]Cell PF Special Frame Trade'!J8</f>
        <v>128.44323353333334</v>
      </c>
      <c r="K8" s="170">
        <f>'[7]Cell PF Special Frame Trade'!K8</f>
        <v>135.64657773333332</v>
      </c>
      <c r="L8" s="715">
        <f>'[7]Cell PF Special Frame Trade'!L8</f>
        <v>146.74992193333333</v>
      </c>
      <c r="M8" s="170">
        <f>'[7]Cell PF Special Frame Trade'!M8</f>
        <v>153.95326613333333</v>
      </c>
      <c r="O8" s="714"/>
    </row>
    <row r="9" spans="1:15" x14ac:dyDescent="0.25">
      <c r="A9" s="293">
        <v>2.4</v>
      </c>
      <c r="B9" s="307">
        <f t="shared" si="1"/>
        <v>94.488188976377955</v>
      </c>
      <c r="C9" s="170">
        <f>'[7]Cell PF Special Frame Trade'!C9</f>
        <v>83.520340453333333</v>
      </c>
      <c r="D9" s="715">
        <f>'[7]Cell PF Special Frame Trade'!D9</f>
        <v>91.517362733333329</v>
      </c>
      <c r="E9" s="170">
        <f>'[7]Cell PF Special Frame Trade'!E9</f>
        <v>101.13077901333332</v>
      </c>
      <c r="F9" s="715">
        <f>'[7]Cell PF Special Frame Trade'!F9</f>
        <v>109.12780129333332</v>
      </c>
      <c r="G9" s="170">
        <f>'[7]Cell PF Special Frame Trade'!G9</f>
        <v>117.12482357333333</v>
      </c>
      <c r="H9" s="715">
        <f>'[7]Cell PF Special Frame Trade'!H9</f>
        <v>125.12184585333333</v>
      </c>
      <c r="I9" s="170">
        <f>'[7]Cell PF Special Frame Trade'!I9</f>
        <v>133.11886813333334</v>
      </c>
      <c r="J9" s="715">
        <f>'[7]Cell PF Special Frame Trade'!J9</f>
        <v>142.03215641333333</v>
      </c>
      <c r="K9" s="170">
        <f>'[7]Cell PF Special Frame Trade'!K9</f>
        <v>150.02917869333331</v>
      </c>
      <c r="L9" s="715">
        <f>'[7]Cell PF Special Frame Trade'!L9</f>
        <v>161.92620097333332</v>
      </c>
      <c r="M9" s="170">
        <f>'[7]Cell PF Special Frame Trade'!M9</f>
        <v>169.9232232533333</v>
      </c>
    </row>
    <row r="10" spans="1:15" x14ac:dyDescent="0.25">
      <c r="A10" s="116" t="s">
        <v>351</v>
      </c>
    </row>
    <row r="11" spans="1:15" x14ac:dyDescent="0.25">
      <c r="A11" s="295" t="s">
        <v>269</v>
      </c>
      <c r="B11" s="295"/>
      <c r="C11" s="305">
        <v>0.4</v>
      </c>
      <c r="D11" s="305">
        <v>0.5</v>
      </c>
      <c r="E11" s="305">
        <v>0.6</v>
      </c>
      <c r="F11" s="305">
        <v>0.7</v>
      </c>
      <c r="G11" s="305">
        <v>0.8</v>
      </c>
      <c r="H11" s="305">
        <v>0.9</v>
      </c>
      <c r="I11" s="305">
        <v>1</v>
      </c>
      <c r="J11" s="305">
        <v>1.1000000000000001</v>
      </c>
      <c r="K11" s="305">
        <v>1.2</v>
      </c>
      <c r="L11" s="305">
        <v>1.3</v>
      </c>
      <c r="M11" s="305">
        <v>1.4</v>
      </c>
    </row>
    <row r="12" spans="1:15" x14ac:dyDescent="0.25">
      <c r="A12" s="295"/>
      <c r="B12" s="295" t="s">
        <v>241</v>
      </c>
      <c r="C12" s="306">
        <f t="shared" ref="C12:M12" si="2">CONVERT(C11,"m","in")</f>
        <v>15.748031496062993</v>
      </c>
      <c r="D12" s="306">
        <f t="shared" si="2"/>
        <v>19.685039370078741</v>
      </c>
      <c r="E12" s="306">
        <f t="shared" si="2"/>
        <v>23.622047244094489</v>
      </c>
      <c r="F12" s="306">
        <f t="shared" si="2"/>
        <v>27.559055118110237</v>
      </c>
      <c r="G12" s="306">
        <f t="shared" si="2"/>
        <v>31.496062992125985</v>
      </c>
      <c r="H12" s="306">
        <f t="shared" si="2"/>
        <v>35.433070866141733</v>
      </c>
      <c r="I12" s="306">
        <f t="shared" si="2"/>
        <v>39.370078740157481</v>
      </c>
      <c r="J12" s="306">
        <f t="shared" si="2"/>
        <v>43.30708661417323</v>
      </c>
      <c r="K12" s="306">
        <f t="shared" si="2"/>
        <v>47.244094488188978</v>
      </c>
      <c r="L12" s="306">
        <f t="shared" si="2"/>
        <v>51.181102362204726</v>
      </c>
      <c r="M12" s="306">
        <f t="shared" si="2"/>
        <v>55.118110236220474</v>
      </c>
    </row>
    <row r="13" spans="1:15" x14ac:dyDescent="0.25">
      <c r="A13" s="293">
        <v>0.4</v>
      </c>
      <c r="B13" s="307">
        <f t="shared" ref="B13:B18" si="3">CONVERT(A13,"m","in")</f>
        <v>15.748031496062993</v>
      </c>
      <c r="C13" s="170">
        <f>'[7]Cell PF Special Frame Trade'!C13</f>
        <v>45.393179173333337</v>
      </c>
      <c r="D13" s="715">
        <f>'[7]Cell PF Special Frame Trade'!D13</f>
        <v>49.858561133333339</v>
      </c>
      <c r="E13" s="170">
        <f>'[7]Cell PF Special Frame Trade'!E13</f>
        <v>55.356897093333345</v>
      </c>
      <c r="F13" s="715">
        <f>'[7]Cell PF Special Frame Trade'!F13</f>
        <v>59.822279053333332</v>
      </c>
      <c r="G13" s="170">
        <f>'[7]Cell PF Special Frame Trade'!G13</f>
        <v>64.287661013333349</v>
      </c>
      <c r="H13" s="715">
        <f>'[7]Cell PF Special Frame Trade'!H13</f>
        <v>68.753042973333351</v>
      </c>
      <c r="I13" s="170">
        <f>'[7]Cell PF Special Frame Trade'!I13</f>
        <v>73.218424933333338</v>
      </c>
      <c r="J13" s="715">
        <f>'[7]Cell PF Special Frame Trade'!J13</f>
        <v>78.600072893333333</v>
      </c>
      <c r="K13" s="170">
        <f>'[7]Cell PF Special Frame Trade'!K13</f>
        <v>83.065454853333335</v>
      </c>
      <c r="L13" s="715">
        <f>'[7]Cell PF Special Frame Trade'!L13</f>
        <v>91.430836813333315</v>
      </c>
      <c r="M13" s="170">
        <f>'[7]Cell PF Special Frame Trade'!M13</f>
        <v>95.896218773333317</v>
      </c>
    </row>
    <row r="14" spans="1:15" x14ac:dyDescent="0.25">
      <c r="A14" s="293">
        <v>0.8</v>
      </c>
      <c r="B14" s="307">
        <f t="shared" si="3"/>
        <v>31.496062992125985</v>
      </c>
      <c r="C14" s="170">
        <f>'[7]Cell PF Special Frame Trade'!C14</f>
        <v>55.056667813333348</v>
      </c>
      <c r="D14" s="715">
        <f>'[7]Cell PF Special Frame Trade'!D14</f>
        <v>60.752477933333338</v>
      </c>
      <c r="E14" s="170">
        <f>'[7]Cell PF Special Frame Trade'!E14</f>
        <v>67.597930053333343</v>
      </c>
      <c r="F14" s="715">
        <f>'[7]Cell PF Special Frame Trade'!F14</f>
        <v>73.293740173333333</v>
      </c>
      <c r="G14" s="170">
        <f>'[7]Cell PF Special Frame Trade'!G14</f>
        <v>78.989550293333338</v>
      </c>
      <c r="H14" s="715">
        <f>'[7]Cell PF Special Frame Trade'!H14</f>
        <v>84.685360413333342</v>
      </c>
      <c r="I14" s="170">
        <f>'[7]Cell PF Special Frame Trade'!I14</f>
        <v>90.381170533333332</v>
      </c>
      <c r="J14" s="715">
        <f>'[7]Cell PF Special Frame Trade'!J14</f>
        <v>96.99324665333333</v>
      </c>
      <c r="K14" s="170">
        <f>'[7]Cell PF Special Frame Trade'!K14</f>
        <v>102.68905677333332</v>
      </c>
      <c r="L14" s="715">
        <f>'[7]Cell PF Special Frame Trade'!L14</f>
        <v>112.28486689333333</v>
      </c>
      <c r="M14" s="170">
        <f>'[7]Cell PF Special Frame Trade'!M14</f>
        <v>117.98067701333335</v>
      </c>
    </row>
    <row r="15" spans="1:15" x14ac:dyDescent="0.25">
      <c r="A15" s="293">
        <v>1.2</v>
      </c>
      <c r="B15" s="307">
        <f t="shared" si="3"/>
        <v>47.244094488188978</v>
      </c>
      <c r="C15" s="170">
        <f>'[7]Cell PF Special Frame Trade'!C15</f>
        <v>65.011876453333343</v>
      </c>
      <c r="D15" s="715">
        <f>'[7]Cell PF Special Frame Trade'!D15</f>
        <v>71.938114733333336</v>
      </c>
      <c r="E15" s="170">
        <f>'[7]Cell PF Special Frame Trade'!E15</f>
        <v>80.130683013333339</v>
      </c>
      <c r="F15" s="715">
        <f>'[7]Cell PF Special Frame Trade'!F15</f>
        <v>87.056921293333318</v>
      </c>
      <c r="G15" s="170">
        <f>'[7]Cell PF Special Frame Trade'!G15</f>
        <v>93.983159573333324</v>
      </c>
      <c r="H15" s="715">
        <f>'[7]Cell PF Special Frame Trade'!H15</f>
        <v>100.90939785333333</v>
      </c>
      <c r="I15" s="170">
        <f>'[7]Cell PF Special Frame Trade'!I15</f>
        <v>107.83563613333332</v>
      </c>
      <c r="J15" s="715">
        <f>'[7]Cell PF Special Frame Trade'!J15</f>
        <v>115.67814041333334</v>
      </c>
      <c r="K15" s="170">
        <f>'[7]Cell PF Special Frame Trade'!K15</f>
        <v>122.60437869333333</v>
      </c>
      <c r="L15" s="715">
        <f>'[7]Cell PF Special Frame Trade'!L15</f>
        <v>133.43061697333331</v>
      </c>
      <c r="M15" s="170">
        <f>'[7]Cell PF Special Frame Trade'!M15</f>
        <v>140.35685525333332</v>
      </c>
    </row>
    <row r="16" spans="1:15" x14ac:dyDescent="0.25">
      <c r="A16" s="293">
        <v>1.6</v>
      </c>
      <c r="B16" s="307">
        <f t="shared" si="3"/>
        <v>62.99212598425197</v>
      </c>
      <c r="C16" s="170">
        <f>'[7]Cell PF Special Frame Trade'!C16</f>
        <v>74.67536509333334</v>
      </c>
      <c r="D16" s="715">
        <f>'[7]Cell PF Special Frame Trade'!D16</f>
        <v>82.83203153333335</v>
      </c>
      <c r="E16" s="170">
        <f>'[7]Cell PF Special Frame Trade'!E16</f>
        <v>92.371715973333323</v>
      </c>
      <c r="F16" s="715">
        <f>'[7]Cell PF Special Frame Trade'!F16</f>
        <v>100.52838241333333</v>
      </c>
      <c r="G16" s="170">
        <f>'[7]Cell PF Special Frame Trade'!G16</f>
        <v>108.68504885333336</v>
      </c>
      <c r="H16" s="715">
        <f>'[7]Cell PF Special Frame Trade'!H16</f>
        <v>116.84171529333334</v>
      </c>
      <c r="I16" s="170">
        <f>'[7]Cell PF Special Frame Trade'!I16</f>
        <v>124.99838173333333</v>
      </c>
      <c r="J16" s="715">
        <f>'[7]Cell PF Special Frame Trade'!J16</f>
        <v>134.07131417333335</v>
      </c>
      <c r="K16" s="170">
        <f>'[7]Cell PF Special Frame Trade'!K16</f>
        <v>142.22798061333333</v>
      </c>
      <c r="L16" s="715">
        <f>'[7]Cell PF Special Frame Trade'!L16</f>
        <v>154.28464705333334</v>
      </c>
      <c r="M16" s="170">
        <f>'[7]Cell PF Special Frame Trade'!M16</f>
        <v>162.44131349333333</v>
      </c>
    </row>
    <row r="17" spans="1:13" x14ac:dyDescent="0.25">
      <c r="A17" s="293">
        <v>2</v>
      </c>
      <c r="B17" s="307">
        <f t="shared" si="3"/>
        <v>78.740157480314963</v>
      </c>
      <c r="C17" s="170">
        <f>'[7]Cell PF Special Frame Trade'!C17</f>
        <v>84.338853733333337</v>
      </c>
      <c r="D17" s="715">
        <f>'[7]Cell PF Special Frame Trade'!D17</f>
        <v>93.725948333333335</v>
      </c>
      <c r="E17" s="170">
        <f>'[7]Cell PF Special Frame Trade'!E17</f>
        <v>104.61274893333334</v>
      </c>
      <c r="F17" s="715">
        <f>'[7]Cell PF Special Frame Trade'!F17</f>
        <v>113.99984353333333</v>
      </c>
      <c r="G17" s="170">
        <f>'[7]Cell PF Special Frame Trade'!G17</f>
        <v>123.38693813333335</v>
      </c>
      <c r="H17" s="715">
        <f>'[7]Cell PF Special Frame Trade'!H17</f>
        <v>132.77403273333334</v>
      </c>
      <c r="I17" s="170">
        <f>'[7]Cell PF Special Frame Trade'!I17</f>
        <v>142.16112733333333</v>
      </c>
      <c r="J17" s="715">
        <f>'[7]Cell PF Special Frame Trade'!J17</f>
        <v>152.46448793333334</v>
      </c>
      <c r="K17" s="170">
        <f>'[7]Cell PF Special Frame Trade'!K17</f>
        <v>161.85158253333333</v>
      </c>
      <c r="L17" s="715">
        <f>'[7]Cell PF Special Frame Trade'!L17</f>
        <v>175.13867713333332</v>
      </c>
      <c r="M17" s="170">
        <f>'[7]Cell PF Special Frame Trade'!M17</f>
        <v>184.52577173333333</v>
      </c>
    </row>
    <row r="18" spans="1:13" x14ac:dyDescent="0.25">
      <c r="A18" s="293">
        <v>2.4</v>
      </c>
      <c r="B18" s="307">
        <f t="shared" si="3"/>
        <v>94.488188976377955</v>
      </c>
      <c r="C18" s="170">
        <f>'[7]Cell PF Special Frame Trade'!C18</f>
        <v>94.002342373333335</v>
      </c>
      <c r="D18" s="715">
        <f>'[7]Cell PF Special Frame Trade'!D18</f>
        <v>104.61986513333333</v>
      </c>
      <c r="E18" s="170">
        <f>'[7]Cell PF Special Frame Trade'!E18</f>
        <v>116.85378189333332</v>
      </c>
      <c r="F18" s="715">
        <f>'[7]Cell PF Special Frame Trade'!F18</f>
        <v>127.47130465333333</v>
      </c>
      <c r="G18" s="170">
        <f>'[7]Cell PF Special Frame Trade'!G18</f>
        <v>138.08882741333332</v>
      </c>
      <c r="H18" s="715">
        <f>'[7]Cell PF Special Frame Trade'!H18</f>
        <v>148.70635017333333</v>
      </c>
      <c r="I18" s="170">
        <f>'[7]Cell PF Special Frame Trade'!I18</f>
        <v>159.32387293333335</v>
      </c>
      <c r="J18" s="715">
        <f>'[7]Cell PF Special Frame Trade'!J18</f>
        <v>170.85766169333334</v>
      </c>
      <c r="K18" s="170">
        <f>'[7]Cell PF Special Frame Trade'!K18</f>
        <v>181.47518445333333</v>
      </c>
      <c r="L18" s="715">
        <f>'[7]Cell PF Special Frame Trade'!L18</f>
        <v>195.99270721333335</v>
      </c>
      <c r="M18" s="170">
        <f>'[7]Cell PF Special Frame Trade'!M18</f>
        <v>206.61022997333336</v>
      </c>
    </row>
    <row r="20" spans="1:13" x14ac:dyDescent="0.25">
      <c r="A20" s="804" t="s">
        <v>359</v>
      </c>
      <c r="B20" s="804"/>
      <c r="C20" s="804"/>
      <c r="D20" s="804"/>
      <c r="E20" s="804" t="s">
        <v>360</v>
      </c>
      <c r="F20" s="804"/>
      <c r="G20" s="804"/>
      <c r="H20" s="804"/>
      <c r="I20" s="804"/>
      <c r="J20" s="804" t="s">
        <v>354</v>
      </c>
      <c r="K20" s="804"/>
      <c r="L20" s="804"/>
      <c r="M20" s="804"/>
    </row>
    <row r="36" spans="1:13" x14ac:dyDescent="0.25">
      <c r="A36" s="116" t="s">
        <v>355</v>
      </c>
    </row>
    <row r="38" spans="1:13" x14ac:dyDescent="0.25">
      <c r="A38" s="302" t="s">
        <v>269</v>
      </c>
      <c r="B38" s="302"/>
      <c r="C38" s="300">
        <v>0.4</v>
      </c>
      <c r="D38" s="300">
        <v>0.5</v>
      </c>
      <c r="E38" s="300">
        <v>0.6</v>
      </c>
      <c r="F38" s="300">
        <v>0.7</v>
      </c>
      <c r="G38" s="300">
        <v>0.8</v>
      </c>
      <c r="H38" s="300">
        <v>0.9</v>
      </c>
      <c r="I38" s="300">
        <v>1</v>
      </c>
      <c r="J38" s="300">
        <v>1.1000000000000001</v>
      </c>
      <c r="K38" s="300">
        <v>1.2</v>
      </c>
      <c r="L38" s="300">
        <v>1.3</v>
      </c>
      <c r="M38" s="300">
        <v>1.4</v>
      </c>
    </row>
    <row r="39" spans="1:13" x14ac:dyDescent="0.25">
      <c r="A39" s="302"/>
      <c r="B39" s="302" t="s">
        <v>356</v>
      </c>
      <c r="C39" s="303">
        <f t="shared" ref="C39:M39" si="4">CONVERT(C38,"m","in")</f>
        <v>15.748031496062993</v>
      </c>
      <c r="D39" s="303">
        <f t="shared" si="4"/>
        <v>19.685039370078741</v>
      </c>
      <c r="E39" s="303">
        <f t="shared" si="4"/>
        <v>23.622047244094489</v>
      </c>
      <c r="F39" s="303">
        <f t="shared" si="4"/>
        <v>27.559055118110237</v>
      </c>
      <c r="G39" s="303">
        <f t="shared" si="4"/>
        <v>31.496062992125985</v>
      </c>
      <c r="H39" s="303">
        <f t="shared" si="4"/>
        <v>35.433070866141733</v>
      </c>
      <c r="I39" s="303">
        <f t="shared" si="4"/>
        <v>39.370078740157481</v>
      </c>
      <c r="J39" s="303">
        <f t="shared" si="4"/>
        <v>43.30708661417323</v>
      </c>
      <c r="K39" s="303">
        <f t="shared" si="4"/>
        <v>47.244094488188978</v>
      </c>
      <c r="L39" s="303">
        <f t="shared" si="4"/>
        <v>51.181102362204726</v>
      </c>
      <c r="M39" s="303">
        <f t="shared" si="4"/>
        <v>55.118110236220474</v>
      </c>
    </row>
    <row r="40" spans="1:13" x14ac:dyDescent="0.25">
      <c r="A40" s="300" t="s">
        <v>357</v>
      </c>
      <c r="B40" s="303"/>
      <c r="C40" s="170">
        <f t="shared" ref="C40:M40" si="5">(C38*HeadRail*3)+(C38*AluminiumSlat*2)+DualPullLabour</f>
        <v>6.4838480000000009</v>
      </c>
      <c r="D40" s="170">
        <f t="shared" si="5"/>
        <v>7.4798100000000005</v>
      </c>
      <c r="E40" s="170">
        <f t="shared" si="5"/>
        <v>8.4757719999999992</v>
      </c>
      <c r="F40" s="170">
        <f t="shared" si="5"/>
        <v>9.4717339999999997</v>
      </c>
      <c r="G40" s="170">
        <f t="shared" si="5"/>
        <v>10.467696000000002</v>
      </c>
      <c r="H40" s="170">
        <f t="shared" si="5"/>
        <v>11.463658000000001</v>
      </c>
      <c r="I40" s="170">
        <f t="shared" si="5"/>
        <v>12.459620000000001</v>
      </c>
      <c r="J40" s="170">
        <f t="shared" si="5"/>
        <v>13.455582000000001</v>
      </c>
      <c r="K40" s="170">
        <f t="shared" si="5"/>
        <v>14.451544</v>
      </c>
      <c r="L40" s="170">
        <f t="shared" si="5"/>
        <v>15.447506000000002</v>
      </c>
      <c r="M40" s="170">
        <f t="shared" si="5"/>
        <v>16.443467999999999</v>
      </c>
    </row>
    <row r="41" spans="1:13" x14ac:dyDescent="0.25">
      <c r="A41" s="300" t="s">
        <v>358</v>
      </c>
      <c r="B41" s="303"/>
      <c r="C41" s="170">
        <f t="shared" ref="C41:M41" si="6">(C38*HeadRail*4)+(C38*AluminiumSlat*4)+DualPullLabour</f>
        <v>7.9244960000000013</v>
      </c>
      <c r="D41" s="170">
        <f t="shared" si="6"/>
        <v>9.2806200000000008</v>
      </c>
      <c r="E41" s="170">
        <f t="shared" si="6"/>
        <v>10.636744</v>
      </c>
      <c r="F41" s="170">
        <f t="shared" si="6"/>
        <v>11.992868</v>
      </c>
      <c r="G41" s="170">
        <f t="shared" si="6"/>
        <v>13.348992000000003</v>
      </c>
      <c r="H41" s="170">
        <f t="shared" si="6"/>
        <v>14.705116000000002</v>
      </c>
      <c r="I41" s="170">
        <f t="shared" si="6"/>
        <v>16.061240000000002</v>
      </c>
      <c r="J41" s="170">
        <f t="shared" si="6"/>
        <v>17.417364000000003</v>
      </c>
      <c r="K41" s="170">
        <f t="shared" si="6"/>
        <v>18.773488</v>
      </c>
      <c r="L41" s="170">
        <f t="shared" si="6"/>
        <v>20.129612000000002</v>
      </c>
      <c r="M41" s="170">
        <f t="shared" si="6"/>
        <v>21.485735999999999</v>
      </c>
    </row>
    <row r="44" spans="1:13" x14ac:dyDescent="0.25">
      <c r="A44" s="117" t="s">
        <v>526</v>
      </c>
      <c r="C44" s="304">
        <f>'[7]Cost Price Standard Frame'!C44+'[7]Cost Price Standard Frame'!C44*(TradeMarkUo)</f>
        <v>1.496</v>
      </c>
    </row>
    <row r="45" spans="1:13" x14ac:dyDescent="0.25">
      <c r="A45" s="117" t="s">
        <v>522</v>
      </c>
      <c r="C45" s="304">
        <f>'[7]Cost Price Standard Frame'!C45+'[7]Cost Price Standard Frame'!C45*(TradeMarkUo)</f>
        <v>1.1553199999999999</v>
      </c>
    </row>
  </sheetData>
  <mergeCells count="3">
    <mergeCell ref="A20:D20"/>
    <mergeCell ref="E20:I20"/>
    <mergeCell ref="J20:M20"/>
  </mergeCells>
  <pageMargins left="0.70866141732283472" right="0.70866141732283472" top="0.74803149606299213" bottom="0.74803149606299213" header="0.31496062992125984" footer="0.31496062992125984"/>
  <pageSetup paperSize="9" scale="75" orientation="portrait" verticalDpi="597" r:id="rId1"/>
  <headerFooter>
    <oddHeader>&amp;RPerfect Fit Pleated Cell Only
(Special Frames)</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AAD3E-BE4A-4A7E-BB71-9D16927966EA}">
  <dimension ref="A1:M45"/>
  <sheetViews>
    <sheetView showWhiteSpace="0" view="pageBreakPreview" zoomScaleNormal="100" zoomScaleSheetLayoutView="100" workbookViewId="0">
      <selection activeCell="U22" sqref="U22"/>
    </sheetView>
  </sheetViews>
  <sheetFormatPr defaultColWidth="9.140625" defaultRowHeight="15" x14ac:dyDescent="0.25"/>
  <sheetData>
    <row r="1" spans="1:13" ht="15.75" x14ac:dyDescent="0.25">
      <c r="A1" s="116" t="s">
        <v>350</v>
      </c>
      <c r="B1" s="117"/>
      <c r="C1" s="117"/>
      <c r="D1" s="117"/>
      <c r="E1" s="117"/>
      <c r="F1" s="117"/>
      <c r="G1" s="117"/>
      <c r="H1" s="117"/>
      <c r="I1" s="117"/>
      <c r="J1" s="117"/>
      <c r="K1" s="117"/>
      <c r="L1" s="117"/>
      <c r="M1" s="117"/>
    </row>
    <row r="2" spans="1:13" ht="15.75" x14ac:dyDescent="0.25">
      <c r="A2" s="295" t="s">
        <v>269</v>
      </c>
      <c r="B2" s="295"/>
      <c r="C2" s="305">
        <v>0.4</v>
      </c>
      <c r="D2" s="305">
        <v>0.5</v>
      </c>
      <c r="E2" s="305">
        <v>0.6</v>
      </c>
      <c r="F2" s="305">
        <v>0.7</v>
      </c>
      <c r="G2" s="305">
        <v>0.8</v>
      </c>
      <c r="H2" s="305">
        <v>0.9</v>
      </c>
      <c r="I2" s="305">
        <v>1</v>
      </c>
      <c r="J2" s="305">
        <v>1.1000000000000001</v>
      </c>
      <c r="K2" s="305">
        <v>1.2</v>
      </c>
      <c r="L2" s="305">
        <v>1.3</v>
      </c>
      <c r="M2" s="305">
        <v>1.4</v>
      </c>
    </row>
    <row r="3" spans="1:13" ht="15.75" x14ac:dyDescent="0.25">
      <c r="A3" s="295"/>
      <c r="B3" s="295" t="s">
        <v>241</v>
      </c>
      <c r="C3" s="306">
        <f t="shared" ref="C3:M3" si="0">CONVERT(C2,"m","in")</f>
        <v>15.748031496062993</v>
      </c>
      <c r="D3" s="306">
        <f t="shared" si="0"/>
        <v>19.685039370078741</v>
      </c>
      <c r="E3" s="306">
        <f t="shared" si="0"/>
        <v>23.622047244094489</v>
      </c>
      <c r="F3" s="306">
        <f t="shared" si="0"/>
        <v>27.559055118110237</v>
      </c>
      <c r="G3" s="306">
        <f t="shared" si="0"/>
        <v>31.496062992125985</v>
      </c>
      <c r="H3" s="306">
        <f t="shared" si="0"/>
        <v>35.433070866141733</v>
      </c>
      <c r="I3" s="306">
        <f t="shared" si="0"/>
        <v>39.370078740157481</v>
      </c>
      <c r="J3" s="306">
        <f t="shared" si="0"/>
        <v>43.30708661417323</v>
      </c>
      <c r="K3" s="306">
        <f t="shared" si="0"/>
        <v>47.244094488188978</v>
      </c>
      <c r="L3" s="306">
        <f t="shared" si="0"/>
        <v>51.181102362204726</v>
      </c>
      <c r="M3" s="306">
        <f t="shared" si="0"/>
        <v>55.118110236220474</v>
      </c>
    </row>
    <row r="4" spans="1:13" ht="15.75" x14ac:dyDescent="0.25">
      <c r="A4" s="293">
        <v>0.4</v>
      </c>
      <c r="B4" s="307">
        <f t="shared" ref="B4:B9" si="1">CONVERT(A4,"m","in")</f>
        <v>15.748031496062993</v>
      </c>
      <c r="C4" s="170">
        <f>'C Cell PF Special Frame'!C4+'C Cell PF Special Frame'!C4*(-PfPleatedDiscount)</f>
        <v>43.646178853333339</v>
      </c>
      <c r="D4" s="170">
        <f>'C Cell PF Special Frame'!D4+'C Cell PF Special Frame'!D4*(-PfPleatedDiscount)</f>
        <v>47.674810733333338</v>
      </c>
      <c r="E4" s="170">
        <f>'C Cell PF Special Frame'!E4+'C Cell PF Special Frame'!E4*(-PfPleatedDiscount)</f>
        <v>52.736396613333341</v>
      </c>
      <c r="F4" s="170">
        <f>'C Cell PF Special Frame'!F4+'C Cell PF Special Frame'!F4*(-PfPleatedDiscount)</f>
        <v>56.765028493333332</v>
      </c>
      <c r="G4" s="170">
        <f>'C Cell PF Special Frame'!G4+'C Cell PF Special Frame'!G4*(-PfPleatedDiscount)</f>
        <v>60.793660373333346</v>
      </c>
      <c r="H4" s="170">
        <f>'C Cell PF Special Frame'!H4+'C Cell PF Special Frame'!H4*(-PfPleatedDiscount)</f>
        <v>64.82229225333333</v>
      </c>
      <c r="I4" s="170">
        <f>'C Cell PF Special Frame'!I4+'C Cell PF Special Frame'!I4*(-PfPleatedDiscount)</f>
        <v>68.850924133333336</v>
      </c>
      <c r="J4" s="170">
        <f>'C Cell PF Special Frame'!J4+'C Cell PF Special Frame'!J4*(-PfPleatedDiscount)</f>
        <v>73.795822013333321</v>
      </c>
      <c r="K4" s="170">
        <f>'C Cell PF Special Frame'!K4+'C Cell PF Special Frame'!K4*(-PfPleatedDiscount)</f>
        <v>77.824453893333327</v>
      </c>
      <c r="L4" s="170">
        <f>'C Cell PF Special Frame'!L4+'C Cell PF Special Frame'!L4*(-PfPleatedDiscount)</f>
        <v>85.753085773333339</v>
      </c>
      <c r="M4" s="170">
        <f>'C Cell PF Special Frame'!M4+'C Cell PF Special Frame'!M4*(-PfPleatedDiscount)</f>
        <v>89.781717653333317</v>
      </c>
    </row>
    <row r="5" spans="1:13" ht="15.75" x14ac:dyDescent="0.25">
      <c r="A5" s="293">
        <v>0.8</v>
      </c>
      <c r="B5" s="307">
        <f t="shared" si="1"/>
        <v>31.496062992125985</v>
      </c>
      <c r="C5" s="170">
        <f>'C Cell PF Special Frame'!C5+'C Cell PF Special Frame'!C5*(-PfPleatedDiscount)</f>
        <v>51.562667173333345</v>
      </c>
      <c r="D5" s="170">
        <f>'C Cell PF Special Frame'!D5+'C Cell PF Special Frame'!D5*(-PfPleatedDiscount)</f>
        <v>56.384977133333336</v>
      </c>
      <c r="E5" s="170">
        <f>'C Cell PF Special Frame'!E5+'C Cell PF Special Frame'!E5*(-PfPleatedDiscount)</f>
        <v>62.356929093333342</v>
      </c>
      <c r="F5" s="170">
        <f>'C Cell PF Special Frame'!F5+'C Cell PF Special Frame'!F5*(-PfPleatedDiscount)</f>
        <v>67.179239053333333</v>
      </c>
      <c r="G5" s="170">
        <f>'C Cell PF Special Frame'!G5+'C Cell PF Special Frame'!G5*(-PfPleatedDiscount)</f>
        <v>72.001549013333346</v>
      </c>
      <c r="H5" s="170">
        <f>'C Cell PF Special Frame'!H5+'C Cell PF Special Frame'!H5*(-PfPleatedDiscount)</f>
        <v>76.82385897333333</v>
      </c>
      <c r="I5" s="170">
        <f>'C Cell PF Special Frame'!I5+'C Cell PF Special Frame'!I5*(-PfPleatedDiscount)</f>
        <v>81.646168933333342</v>
      </c>
      <c r="J5" s="170">
        <f>'C Cell PF Special Frame'!J5+'C Cell PF Special Frame'!J5*(-PfPleatedDiscount)</f>
        <v>87.384744893333334</v>
      </c>
      <c r="K5" s="170">
        <f>'C Cell PF Special Frame'!K5+'C Cell PF Special Frame'!K5*(-PfPleatedDiscount)</f>
        <v>92.207054853333332</v>
      </c>
      <c r="L5" s="170">
        <f>'C Cell PF Special Frame'!L5+'C Cell PF Special Frame'!L5*(-PfPleatedDiscount)</f>
        <v>100.92936481333334</v>
      </c>
      <c r="M5" s="170">
        <f>'C Cell PF Special Frame'!M5+'C Cell PF Special Frame'!M5*(-PfPleatedDiscount)</f>
        <v>105.75167477333333</v>
      </c>
    </row>
    <row r="6" spans="1:13" ht="15.75" x14ac:dyDescent="0.25">
      <c r="A6" s="293">
        <v>1.2</v>
      </c>
      <c r="B6" s="307">
        <f t="shared" si="1"/>
        <v>47.244094488188978</v>
      </c>
      <c r="C6" s="170">
        <f>'C Cell PF Special Frame'!C6+'C Cell PF Special Frame'!C6*(-PfPleatedDiscount)</f>
        <v>59.770875493333342</v>
      </c>
      <c r="D6" s="170">
        <f>'C Cell PF Special Frame'!D6+'C Cell PF Special Frame'!D6*(-PfPleatedDiscount)</f>
        <v>65.386863533333326</v>
      </c>
      <c r="E6" s="170">
        <f>'C Cell PF Special Frame'!E6+'C Cell PF Special Frame'!E6*(-PfPleatedDiscount)</f>
        <v>72.269181573333341</v>
      </c>
      <c r="F6" s="170">
        <f>'C Cell PF Special Frame'!F6+'C Cell PF Special Frame'!F6*(-PfPleatedDiscount)</f>
        <v>77.885169613333332</v>
      </c>
      <c r="G6" s="170">
        <f>'C Cell PF Special Frame'!G6+'C Cell PF Special Frame'!G6*(-PfPleatedDiscount)</f>
        <v>83.501157653333337</v>
      </c>
      <c r="H6" s="170">
        <f>'C Cell PF Special Frame'!H6+'C Cell PF Special Frame'!H6*(-PfPleatedDiscount)</f>
        <v>89.117145693333327</v>
      </c>
      <c r="I6" s="170">
        <f>'C Cell PF Special Frame'!I6+'C Cell PF Special Frame'!I6*(-PfPleatedDiscount)</f>
        <v>94.733133733333332</v>
      </c>
      <c r="J6" s="170">
        <f>'C Cell PF Special Frame'!J6+'C Cell PF Special Frame'!J6*(-PfPleatedDiscount)</f>
        <v>101.26538777333332</v>
      </c>
      <c r="K6" s="170">
        <f>'C Cell PF Special Frame'!K6+'C Cell PF Special Frame'!K6*(-PfPleatedDiscount)</f>
        <v>106.88137581333332</v>
      </c>
      <c r="L6" s="170">
        <f>'C Cell PF Special Frame'!L6+'C Cell PF Special Frame'!L6*(-PfPleatedDiscount)</f>
        <v>116.39736385333332</v>
      </c>
      <c r="M6" s="170">
        <f>'C Cell PF Special Frame'!M6+'C Cell PF Special Frame'!M6*(-PfPleatedDiscount)</f>
        <v>122.01335189333332</v>
      </c>
    </row>
    <row r="7" spans="1:13" ht="15.75" x14ac:dyDescent="0.25">
      <c r="A7" s="293">
        <v>1.6</v>
      </c>
      <c r="B7" s="307">
        <f t="shared" si="1"/>
        <v>62.99212598425197</v>
      </c>
      <c r="C7" s="170">
        <f>'C Cell PF Special Frame'!C7+'C Cell PF Special Frame'!C7*(-PfPleatedDiscount)</f>
        <v>67.687363813333349</v>
      </c>
      <c r="D7" s="170">
        <f>'C Cell PF Special Frame'!D7+'C Cell PF Special Frame'!D7*(-PfPleatedDiscount)</f>
        <v>74.097029933333346</v>
      </c>
      <c r="E7" s="170">
        <f>'C Cell PF Special Frame'!E7+'C Cell PF Special Frame'!E7*(-PfPleatedDiscount)</f>
        <v>81.889714053333336</v>
      </c>
      <c r="F7" s="170">
        <f>'C Cell PF Special Frame'!F7+'C Cell PF Special Frame'!F7*(-PfPleatedDiscount)</f>
        <v>88.299380173333333</v>
      </c>
      <c r="G7" s="170">
        <f>'C Cell PF Special Frame'!G7+'C Cell PF Special Frame'!G7*(-PfPleatedDiscount)</f>
        <v>94.709046293333344</v>
      </c>
      <c r="H7" s="170">
        <f>'C Cell PF Special Frame'!H7+'C Cell PF Special Frame'!H7*(-PfPleatedDiscount)</f>
        <v>101.11871241333333</v>
      </c>
      <c r="I7" s="170">
        <f>'C Cell PF Special Frame'!I7+'C Cell PF Special Frame'!I7*(-PfPleatedDiscount)</f>
        <v>107.52837853333334</v>
      </c>
      <c r="J7" s="170">
        <f>'C Cell PF Special Frame'!J7+'C Cell PF Special Frame'!J7*(-PfPleatedDiscount)</f>
        <v>114.85431065333331</v>
      </c>
      <c r="K7" s="170">
        <f>'C Cell PF Special Frame'!K7+'C Cell PF Special Frame'!K7*(-PfPleatedDiscount)</f>
        <v>121.26397677333331</v>
      </c>
      <c r="L7" s="170">
        <f>'C Cell PF Special Frame'!L7+'C Cell PF Special Frame'!L7*(-PfPleatedDiscount)</f>
        <v>131.57364289333333</v>
      </c>
      <c r="M7" s="170">
        <f>'C Cell PF Special Frame'!M7+'C Cell PF Special Frame'!M7*(-PfPleatedDiscount)</f>
        <v>137.9833090133333</v>
      </c>
    </row>
    <row r="8" spans="1:13" ht="15.75" x14ac:dyDescent="0.25">
      <c r="A8" s="293">
        <v>2</v>
      </c>
      <c r="B8" s="307">
        <f t="shared" si="1"/>
        <v>78.740157480314963</v>
      </c>
      <c r="C8" s="170">
        <f>'C Cell PF Special Frame'!C8+'C Cell PF Special Frame'!C8*(-PfPleatedDiscount)</f>
        <v>75.603852133333334</v>
      </c>
      <c r="D8" s="170">
        <f>'C Cell PF Special Frame'!D8+'C Cell PF Special Frame'!D8*(-PfPleatedDiscount)</f>
        <v>82.807196333333351</v>
      </c>
      <c r="E8" s="170">
        <f>'C Cell PF Special Frame'!E8+'C Cell PF Special Frame'!E8*(-PfPleatedDiscount)</f>
        <v>91.510246533333316</v>
      </c>
      <c r="F8" s="170">
        <f>'C Cell PF Special Frame'!F8+'C Cell PF Special Frame'!F8*(-PfPleatedDiscount)</f>
        <v>98.713590733333334</v>
      </c>
      <c r="G8" s="170">
        <f>'C Cell PF Special Frame'!G8+'C Cell PF Special Frame'!G8*(-PfPleatedDiscount)</f>
        <v>105.91693493333332</v>
      </c>
      <c r="H8" s="170">
        <f>'C Cell PF Special Frame'!H8+'C Cell PF Special Frame'!H8*(-PfPleatedDiscount)</f>
        <v>113.12027913333333</v>
      </c>
      <c r="I8" s="170">
        <f>'C Cell PF Special Frame'!I8+'C Cell PF Special Frame'!I8*(-PfPleatedDiscount)</f>
        <v>120.32362333333332</v>
      </c>
      <c r="J8" s="170">
        <f>'C Cell PF Special Frame'!J8+'C Cell PF Special Frame'!J8*(-PfPleatedDiscount)</f>
        <v>128.44323353333334</v>
      </c>
      <c r="K8" s="170">
        <f>'C Cell PF Special Frame'!K8+'C Cell PF Special Frame'!K8*(-PfPleatedDiscount)</f>
        <v>135.64657773333332</v>
      </c>
      <c r="L8" s="170">
        <f>'C Cell PF Special Frame'!L8+'C Cell PF Special Frame'!L8*(-PfPleatedDiscount)</f>
        <v>146.74992193333333</v>
      </c>
      <c r="M8" s="170">
        <f>'C Cell PF Special Frame'!M8+'C Cell PF Special Frame'!M8*(-PfPleatedDiscount)</f>
        <v>153.95326613333333</v>
      </c>
    </row>
    <row r="9" spans="1:13" ht="15.75" x14ac:dyDescent="0.25">
      <c r="A9" s="293">
        <v>2.4</v>
      </c>
      <c r="B9" s="307">
        <f t="shared" si="1"/>
        <v>94.488188976377955</v>
      </c>
      <c r="C9" s="170">
        <f>'C Cell PF Special Frame'!C9+'C Cell PF Special Frame'!C9*(-PfPleatedDiscount)</f>
        <v>83.520340453333333</v>
      </c>
      <c r="D9" s="170">
        <f>'C Cell PF Special Frame'!D9+'C Cell PF Special Frame'!D9*(-PfPleatedDiscount)</f>
        <v>91.517362733333329</v>
      </c>
      <c r="E9" s="170">
        <f>'C Cell PF Special Frame'!E9+'C Cell PF Special Frame'!E9*(-PfPleatedDiscount)</f>
        <v>101.13077901333332</v>
      </c>
      <c r="F9" s="170">
        <f>'C Cell PF Special Frame'!F9+'C Cell PF Special Frame'!F9*(-PfPleatedDiscount)</f>
        <v>109.12780129333332</v>
      </c>
      <c r="G9" s="170">
        <f>'C Cell PF Special Frame'!G9+'C Cell PF Special Frame'!G9*(-PfPleatedDiscount)</f>
        <v>117.12482357333333</v>
      </c>
      <c r="H9" s="170">
        <f>'C Cell PF Special Frame'!H9+'C Cell PF Special Frame'!H9*(-PfPleatedDiscount)</f>
        <v>125.12184585333333</v>
      </c>
      <c r="I9" s="170">
        <f>'C Cell PF Special Frame'!I9+'C Cell PF Special Frame'!I9*(-PfPleatedDiscount)</f>
        <v>133.11886813333334</v>
      </c>
      <c r="J9" s="170">
        <f>'C Cell PF Special Frame'!J9+'C Cell PF Special Frame'!J9*(-PfPleatedDiscount)</f>
        <v>142.03215641333333</v>
      </c>
      <c r="K9" s="170">
        <f>'C Cell PF Special Frame'!K9+'C Cell PF Special Frame'!K9*(-PfPleatedDiscount)</f>
        <v>150.02917869333331</v>
      </c>
      <c r="L9" s="170">
        <f>'C Cell PF Special Frame'!L9+'C Cell PF Special Frame'!L9*(-PfPleatedDiscount)</f>
        <v>161.92620097333332</v>
      </c>
      <c r="M9" s="170">
        <f>'C Cell PF Special Frame'!M9+'C Cell PF Special Frame'!M9*(-PfPleatedDiscount)</f>
        <v>169.9232232533333</v>
      </c>
    </row>
    <row r="10" spans="1:13" ht="15.75" x14ac:dyDescent="0.25">
      <c r="A10" s="116" t="s">
        <v>351</v>
      </c>
      <c r="B10" s="117"/>
      <c r="C10" s="117"/>
      <c r="D10" s="117"/>
      <c r="E10" s="117"/>
      <c r="F10" s="117"/>
      <c r="G10" s="117"/>
      <c r="H10" s="117"/>
      <c r="I10" s="117"/>
      <c r="J10" s="117"/>
      <c r="K10" s="117"/>
      <c r="L10" s="117"/>
      <c r="M10" s="117"/>
    </row>
    <row r="11" spans="1:13" ht="15.75" x14ac:dyDescent="0.25">
      <c r="A11" s="295" t="s">
        <v>269</v>
      </c>
      <c r="B11" s="295"/>
      <c r="C11" s="305">
        <v>0.4</v>
      </c>
      <c r="D11" s="305">
        <v>0.5</v>
      </c>
      <c r="E11" s="305">
        <v>0.6</v>
      </c>
      <c r="F11" s="305">
        <v>0.7</v>
      </c>
      <c r="G11" s="305">
        <v>0.8</v>
      </c>
      <c r="H11" s="305">
        <v>0.9</v>
      </c>
      <c r="I11" s="305">
        <v>1</v>
      </c>
      <c r="J11" s="305">
        <v>1.1000000000000001</v>
      </c>
      <c r="K11" s="305">
        <v>1.2</v>
      </c>
      <c r="L11" s="305">
        <v>1.3</v>
      </c>
      <c r="M11" s="305">
        <v>1.4</v>
      </c>
    </row>
    <row r="12" spans="1:13" ht="15.75" x14ac:dyDescent="0.25">
      <c r="A12" s="295"/>
      <c r="B12" s="295" t="s">
        <v>241</v>
      </c>
      <c r="C12" s="306">
        <f t="shared" ref="C12:M12" si="2">CONVERT(C11,"m","in")</f>
        <v>15.748031496062993</v>
      </c>
      <c r="D12" s="306">
        <f t="shared" si="2"/>
        <v>19.685039370078741</v>
      </c>
      <c r="E12" s="306">
        <f t="shared" si="2"/>
        <v>23.622047244094489</v>
      </c>
      <c r="F12" s="306">
        <f t="shared" si="2"/>
        <v>27.559055118110237</v>
      </c>
      <c r="G12" s="306">
        <f t="shared" si="2"/>
        <v>31.496062992125985</v>
      </c>
      <c r="H12" s="306">
        <f t="shared" si="2"/>
        <v>35.433070866141733</v>
      </c>
      <c r="I12" s="306">
        <f t="shared" si="2"/>
        <v>39.370078740157481</v>
      </c>
      <c r="J12" s="306">
        <f t="shared" si="2"/>
        <v>43.30708661417323</v>
      </c>
      <c r="K12" s="306">
        <f t="shared" si="2"/>
        <v>47.244094488188978</v>
      </c>
      <c r="L12" s="306">
        <f t="shared" si="2"/>
        <v>51.181102362204726</v>
      </c>
      <c r="M12" s="306">
        <f t="shared" si="2"/>
        <v>55.118110236220474</v>
      </c>
    </row>
    <row r="13" spans="1:13" ht="15.75" x14ac:dyDescent="0.25">
      <c r="A13" s="293">
        <v>0.4</v>
      </c>
      <c r="B13" s="307">
        <f t="shared" ref="B13:B18" si="3">CONVERT(A13,"m","in")</f>
        <v>15.748031496062993</v>
      </c>
      <c r="C13" s="170">
        <f>'C Cell PF Special Frame'!C13+'C Cell PF Special Frame'!C13*(-PfPleatedDiscount)</f>
        <v>45.393179173333337</v>
      </c>
      <c r="D13" s="170">
        <f>'C Cell PF Special Frame'!D13+'C Cell PF Special Frame'!D13*(-PfPleatedDiscount)</f>
        <v>49.858561133333339</v>
      </c>
      <c r="E13" s="170">
        <f>'C Cell PF Special Frame'!E13+'C Cell PF Special Frame'!E13*(-PfPleatedDiscount)</f>
        <v>55.356897093333345</v>
      </c>
      <c r="F13" s="170">
        <f>'C Cell PF Special Frame'!F13+'C Cell PF Special Frame'!F13*(-PfPleatedDiscount)</f>
        <v>59.822279053333332</v>
      </c>
      <c r="G13" s="170">
        <f>'C Cell PF Special Frame'!G13+'C Cell PF Special Frame'!G13*(-PfPleatedDiscount)</f>
        <v>64.287661013333349</v>
      </c>
      <c r="H13" s="170">
        <f>'C Cell PF Special Frame'!H13+'C Cell PF Special Frame'!H13*(-PfPleatedDiscount)</f>
        <v>68.753042973333351</v>
      </c>
      <c r="I13" s="170">
        <f>'C Cell PF Special Frame'!I13+'C Cell PF Special Frame'!I13*(-PfPleatedDiscount)</f>
        <v>73.218424933333338</v>
      </c>
      <c r="J13" s="170">
        <f>'C Cell PF Special Frame'!J13+'C Cell PF Special Frame'!J13*(-PfPleatedDiscount)</f>
        <v>78.600072893333333</v>
      </c>
      <c r="K13" s="170">
        <f>'C Cell PF Special Frame'!K13+'C Cell PF Special Frame'!K13*(-PfPleatedDiscount)</f>
        <v>83.065454853333335</v>
      </c>
      <c r="L13" s="170">
        <f>'C Cell PF Special Frame'!L13+'C Cell PF Special Frame'!L13*(-PfPleatedDiscount)</f>
        <v>91.430836813333315</v>
      </c>
      <c r="M13" s="170">
        <f>'C Cell PF Special Frame'!M13+'C Cell PF Special Frame'!M13*(-PfPleatedDiscount)</f>
        <v>95.896218773333317</v>
      </c>
    </row>
    <row r="14" spans="1:13" ht="15.75" x14ac:dyDescent="0.25">
      <c r="A14" s="293">
        <v>0.8</v>
      </c>
      <c r="B14" s="307">
        <f t="shared" si="3"/>
        <v>31.496062992125985</v>
      </c>
      <c r="C14" s="170">
        <f>'C Cell PF Special Frame'!C14+'C Cell PF Special Frame'!C14*(-PfPleatedDiscount)</f>
        <v>55.056667813333348</v>
      </c>
      <c r="D14" s="170">
        <f>'C Cell PF Special Frame'!D14+'C Cell PF Special Frame'!D14*(-PfPleatedDiscount)</f>
        <v>60.752477933333338</v>
      </c>
      <c r="E14" s="170">
        <f>'C Cell PF Special Frame'!E14+'C Cell PF Special Frame'!E14*(-PfPleatedDiscount)</f>
        <v>67.597930053333343</v>
      </c>
      <c r="F14" s="170">
        <f>'C Cell PF Special Frame'!F14+'C Cell PF Special Frame'!F14*(-PfPleatedDiscount)</f>
        <v>73.293740173333333</v>
      </c>
      <c r="G14" s="170">
        <f>'C Cell PF Special Frame'!G14+'C Cell PF Special Frame'!G14*(-PfPleatedDiscount)</f>
        <v>78.989550293333338</v>
      </c>
      <c r="H14" s="170">
        <f>'C Cell PF Special Frame'!H14+'C Cell PF Special Frame'!H14*(-PfPleatedDiscount)</f>
        <v>84.685360413333342</v>
      </c>
      <c r="I14" s="170">
        <f>'C Cell PF Special Frame'!I14+'C Cell PF Special Frame'!I14*(-PfPleatedDiscount)</f>
        <v>90.381170533333332</v>
      </c>
      <c r="J14" s="170">
        <f>'C Cell PF Special Frame'!J14+'C Cell PF Special Frame'!J14*(-PfPleatedDiscount)</f>
        <v>96.99324665333333</v>
      </c>
      <c r="K14" s="170">
        <f>'C Cell PF Special Frame'!K14+'C Cell PF Special Frame'!K14*(-PfPleatedDiscount)</f>
        <v>102.68905677333332</v>
      </c>
      <c r="L14" s="170">
        <f>'C Cell PF Special Frame'!L14+'C Cell PF Special Frame'!L14*(-PfPleatedDiscount)</f>
        <v>112.28486689333333</v>
      </c>
      <c r="M14" s="170">
        <f>'C Cell PF Special Frame'!M14+'C Cell PF Special Frame'!M14*(-PfPleatedDiscount)</f>
        <v>117.98067701333335</v>
      </c>
    </row>
    <row r="15" spans="1:13" ht="15.75" x14ac:dyDescent="0.25">
      <c r="A15" s="293">
        <v>1.2</v>
      </c>
      <c r="B15" s="307">
        <f t="shared" si="3"/>
        <v>47.244094488188978</v>
      </c>
      <c r="C15" s="170">
        <f>'C Cell PF Special Frame'!C15+'C Cell PF Special Frame'!C15*(-PfPleatedDiscount)</f>
        <v>65.011876453333343</v>
      </c>
      <c r="D15" s="170">
        <f>'C Cell PF Special Frame'!D15+'C Cell PF Special Frame'!D15*(-PfPleatedDiscount)</f>
        <v>71.938114733333336</v>
      </c>
      <c r="E15" s="170">
        <f>'C Cell PF Special Frame'!E15+'C Cell PF Special Frame'!E15*(-PfPleatedDiscount)</f>
        <v>80.130683013333339</v>
      </c>
      <c r="F15" s="170">
        <f>'C Cell PF Special Frame'!F15+'C Cell PF Special Frame'!F15*(-PfPleatedDiscount)</f>
        <v>87.056921293333318</v>
      </c>
      <c r="G15" s="170">
        <f>'C Cell PF Special Frame'!G15+'C Cell PF Special Frame'!G15*(-PfPleatedDiscount)</f>
        <v>93.983159573333324</v>
      </c>
      <c r="H15" s="170">
        <f>'C Cell PF Special Frame'!H15+'C Cell PF Special Frame'!H15*(-PfPleatedDiscount)</f>
        <v>100.90939785333333</v>
      </c>
      <c r="I15" s="170">
        <f>'C Cell PF Special Frame'!I15+'C Cell PF Special Frame'!I15*(-PfPleatedDiscount)</f>
        <v>107.83563613333332</v>
      </c>
      <c r="J15" s="170">
        <f>'C Cell PF Special Frame'!J15+'C Cell PF Special Frame'!J15*(-PfPleatedDiscount)</f>
        <v>115.67814041333334</v>
      </c>
      <c r="K15" s="170">
        <f>'C Cell PF Special Frame'!K15+'C Cell PF Special Frame'!K15*(-PfPleatedDiscount)</f>
        <v>122.60437869333333</v>
      </c>
      <c r="L15" s="170">
        <f>'C Cell PF Special Frame'!L15+'C Cell PF Special Frame'!L15*(-PfPleatedDiscount)</f>
        <v>133.43061697333331</v>
      </c>
      <c r="M15" s="170">
        <f>'C Cell PF Special Frame'!M15+'C Cell PF Special Frame'!M15*(-PfPleatedDiscount)</f>
        <v>140.35685525333332</v>
      </c>
    </row>
    <row r="16" spans="1:13" ht="15.75" x14ac:dyDescent="0.25">
      <c r="A16" s="293">
        <v>1.6</v>
      </c>
      <c r="B16" s="307">
        <f t="shared" si="3"/>
        <v>62.99212598425197</v>
      </c>
      <c r="C16" s="170">
        <f>'C Cell PF Special Frame'!C16+'C Cell PF Special Frame'!C16*(-PfPleatedDiscount)</f>
        <v>74.67536509333334</v>
      </c>
      <c r="D16" s="170">
        <f>'C Cell PF Special Frame'!D16+'C Cell PF Special Frame'!D16*(-PfPleatedDiscount)</f>
        <v>82.83203153333335</v>
      </c>
      <c r="E16" s="170">
        <f>'C Cell PF Special Frame'!E16+'C Cell PF Special Frame'!E16*(-PfPleatedDiscount)</f>
        <v>92.371715973333323</v>
      </c>
      <c r="F16" s="170">
        <f>'C Cell PF Special Frame'!F16+'C Cell PF Special Frame'!F16*(-PfPleatedDiscount)</f>
        <v>100.52838241333333</v>
      </c>
      <c r="G16" s="170">
        <f>'C Cell PF Special Frame'!G16+'C Cell PF Special Frame'!G16*(-PfPleatedDiscount)</f>
        <v>108.68504885333336</v>
      </c>
      <c r="H16" s="170">
        <f>'C Cell PF Special Frame'!H16+'C Cell PF Special Frame'!H16*(-PfPleatedDiscount)</f>
        <v>116.84171529333334</v>
      </c>
      <c r="I16" s="170">
        <f>'C Cell PF Special Frame'!I16+'C Cell PF Special Frame'!I16*(-PfPleatedDiscount)</f>
        <v>124.99838173333333</v>
      </c>
      <c r="J16" s="170">
        <f>'C Cell PF Special Frame'!J16+'C Cell PF Special Frame'!J16*(-PfPleatedDiscount)</f>
        <v>134.07131417333335</v>
      </c>
      <c r="K16" s="170">
        <f>'C Cell PF Special Frame'!K16+'C Cell PF Special Frame'!K16*(-PfPleatedDiscount)</f>
        <v>142.22798061333333</v>
      </c>
      <c r="L16" s="170">
        <f>'C Cell PF Special Frame'!L16+'C Cell PF Special Frame'!L16*(-PfPleatedDiscount)</f>
        <v>154.28464705333334</v>
      </c>
      <c r="M16" s="170">
        <f>'C Cell PF Special Frame'!M16+'C Cell PF Special Frame'!M16*(-PfPleatedDiscount)</f>
        <v>162.44131349333333</v>
      </c>
    </row>
    <row r="17" spans="1:13" ht="15.75" x14ac:dyDescent="0.25">
      <c r="A17" s="293">
        <v>2</v>
      </c>
      <c r="B17" s="307">
        <f t="shared" si="3"/>
        <v>78.740157480314963</v>
      </c>
      <c r="C17" s="170">
        <f>'C Cell PF Special Frame'!C17+'C Cell PF Special Frame'!C17*(-PfPleatedDiscount)</f>
        <v>84.338853733333337</v>
      </c>
      <c r="D17" s="170">
        <f>'C Cell PF Special Frame'!D17+'C Cell PF Special Frame'!D17*(-PfPleatedDiscount)</f>
        <v>93.725948333333335</v>
      </c>
      <c r="E17" s="170">
        <f>'C Cell PF Special Frame'!E17+'C Cell PF Special Frame'!E17*(-PfPleatedDiscount)</f>
        <v>104.61274893333334</v>
      </c>
      <c r="F17" s="170">
        <f>'C Cell PF Special Frame'!F17+'C Cell PF Special Frame'!F17*(-PfPleatedDiscount)</f>
        <v>113.99984353333333</v>
      </c>
      <c r="G17" s="170">
        <f>'C Cell PF Special Frame'!G17+'C Cell PF Special Frame'!G17*(-PfPleatedDiscount)</f>
        <v>123.38693813333335</v>
      </c>
      <c r="H17" s="170">
        <f>'C Cell PF Special Frame'!H17+'C Cell PF Special Frame'!H17*(-PfPleatedDiscount)</f>
        <v>132.77403273333334</v>
      </c>
      <c r="I17" s="170">
        <f>'C Cell PF Special Frame'!I17+'C Cell PF Special Frame'!I17*(-PfPleatedDiscount)</f>
        <v>142.16112733333333</v>
      </c>
      <c r="J17" s="170">
        <f>'C Cell PF Special Frame'!J17+'C Cell PF Special Frame'!J17*(-PfPleatedDiscount)</f>
        <v>152.46448793333334</v>
      </c>
      <c r="K17" s="170">
        <f>'C Cell PF Special Frame'!K17+'C Cell PF Special Frame'!K17*(-PfPleatedDiscount)</f>
        <v>161.85158253333333</v>
      </c>
      <c r="L17" s="170">
        <f>'C Cell PF Special Frame'!L17+'C Cell PF Special Frame'!L17*(-PfPleatedDiscount)</f>
        <v>175.13867713333332</v>
      </c>
      <c r="M17" s="170">
        <f>'C Cell PF Special Frame'!M17+'C Cell PF Special Frame'!M17*(-PfPleatedDiscount)</f>
        <v>184.52577173333333</v>
      </c>
    </row>
    <row r="18" spans="1:13" ht="15.75" x14ac:dyDescent="0.25">
      <c r="A18" s="293">
        <v>2.4</v>
      </c>
      <c r="B18" s="307">
        <f t="shared" si="3"/>
        <v>94.488188976377955</v>
      </c>
      <c r="C18" s="170">
        <f>'C Cell PF Special Frame'!C18+'C Cell PF Special Frame'!C18*(-PfPleatedDiscount)</f>
        <v>94.002342373333335</v>
      </c>
      <c r="D18" s="170">
        <f>'C Cell PF Special Frame'!D18+'C Cell PF Special Frame'!D18*(-PfPleatedDiscount)</f>
        <v>104.61986513333333</v>
      </c>
      <c r="E18" s="170">
        <f>'C Cell PF Special Frame'!E18+'C Cell PF Special Frame'!E18*(-PfPleatedDiscount)</f>
        <v>116.85378189333332</v>
      </c>
      <c r="F18" s="170">
        <f>'C Cell PF Special Frame'!F18+'C Cell PF Special Frame'!F18*(-PfPleatedDiscount)</f>
        <v>127.47130465333333</v>
      </c>
      <c r="G18" s="170">
        <f>'C Cell PF Special Frame'!G18+'C Cell PF Special Frame'!G18*(-PfPleatedDiscount)</f>
        <v>138.08882741333332</v>
      </c>
      <c r="H18" s="170">
        <f>'C Cell PF Special Frame'!H18+'C Cell PF Special Frame'!H18*(-PfPleatedDiscount)</f>
        <v>148.70635017333333</v>
      </c>
      <c r="I18" s="170">
        <f>'C Cell PF Special Frame'!I18+'C Cell PF Special Frame'!I18*(-PfPleatedDiscount)</f>
        <v>159.32387293333335</v>
      </c>
      <c r="J18" s="170">
        <f>'C Cell PF Special Frame'!J18+'C Cell PF Special Frame'!J18*(-PfPleatedDiscount)</f>
        <v>170.85766169333334</v>
      </c>
      <c r="K18" s="170">
        <f>'C Cell PF Special Frame'!K18+'C Cell PF Special Frame'!K18*(-PfPleatedDiscount)</f>
        <v>181.47518445333333</v>
      </c>
      <c r="L18" s="170">
        <f>'C Cell PF Special Frame'!L18+'C Cell PF Special Frame'!L18*(-PfPleatedDiscount)</f>
        <v>195.99270721333335</v>
      </c>
      <c r="M18" s="170">
        <f>'C Cell PF Special Frame'!M18+'C Cell PF Special Frame'!M18*(-PfPleatedDiscount)</f>
        <v>206.61022997333336</v>
      </c>
    </row>
    <row r="19" spans="1:13" ht="15.75" x14ac:dyDescent="0.25">
      <c r="A19" s="117"/>
      <c r="B19" s="117"/>
      <c r="C19" s="117"/>
      <c r="D19" s="117"/>
      <c r="E19" s="117"/>
      <c r="F19" s="117"/>
      <c r="G19" s="117"/>
      <c r="H19" s="117"/>
      <c r="I19" s="117"/>
      <c r="J19" s="117"/>
      <c r="K19" s="117"/>
      <c r="L19" s="117"/>
      <c r="M19" s="117"/>
    </row>
    <row r="20" spans="1:13" ht="15.75" x14ac:dyDescent="0.25">
      <c r="A20" s="804" t="s">
        <v>359</v>
      </c>
      <c r="B20" s="804"/>
      <c r="C20" s="804"/>
      <c r="D20" s="804"/>
      <c r="E20" s="804" t="s">
        <v>360</v>
      </c>
      <c r="F20" s="804"/>
      <c r="G20" s="804"/>
      <c r="H20" s="804"/>
      <c r="I20" s="804"/>
      <c r="J20" s="804" t="s">
        <v>354</v>
      </c>
      <c r="K20" s="804"/>
      <c r="L20" s="804"/>
      <c r="M20" s="804"/>
    </row>
    <row r="21" spans="1:13" ht="15.75" x14ac:dyDescent="0.25">
      <c r="A21" s="117"/>
      <c r="B21" s="117"/>
      <c r="C21" s="117"/>
      <c r="D21" s="117"/>
      <c r="E21" s="117"/>
      <c r="F21" s="117"/>
      <c r="G21" s="117"/>
      <c r="H21" s="117"/>
      <c r="I21" s="117"/>
      <c r="J21" s="117"/>
      <c r="K21" s="117"/>
      <c r="L21" s="117"/>
      <c r="M21" s="117"/>
    </row>
    <row r="22" spans="1:13" ht="15.75" x14ac:dyDescent="0.25">
      <c r="A22" s="117"/>
      <c r="B22" s="117"/>
      <c r="C22" s="117"/>
      <c r="D22" s="117"/>
      <c r="E22" s="117"/>
      <c r="F22" s="117"/>
      <c r="G22" s="117"/>
      <c r="H22" s="117"/>
      <c r="I22" s="117"/>
      <c r="J22" s="117"/>
      <c r="K22" s="117"/>
      <c r="L22" s="117"/>
      <c r="M22" s="117"/>
    </row>
    <row r="23" spans="1:13" ht="15.75" x14ac:dyDescent="0.25">
      <c r="A23" s="117"/>
      <c r="B23" s="117"/>
      <c r="C23" s="117"/>
      <c r="D23" s="117"/>
      <c r="E23" s="117"/>
      <c r="F23" s="117"/>
      <c r="G23" s="117"/>
      <c r="H23" s="117"/>
      <c r="I23" s="117"/>
      <c r="J23" s="117"/>
      <c r="K23" s="117"/>
      <c r="L23" s="117"/>
      <c r="M23" s="117"/>
    </row>
    <row r="24" spans="1:13" ht="15.75" x14ac:dyDescent="0.25">
      <c r="A24" s="117"/>
      <c r="B24" s="117"/>
      <c r="C24" s="117"/>
      <c r="D24" s="117"/>
      <c r="E24" s="117"/>
      <c r="F24" s="117"/>
      <c r="G24" s="117"/>
      <c r="H24" s="117"/>
      <c r="I24" s="117"/>
      <c r="J24" s="117"/>
      <c r="K24" s="117"/>
      <c r="L24" s="117"/>
      <c r="M24" s="117"/>
    </row>
    <row r="25" spans="1:13" ht="15.75" x14ac:dyDescent="0.25">
      <c r="A25" s="117"/>
      <c r="B25" s="117"/>
      <c r="C25" s="117"/>
      <c r="D25" s="117"/>
      <c r="E25" s="117"/>
      <c r="F25" s="117"/>
      <c r="G25" s="117"/>
      <c r="H25" s="117"/>
      <c r="I25" s="117"/>
      <c r="J25" s="117"/>
      <c r="K25" s="117"/>
      <c r="L25" s="117"/>
      <c r="M25" s="117"/>
    </row>
    <row r="26" spans="1:13" ht="15.75" x14ac:dyDescent="0.25">
      <c r="A26" s="117"/>
      <c r="B26" s="117"/>
      <c r="C26" s="117"/>
      <c r="D26" s="117"/>
      <c r="E26" s="117"/>
      <c r="F26" s="117"/>
      <c r="G26" s="117"/>
      <c r="H26" s="117"/>
      <c r="I26" s="117"/>
      <c r="J26" s="117"/>
      <c r="K26" s="117"/>
      <c r="L26" s="117"/>
      <c r="M26" s="117"/>
    </row>
    <row r="27" spans="1:13" ht="15.75" x14ac:dyDescent="0.25">
      <c r="A27" s="117"/>
      <c r="B27" s="117"/>
      <c r="C27" s="117"/>
      <c r="D27" s="117"/>
      <c r="E27" s="117"/>
      <c r="F27" s="117"/>
      <c r="G27" s="117"/>
      <c r="H27" s="117"/>
      <c r="I27" s="117"/>
      <c r="J27" s="117"/>
      <c r="K27" s="117"/>
      <c r="L27" s="117"/>
      <c r="M27" s="117"/>
    </row>
    <row r="28" spans="1:13" ht="15.75" x14ac:dyDescent="0.25">
      <c r="A28" s="117"/>
      <c r="B28" s="117"/>
      <c r="C28" s="117"/>
      <c r="D28" s="117"/>
      <c r="E28" s="117"/>
      <c r="F28" s="117"/>
      <c r="G28" s="117"/>
      <c r="H28" s="117"/>
      <c r="I28" s="117"/>
      <c r="J28" s="117"/>
      <c r="K28" s="117"/>
      <c r="L28" s="117"/>
      <c r="M28" s="117"/>
    </row>
    <row r="29" spans="1:13" ht="15.75" x14ac:dyDescent="0.25">
      <c r="A29" s="117"/>
      <c r="B29" s="117"/>
      <c r="C29" s="117"/>
      <c r="D29" s="117"/>
      <c r="E29" s="117"/>
      <c r="F29" s="117"/>
      <c r="G29" s="117"/>
      <c r="H29" s="117"/>
      <c r="I29" s="117"/>
      <c r="J29" s="117"/>
      <c r="K29" s="117"/>
      <c r="L29" s="117"/>
      <c r="M29" s="117"/>
    </row>
    <row r="30" spans="1:13" ht="15.75" x14ac:dyDescent="0.25">
      <c r="A30" s="117"/>
      <c r="B30" s="117"/>
      <c r="C30" s="117"/>
      <c r="D30" s="117"/>
      <c r="E30" s="117"/>
      <c r="F30" s="117"/>
      <c r="G30" s="117"/>
      <c r="H30" s="117"/>
      <c r="I30" s="117"/>
      <c r="J30" s="117"/>
      <c r="K30" s="117"/>
      <c r="L30" s="117"/>
      <c r="M30" s="117"/>
    </row>
    <row r="31" spans="1:13" ht="15.75" x14ac:dyDescent="0.25">
      <c r="A31" s="117"/>
      <c r="B31" s="117"/>
      <c r="C31" s="117"/>
      <c r="D31" s="117"/>
      <c r="E31" s="117"/>
      <c r="F31" s="117"/>
      <c r="G31" s="117"/>
      <c r="H31" s="117"/>
      <c r="I31" s="117"/>
      <c r="J31" s="117"/>
      <c r="K31" s="117"/>
      <c r="L31" s="117"/>
      <c r="M31" s="117"/>
    </row>
    <row r="32" spans="1:13" ht="15.75" x14ac:dyDescent="0.25">
      <c r="A32" s="117"/>
      <c r="B32" s="117"/>
      <c r="C32" s="117"/>
      <c r="D32" s="117"/>
      <c r="E32" s="117"/>
      <c r="F32" s="117"/>
      <c r="G32" s="117"/>
      <c r="H32" s="117"/>
      <c r="I32" s="117"/>
      <c r="J32" s="117"/>
      <c r="K32" s="117"/>
      <c r="L32" s="117"/>
      <c r="M32" s="117"/>
    </row>
    <row r="33" spans="1:13" ht="15.75" x14ac:dyDescent="0.25">
      <c r="A33" s="117"/>
      <c r="B33" s="117"/>
      <c r="C33" s="117"/>
      <c r="D33" s="117"/>
      <c r="E33" s="117"/>
      <c r="F33" s="117"/>
      <c r="G33" s="117"/>
      <c r="H33" s="117"/>
      <c r="I33" s="117"/>
      <c r="J33" s="117"/>
      <c r="K33" s="117"/>
      <c r="L33" s="117"/>
      <c r="M33" s="117"/>
    </row>
    <row r="34" spans="1:13" ht="15.75" x14ac:dyDescent="0.25">
      <c r="A34" s="117"/>
      <c r="B34" s="117"/>
      <c r="C34" s="117"/>
      <c r="D34" s="117"/>
      <c r="E34" s="117"/>
      <c r="F34" s="117"/>
      <c r="G34" s="117"/>
      <c r="H34" s="117"/>
      <c r="I34" s="117"/>
      <c r="J34" s="117"/>
      <c r="K34" s="117"/>
      <c r="L34" s="117"/>
      <c r="M34" s="117"/>
    </row>
    <row r="35" spans="1:13" ht="15.75" x14ac:dyDescent="0.25">
      <c r="A35" s="117"/>
      <c r="B35" s="117"/>
      <c r="C35" s="117"/>
      <c r="D35" s="117"/>
      <c r="E35" s="117"/>
      <c r="F35" s="117"/>
      <c r="G35" s="117"/>
      <c r="H35" s="117"/>
      <c r="I35" s="117"/>
      <c r="J35" s="117"/>
      <c r="K35" s="117"/>
      <c r="L35" s="117"/>
      <c r="M35" s="117"/>
    </row>
    <row r="36" spans="1:13" ht="15.75" x14ac:dyDescent="0.25">
      <c r="A36" s="116" t="s">
        <v>355</v>
      </c>
      <c r="B36" s="117"/>
      <c r="C36" s="117"/>
      <c r="D36" s="117"/>
      <c r="E36" s="117"/>
      <c r="F36" s="117"/>
      <c r="G36" s="117"/>
      <c r="H36" s="117"/>
      <c r="I36" s="117"/>
      <c r="J36" s="117"/>
      <c r="K36" s="117"/>
      <c r="L36" s="117"/>
      <c r="M36" s="117"/>
    </row>
    <row r="37" spans="1:13" ht="15.75" x14ac:dyDescent="0.25">
      <c r="A37" s="117"/>
      <c r="B37" s="117"/>
      <c r="C37" s="117"/>
      <c r="D37" s="117"/>
      <c r="E37" s="117"/>
      <c r="F37" s="117"/>
      <c r="G37" s="117"/>
      <c r="H37" s="117"/>
      <c r="I37" s="117"/>
      <c r="J37" s="117"/>
      <c r="K37" s="117"/>
      <c r="L37" s="117"/>
      <c r="M37" s="117"/>
    </row>
    <row r="38" spans="1:13" ht="15.75" x14ac:dyDescent="0.25">
      <c r="A38" s="302" t="s">
        <v>269</v>
      </c>
      <c r="B38" s="302"/>
      <c r="C38" s="300">
        <v>0.4</v>
      </c>
      <c r="D38" s="300">
        <v>0.5</v>
      </c>
      <c r="E38" s="300">
        <v>0.6</v>
      </c>
      <c r="F38" s="300">
        <v>0.7</v>
      </c>
      <c r="G38" s="300">
        <v>0.8</v>
      </c>
      <c r="H38" s="300">
        <v>0.9</v>
      </c>
      <c r="I38" s="300">
        <v>1</v>
      </c>
      <c r="J38" s="300">
        <v>1.1000000000000001</v>
      </c>
      <c r="K38" s="300">
        <v>1.2</v>
      </c>
      <c r="L38" s="300">
        <v>1.3</v>
      </c>
      <c r="M38" s="300">
        <v>1.4</v>
      </c>
    </row>
    <row r="39" spans="1:13" ht="15.75" x14ac:dyDescent="0.25">
      <c r="A39" s="302"/>
      <c r="B39" s="302" t="s">
        <v>356</v>
      </c>
      <c r="C39" s="303">
        <f t="shared" ref="C39:M39" si="4">CONVERT(C38,"m","in")</f>
        <v>15.748031496062993</v>
      </c>
      <c r="D39" s="303">
        <f t="shared" si="4"/>
        <v>19.685039370078741</v>
      </c>
      <c r="E39" s="303">
        <f t="shared" si="4"/>
        <v>23.622047244094489</v>
      </c>
      <c r="F39" s="303">
        <f t="shared" si="4"/>
        <v>27.559055118110237</v>
      </c>
      <c r="G39" s="303">
        <f t="shared" si="4"/>
        <v>31.496062992125985</v>
      </c>
      <c r="H39" s="303">
        <f t="shared" si="4"/>
        <v>35.433070866141733</v>
      </c>
      <c r="I39" s="303">
        <f t="shared" si="4"/>
        <v>39.370078740157481</v>
      </c>
      <c r="J39" s="303">
        <f t="shared" si="4"/>
        <v>43.30708661417323</v>
      </c>
      <c r="K39" s="303">
        <f t="shared" si="4"/>
        <v>47.244094488188978</v>
      </c>
      <c r="L39" s="303">
        <f t="shared" si="4"/>
        <v>51.181102362204726</v>
      </c>
      <c r="M39" s="303">
        <f t="shared" si="4"/>
        <v>55.118110236220474</v>
      </c>
    </row>
    <row r="40" spans="1:13" ht="15.75" x14ac:dyDescent="0.25">
      <c r="A40" s="300" t="s">
        <v>357</v>
      </c>
      <c r="B40" s="303"/>
      <c r="C40" s="170">
        <f t="shared" ref="C40:M40" si="5">(C38*HeadRail*3)+(C38*AluminiumSlat*2)+DualPullLabour</f>
        <v>6.4838480000000009</v>
      </c>
      <c r="D40" s="170">
        <f t="shared" si="5"/>
        <v>7.4798100000000005</v>
      </c>
      <c r="E40" s="170">
        <f t="shared" si="5"/>
        <v>8.4757719999999992</v>
      </c>
      <c r="F40" s="170">
        <f t="shared" si="5"/>
        <v>9.4717339999999997</v>
      </c>
      <c r="G40" s="170">
        <f t="shared" si="5"/>
        <v>10.467696000000002</v>
      </c>
      <c r="H40" s="170">
        <f t="shared" si="5"/>
        <v>11.463658000000001</v>
      </c>
      <c r="I40" s="170">
        <f t="shared" si="5"/>
        <v>12.459620000000001</v>
      </c>
      <c r="J40" s="170">
        <f t="shared" si="5"/>
        <v>13.455582000000001</v>
      </c>
      <c r="K40" s="170">
        <f t="shared" si="5"/>
        <v>14.451544</v>
      </c>
      <c r="L40" s="170">
        <f t="shared" si="5"/>
        <v>15.447506000000002</v>
      </c>
      <c r="M40" s="170">
        <f t="shared" si="5"/>
        <v>16.443467999999999</v>
      </c>
    </row>
    <row r="41" spans="1:13" ht="15.75" x14ac:dyDescent="0.25">
      <c r="A41" s="300" t="s">
        <v>358</v>
      </c>
      <c r="B41" s="303"/>
      <c r="C41" s="170">
        <f t="shared" ref="C41:M41" si="6">(C38*HeadRail*4)+(C38*AluminiumSlat*4)+DualPullLabour</f>
        <v>7.9244960000000013</v>
      </c>
      <c r="D41" s="170">
        <f t="shared" si="6"/>
        <v>9.2806200000000008</v>
      </c>
      <c r="E41" s="170">
        <f t="shared" si="6"/>
        <v>10.636744</v>
      </c>
      <c r="F41" s="170">
        <f t="shared" si="6"/>
        <v>11.992868</v>
      </c>
      <c r="G41" s="170">
        <f t="shared" si="6"/>
        <v>13.348992000000003</v>
      </c>
      <c r="H41" s="170">
        <f t="shared" si="6"/>
        <v>14.705116000000002</v>
      </c>
      <c r="I41" s="170">
        <f t="shared" si="6"/>
        <v>16.061240000000002</v>
      </c>
      <c r="J41" s="170">
        <f t="shared" si="6"/>
        <v>17.417364000000003</v>
      </c>
      <c r="K41" s="170">
        <f t="shared" si="6"/>
        <v>18.773488</v>
      </c>
      <c r="L41" s="170">
        <f t="shared" si="6"/>
        <v>20.129612000000002</v>
      </c>
      <c r="M41" s="170">
        <f t="shared" si="6"/>
        <v>21.485735999999999</v>
      </c>
    </row>
    <row r="42" spans="1:13" ht="15.75" x14ac:dyDescent="0.25">
      <c r="A42" s="117"/>
      <c r="B42" s="117"/>
      <c r="C42" s="117"/>
      <c r="D42" s="117"/>
      <c r="E42" s="117"/>
      <c r="F42" s="117"/>
      <c r="G42" s="117"/>
      <c r="H42" s="117"/>
      <c r="I42" s="117"/>
      <c r="J42" s="117"/>
      <c r="K42" s="117"/>
      <c r="L42" s="117"/>
      <c r="M42" s="117"/>
    </row>
    <row r="43" spans="1:13" ht="15.75" x14ac:dyDescent="0.25">
      <c r="A43" s="117"/>
      <c r="B43" s="117"/>
      <c r="C43" s="117"/>
      <c r="D43" s="117"/>
      <c r="E43" s="117"/>
      <c r="F43" s="117"/>
      <c r="G43" s="117"/>
      <c r="H43" s="117"/>
      <c r="I43" s="117"/>
      <c r="J43" s="117"/>
      <c r="K43" s="117"/>
      <c r="L43" s="117"/>
      <c r="M43" s="117"/>
    </row>
    <row r="44" spans="1:13" ht="15.75" x14ac:dyDescent="0.25">
      <c r="A44" s="117" t="s">
        <v>526</v>
      </c>
      <c r="B44" s="117"/>
      <c r="C44" s="304">
        <f>'[7]Cost Price Standard Frame'!C44+'[7]Cost Price Standard Frame'!C44*(TradeMarkUo)</f>
        <v>1.496</v>
      </c>
      <c r="D44" s="117"/>
      <c r="E44" s="117"/>
      <c r="F44" s="117"/>
      <c r="G44" s="117"/>
      <c r="H44" s="117"/>
      <c r="I44" s="117"/>
      <c r="J44" s="117"/>
      <c r="K44" s="117"/>
      <c r="L44" s="117"/>
      <c r="M44" s="117"/>
    </row>
    <row r="45" spans="1:13" ht="15.75" x14ac:dyDescent="0.25">
      <c r="A45" s="117" t="s">
        <v>522</v>
      </c>
      <c r="B45" s="117"/>
      <c r="C45" s="304">
        <f>'[7]Cost Price Standard Frame'!C45+'[7]Cost Price Standard Frame'!C45*(TradeMarkUo)</f>
        <v>1.1553199999999999</v>
      </c>
      <c r="D45" s="117"/>
      <c r="E45" s="117"/>
      <c r="F45" s="117"/>
      <c r="G45" s="117"/>
      <c r="H45" s="117"/>
      <c r="I45" s="117"/>
      <c r="J45" s="117"/>
      <c r="K45" s="117"/>
      <c r="L45" s="117"/>
      <c r="M45" s="117"/>
    </row>
  </sheetData>
  <mergeCells count="3">
    <mergeCell ref="A20:D20"/>
    <mergeCell ref="E20:I20"/>
    <mergeCell ref="J20:M20"/>
  </mergeCells>
  <pageMargins left="0.70866141732283472" right="0.70866141732283472" top="0.74803149606299213" bottom="0.74803149606299213" header="0.31496062992125984" footer="0.31496062992125984"/>
  <pageSetup paperSize="9" scale="74" orientation="portrait" r:id="rId1"/>
  <headerFooter>
    <oddHeader>&amp;L&amp;"Calibri,Bold"&amp;18Perfect Fit Pleated Cell Only&amp;"Arial,Regular"&amp;14
&amp;11
&amp;14
&amp;R&amp;"-,Bold"&amp;14Special Frame</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0CD9-0BD1-4B28-9336-9950C9C18040}">
  <dimension ref="A1:M45"/>
  <sheetViews>
    <sheetView showWhiteSpace="0" view="pageBreakPreview" zoomScaleNormal="100" zoomScaleSheetLayoutView="100" workbookViewId="0">
      <selection activeCell="I15" sqref="I15"/>
    </sheetView>
  </sheetViews>
  <sheetFormatPr defaultColWidth="9.140625" defaultRowHeight="15" x14ac:dyDescent="0.25"/>
  <cols>
    <col min="1" max="13" width="9.140625" style="490"/>
  </cols>
  <sheetData>
    <row r="1" spans="1:13" ht="15.75" x14ac:dyDescent="0.25">
      <c r="A1" s="523" t="s">
        <v>350</v>
      </c>
      <c r="B1" s="664"/>
      <c r="C1" s="664"/>
      <c r="D1" s="664"/>
      <c r="E1" s="664"/>
      <c r="F1" s="664"/>
      <c r="G1" s="664"/>
      <c r="H1" s="664"/>
      <c r="I1" s="664"/>
      <c r="J1" s="664"/>
      <c r="K1" s="664"/>
      <c r="L1" s="664"/>
      <c r="M1" s="664"/>
    </row>
    <row r="2" spans="1:13" ht="15.75" x14ac:dyDescent="0.25">
      <c r="A2" s="677" t="s">
        <v>269</v>
      </c>
      <c r="B2" s="677"/>
      <c r="C2" s="678">
        <v>0.4</v>
      </c>
      <c r="D2" s="678">
        <v>0.5</v>
      </c>
      <c r="E2" s="678">
        <v>0.6</v>
      </c>
      <c r="F2" s="678">
        <v>0.7</v>
      </c>
      <c r="G2" s="678">
        <v>0.8</v>
      </c>
      <c r="H2" s="678">
        <v>0.9</v>
      </c>
      <c r="I2" s="678">
        <v>1</v>
      </c>
      <c r="J2" s="678">
        <v>1.1000000000000001</v>
      </c>
      <c r="K2" s="678">
        <v>1.2</v>
      </c>
      <c r="L2" s="678">
        <v>1.3</v>
      </c>
      <c r="M2" s="678">
        <v>1.4</v>
      </c>
    </row>
    <row r="3" spans="1:13" ht="15.75" x14ac:dyDescent="0.25">
      <c r="A3" s="677"/>
      <c r="B3" s="677" t="s">
        <v>241</v>
      </c>
      <c r="C3" s="679">
        <f t="shared" ref="C3:M3" si="0">CONVERT(C2,"m","in")</f>
        <v>15.748031496062993</v>
      </c>
      <c r="D3" s="679">
        <f t="shared" si="0"/>
        <v>19.685039370078741</v>
      </c>
      <c r="E3" s="679">
        <f t="shared" si="0"/>
        <v>23.622047244094489</v>
      </c>
      <c r="F3" s="679">
        <f t="shared" si="0"/>
        <v>27.559055118110237</v>
      </c>
      <c r="G3" s="679">
        <f t="shared" si="0"/>
        <v>31.496062992125985</v>
      </c>
      <c r="H3" s="679">
        <f t="shared" si="0"/>
        <v>35.433070866141733</v>
      </c>
      <c r="I3" s="679">
        <f t="shared" si="0"/>
        <v>39.370078740157481</v>
      </c>
      <c r="J3" s="679">
        <f t="shared" si="0"/>
        <v>43.30708661417323</v>
      </c>
      <c r="K3" s="679">
        <f t="shared" si="0"/>
        <v>47.244094488188978</v>
      </c>
      <c r="L3" s="679">
        <f t="shared" si="0"/>
        <v>51.181102362204726</v>
      </c>
      <c r="M3" s="679">
        <f t="shared" si="0"/>
        <v>55.118110236220474</v>
      </c>
    </row>
    <row r="4" spans="1:13" ht="15.75" x14ac:dyDescent="0.25">
      <c r="A4" s="680">
        <v>0.4</v>
      </c>
      <c r="B4" s="681">
        <f t="shared" ref="B4:B9" si="1">CONVERT(A4,"m","in")</f>
        <v>15.748031496062993</v>
      </c>
      <c r="C4" s="682">
        <f>'D Cell PF Special Frame'!C4+'D Cell PF Special Frame'!C4*(PfPleatedProfit)</f>
        <v>43.646178853333339</v>
      </c>
      <c r="D4" s="682">
        <f>'D Cell PF Special Frame'!D4+'D Cell PF Special Frame'!D4*(PfPleatedProfit)</f>
        <v>47.674810733333338</v>
      </c>
      <c r="E4" s="682">
        <f>'D Cell PF Special Frame'!E4+'D Cell PF Special Frame'!E4*(PfPleatedProfit)</f>
        <v>52.736396613333341</v>
      </c>
      <c r="F4" s="682">
        <f>'D Cell PF Special Frame'!F4+'D Cell PF Special Frame'!F4*(PfPleatedProfit)</f>
        <v>56.765028493333332</v>
      </c>
      <c r="G4" s="682">
        <f>'D Cell PF Special Frame'!G4+'D Cell PF Special Frame'!G4*(PfPleatedProfit)</f>
        <v>60.793660373333346</v>
      </c>
      <c r="H4" s="682">
        <f>'D Cell PF Special Frame'!H4+'D Cell PF Special Frame'!H4*(PfPleatedProfit)</f>
        <v>64.82229225333333</v>
      </c>
      <c r="I4" s="682">
        <f>'D Cell PF Special Frame'!I4+'D Cell PF Special Frame'!I4*(PfPleatedProfit)</f>
        <v>68.850924133333336</v>
      </c>
      <c r="J4" s="682">
        <f>'D Cell PF Special Frame'!J4+'D Cell PF Special Frame'!J4*(PfPleatedProfit)</f>
        <v>73.795822013333321</v>
      </c>
      <c r="K4" s="682">
        <f>'D Cell PF Special Frame'!K4+'D Cell PF Special Frame'!K4*(PfPleatedProfit)</f>
        <v>77.824453893333327</v>
      </c>
      <c r="L4" s="682">
        <f>'D Cell PF Special Frame'!L4+'D Cell PF Special Frame'!L4*(PfPleatedProfit)</f>
        <v>85.753085773333339</v>
      </c>
      <c r="M4" s="682">
        <f>'D Cell PF Special Frame'!M4+'D Cell PF Special Frame'!M4*(PfPleatedProfit)</f>
        <v>89.781717653333317</v>
      </c>
    </row>
    <row r="5" spans="1:13" ht="15.75" x14ac:dyDescent="0.25">
      <c r="A5" s="680">
        <v>0.8</v>
      </c>
      <c r="B5" s="681">
        <f t="shared" si="1"/>
        <v>31.496062992125985</v>
      </c>
      <c r="C5" s="682">
        <f>'D Cell PF Special Frame'!C5+'D Cell PF Special Frame'!C5*(PfPleatedProfit)</f>
        <v>51.562667173333345</v>
      </c>
      <c r="D5" s="682">
        <f>'D Cell PF Special Frame'!D5+'D Cell PF Special Frame'!D5*(PfPleatedProfit)</f>
        <v>56.384977133333336</v>
      </c>
      <c r="E5" s="682">
        <f>'D Cell PF Special Frame'!E5+'D Cell PF Special Frame'!E5*(PfPleatedProfit)</f>
        <v>62.356929093333342</v>
      </c>
      <c r="F5" s="682">
        <f>'D Cell PF Special Frame'!F5+'D Cell PF Special Frame'!F5*(PfPleatedProfit)</f>
        <v>67.179239053333333</v>
      </c>
      <c r="G5" s="682">
        <f>'D Cell PF Special Frame'!G5+'D Cell PF Special Frame'!G5*(PfPleatedProfit)</f>
        <v>72.001549013333346</v>
      </c>
      <c r="H5" s="682">
        <f>'D Cell PF Special Frame'!H5+'D Cell PF Special Frame'!H5*(PfPleatedProfit)</f>
        <v>76.82385897333333</v>
      </c>
      <c r="I5" s="682">
        <f>'D Cell PF Special Frame'!I5+'D Cell PF Special Frame'!I5*(PfPleatedProfit)</f>
        <v>81.646168933333342</v>
      </c>
      <c r="J5" s="682">
        <f>'D Cell PF Special Frame'!J5+'D Cell PF Special Frame'!J5*(PfPleatedProfit)</f>
        <v>87.384744893333334</v>
      </c>
      <c r="K5" s="682">
        <f>'D Cell PF Special Frame'!K5+'D Cell PF Special Frame'!K5*(PfPleatedProfit)</f>
        <v>92.207054853333332</v>
      </c>
      <c r="L5" s="682">
        <f>'D Cell PF Special Frame'!L5+'D Cell PF Special Frame'!L5*(PfPleatedProfit)</f>
        <v>100.92936481333334</v>
      </c>
      <c r="M5" s="682">
        <f>'D Cell PF Special Frame'!M5+'D Cell PF Special Frame'!M5*(PfPleatedProfit)</f>
        <v>105.75167477333333</v>
      </c>
    </row>
    <row r="6" spans="1:13" ht="15.75" x14ac:dyDescent="0.25">
      <c r="A6" s="680">
        <v>1.2</v>
      </c>
      <c r="B6" s="681">
        <f t="shared" si="1"/>
        <v>47.244094488188978</v>
      </c>
      <c r="C6" s="682">
        <f>'D Cell PF Special Frame'!C6+'D Cell PF Special Frame'!C6*(PfPleatedProfit)</f>
        <v>59.770875493333342</v>
      </c>
      <c r="D6" s="682">
        <f>'D Cell PF Special Frame'!D6+'D Cell PF Special Frame'!D6*(PfPleatedProfit)</f>
        <v>65.386863533333326</v>
      </c>
      <c r="E6" s="682">
        <f>'D Cell PF Special Frame'!E6+'D Cell PF Special Frame'!E6*(PfPleatedProfit)</f>
        <v>72.269181573333341</v>
      </c>
      <c r="F6" s="682">
        <f>'D Cell PF Special Frame'!F6+'D Cell PF Special Frame'!F6*(PfPleatedProfit)</f>
        <v>77.885169613333332</v>
      </c>
      <c r="G6" s="682">
        <f>'D Cell PF Special Frame'!G6+'D Cell PF Special Frame'!G6*(PfPleatedProfit)</f>
        <v>83.501157653333337</v>
      </c>
      <c r="H6" s="682">
        <f>'D Cell PF Special Frame'!H6+'D Cell PF Special Frame'!H6*(PfPleatedProfit)</f>
        <v>89.117145693333327</v>
      </c>
      <c r="I6" s="682">
        <f>'D Cell PF Special Frame'!I6+'D Cell PF Special Frame'!I6*(PfPleatedProfit)</f>
        <v>94.733133733333332</v>
      </c>
      <c r="J6" s="682">
        <f>'D Cell PF Special Frame'!J6+'D Cell PF Special Frame'!J6*(PfPleatedProfit)</f>
        <v>101.26538777333332</v>
      </c>
      <c r="K6" s="682">
        <f>'D Cell PF Special Frame'!K6+'D Cell PF Special Frame'!K6*(PfPleatedProfit)</f>
        <v>106.88137581333332</v>
      </c>
      <c r="L6" s="682">
        <f>'D Cell PF Special Frame'!L6+'D Cell PF Special Frame'!L6*(PfPleatedProfit)</f>
        <v>116.39736385333332</v>
      </c>
      <c r="M6" s="682">
        <f>'D Cell PF Special Frame'!M6+'D Cell PF Special Frame'!M6*(PfPleatedProfit)</f>
        <v>122.01335189333332</v>
      </c>
    </row>
    <row r="7" spans="1:13" ht="15.75" x14ac:dyDescent="0.25">
      <c r="A7" s="680">
        <v>1.6</v>
      </c>
      <c r="B7" s="681">
        <f t="shared" si="1"/>
        <v>62.99212598425197</v>
      </c>
      <c r="C7" s="682">
        <f>'D Cell PF Special Frame'!C7+'D Cell PF Special Frame'!C7*(PfPleatedProfit)</f>
        <v>67.687363813333349</v>
      </c>
      <c r="D7" s="682">
        <f>'D Cell PF Special Frame'!D7+'D Cell PF Special Frame'!D7*(PfPleatedProfit)</f>
        <v>74.097029933333346</v>
      </c>
      <c r="E7" s="682">
        <f>'D Cell PF Special Frame'!E7+'D Cell PF Special Frame'!E7*(PfPleatedProfit)</f>
        <v>81.889714053333336</v>
      </c>
      <c r="F7" s="682">
        <f>'D Cell PF Special Frame'!F7+'D Cell PF Special Frame'!F7*(PfPleatedProfit)</f>
        <v>88.299380173333333</v>
      </c>
      <c r="G7" s="682">
        <f>'D Cell PF Special Frame'!G7+'D Cell PF Special Frame'!G7*(PfPleatedProfit)</f>
        <v>94.709046293333344</v>
      </c>
      <c r="H7" s="682">
        <f>'D Cell PF Special Frame'!H7+'D Cell PF Special Frame'!H7*(PfPleatedProfit)</f>
        <v>101.11871241333333</v>
      </c>
      <c r="I7" s="682">
        <f>'D Cell PF Special Frame'!I7+'D Cell PF Special Frame'!I7*(PfPleatedProfit)</f>
        <v>107.52837853333334</v>
      </c>
      <c r="J7" s="682">
        <f>'D Cell PF Special Frame'!J7+'D Cell PF Special Frame'!J7*(PfPleatedProfit)</f>
        <v>114.85431065333331</v>
      </c>
      <c r="K7" s="682">
        <f>'D Cell PF Special Frame'!K7+'D Cell PF Special Frame'!K7*(PfPleatedProfit)</f>
        <v>121.26397677333331</v>
      </c>
      <c r="L7" s="682">
        <f>'D Cell PF Special Frame'!L7+'D Cell PF Special Frame'!L7*(PfPleatedProfit)</f>
        <v>131.57364289333333</v>
      </c>
      <c r="M7" s="682">
        <f>'D Cell PF Special Frame'!M7+'D Cell PF Special Frame'!M7*(PfPleatedProfit)</f>
        <v>137.9833090133333</v>
      </c>
    </row>
    <row r="8" spans="1:13" ht="15.75" x14ac:dyDescent="0.25">
      <c r="A8" s="680">
        <v>2</v>
      </c>
      <c r="B8" s="681">
        <f t="shared" si="1"/>
        <v>78.740157480314963</v>
      </c>
      <c r="C8" s="682">
        <f>'D Cell PF Special Frame'!C8+'D Cell PF Special Frame'!C8*(PfPleatedProfit)</f>
        <v>75.603852133333334</v>
      </c>
      <c r="D8" s="682">
        <f>'D Cell PF Special Frame'!D8+'D Cell PF Special Frame'!D8*(PfPleatedProfit)</f>
        <v>82.807196333333351</v>
      </c>
      <c r="E8" s="682">
        <f>'D Cell PF Special Frame'!E8+'D Cell PF Special Frame'!E8*(PfPleatedProfit)</f>
        <v>91.510246533333316</v>
      </c>
      <c r="F8" s="682">
        <f>'D Cell PF Special Frame'!F8+'D Cell PF Special Frame'!F8*(PfPleatedProfit)</f>
        <v>98.713590733333334</v>
      </c>
      <c r="G8" s="682">
        <f>'D Cell PF Special Frame'!G8+'D Cell PF Special Frame'!G8*(PfPleatedProfit)</f>
        <v>105.91693493333332</v>
      </c>
      <c r="H8" s="682">
        <f>'D Cell PF Special Frame'!H8+'D Cell PF Special Frame'!H8*(PfPleatedProfit)</f>
        <v>113.12027913333333</v>
      </c>
      <c r="I8" s="682">
        <f>'D Cell PF Special Frame'!I8+'D Cell PF Special Frame'!I8*(PfPleatedProfit)</f>
        <v>120.32362333333332</v>
      </c>
      <c r="J8" s="682">
        <f>'D Cell PF Special Frame'!J8+'D Cell PF Special Frame'!J8*(PfPleatedProfit)</f>
        <v>128.44323353333334</v>
      </c>
      <c r="K8" s="682">
        <f>'D Cell PF Special Frame'!K8+'D Cell PF Special Frame'!K8*(PfPleatedProfit)</f>
        <v>135.64657773333332</v>
      </c>
      <c r="L8" s="682">
        <f>'D Cell PF Special Frame'!L8+'D Cell PF Special Frame'!L8*(PfPleatedProfit)</f>
        <v>146.74992193333333</v>
      </c>
      <c r="M8" s="682">
        <f>'D Cell PF Special Frame'!M8+'D Cell PF Special Frame'!M8*(PfPleatedProfit)</f>
        <v>153.95326613333333</v>
      </c>
    </row>
    <row r="9" spans="1:13" ht="15.75" x14ac:dyDescent="0.25">
      <c r="A9" s="680">
        <v>2.4</v>
      </c>
      <c r="B9" s="681">
        <f t="shared" si="1"/>
        <v>94.488188976377955</v>
      </c>
      <c r="C9" s="682">
        <f>'D Cell PF Special Frame'!C9+'D Cell PF Special Frame'!C9*(PfPleatedProfit)</f>
        <v>83.520340453333333</v>
      </c>
      <c r="D9" s="682">
        <f>'D Cell PF Special Frame'!D9+'D Cell PF Special Frame'!D9*(PfPleatedProfit)</f>
        <v>91.517362733333329</v>
      </c>
      <c r="E9" s="682">
        <f>'D Cell PF Special Frame'!E9+'D Cell PF Special Frame'!E9*(PfPleatedProfit)</f>
        <v>101.13077901333332</v>
      </c>
      <c r="F9" s="682">
        <f>'D Cell PF Special Frame'!F9+'D Cell PF Special Frame'!F9*(PfPleatedProfit)</f>
        <v>109.12780129333332</v>
      </c>
      <c r="G9" s="682">
        <f>'D Cell PF Special Frame'!G9+'D Cell PF Special Frame'!G9*(PfPleatedProfit)</f>
        <v>117.12482357333333</v>
      </c>
      <c r="H9" s="682">
        <f>'D Cell PF Special Frame'!H9+'D Cell PF Special Frame'!H9*(PfPleatedProfit)</f>
        <v>125.12184585333333</v>
      </c>
      <c r="I9" s="682">
        <f>'D Cell PF Special Frame'!I9+'D Cell PF Special Frame'!I9*(PfPleatedProfit)</f>
        <v>133.11886813333334</v>
      </c>
      <c r="J9" s="682">
        <f>'D Cell PF Special Frame'!J9+'D Cell PF Special Frame'!J9*(PfPleatedProfit)</f>
        <v>142.03215641333333</v>
      </c>
      <c r="K9" s="682">
        <f>'D Cell PF Special Frame'!K9+'D Cell PF Special Frame'!K9*(PfPleatedProfit)</f>
        <v>150.02917869333331</v>
      </c>
      <c r="L9" s="682">
        <f>'D Cell PF Special Frame'!L9+'D Cell PF Special Frame'!L9*(PfPleatedProfit)</f>
        <v>161.92620097333332</v>
      </c>
      <c r="M9" s="682">
        <f>'D Cell PF Special Frame'!M9+'D Cell PF Special Frame'!M9*(PfPleatedProfit)</f>
        <v>169.9232232533333</v>
      </c>
    </row>
    <row r="10" spans="1:13" ht="15.75" x14ac:dyDescent="0.25">
      <c r="A10" s="523" t="s">
        <v>351</v>
      </c>
      <c r="B10" s="664"/>
      <c r="C10" s="664"/>
      <c r="D10" s="664"/>
      <c r="E10" s="664"/>
      <c r="F10" s="664"/>
      <c r="G10" s="664"/>
      <c r="H10" s="664"/>
      <c r="I10" s="664"/>
      <c r="J10" s="664"/>
      <c r="K10" s="664"/>
      <c r="L10" s="664"/>
      <c r="M10" s="664"/>
    </row>
    <row r="11" spans="1:13" ht="15.75" x14ac:dyDescent="0.25">
      <c r="A11" s="677" t="s">
        <v>269</v>
      </c>
      <c r="B11" s="677"/>
      <c r="C11" s="678">
        <v>0.4</v>
      </c>
      <c r="D11" s="678">
        <v>0.5</v>
      </c>
      <c r="E11" s="678">
        <v>0.6</v>
      </c>
      <c r="F11" s="678">
        <v>0.7</v>
      </c>
      <c r="G11" s="678">
        <v>0.8</v>
      </c>
      <c r="H11" s="678">
        <v>0.9</v>
      </c>
      <c r="I11" s="678">
        <v>1</v>
      </c>
      <c r="J11" s="678">
        <v>1.1000000000000001</v>
      </c>
      <c r="K11" s="678">
        <v>1.2</v>
      </c>
      <c r="L11" s="678">
        <v>1.3</v>
      </c>
      <c r="M11" s="678">
        <v>1.4</v>
      </c>
    </row>
    <row r="12" spans="1:13" ht="15.75" x14ac:dyDescent="0.25">
      <c r="A12" s="677"/>
      <c r="B12" s="677" t="s">
        <v>241</v>
      </c>
      <c r="C12" s="679">
        <f t="shared" ref="C12:M12" si="2">CONVERT(C11,"m","in")</f>
        <v>15.748031496062993</v>
      </c>
      <c r="D12" s="679">
        <f t="shared" si="2"/>
        <v>19.685039370078741</v>
      </c>
      <c r="E12" s="679">
        <f t="shared" si="2"/>
        <v>23.622047244094489</v>
      </c>
      <c r="F12" s="679">
        <f t="shared" si="2"/>
        <v>27.559055118110237</v>
      </c>
      <c r="G12" s="679">
        <f t="shared" si="2"/>
        <v>31.496062992125985</v>
      </c>
      <c r="H12" s="679">
        <f t="shared" si="2"/>
        <v>35.433070866141733</v>
      </c>
      <c r="I12" s="679">
        <f t="shared" si="2"/>
        <v>39.370078740157481</v>
      </c>
      <c r="J12" s="679">
        <f t="shared" si="2"/>
        <v>43.30708661417323</v>
      </c>
      <c r="K12" s="679">
        <f t="shared" si="2"/>
        <v>47.244094488188978</v>
      </c>
      <c r="L12" s="679">
        <f t="shared" si="2"/>
        <v>51.181102362204726</v>
      </c>
      <c r="M12" s="679">
        <f t="shared" si="2"/>
        <v>55.118110236220474</v>
      </c>
    </row>
    <row r="13" spans="1:13" ht="15.75" x14ac:dyDescent="0.25">
      <c r="A13" s="680">
        <v>0.4</v>
      </c>
      <c r="B13" s="681">
        <f t="shared" ref="B13:B18" si="3">CONVERT(A13,"m","in")</f>
        <v>15.748031496062993</v>
      </c>
      <c r="C13" s="682">
        <f>'D Cell PF Special Frame'!C13+'D Cell PF Special Frame'!C13*(PfPleatedProfit)</f>
        <v>45.393179173333337</v>
      </c>
      <c r="D13" s="682">
        <f>'D Cell PF Special Frame'!D13+'D Cell PF Special Frame'!D13*(PfPleatedProfit)</f>
        <v>49.858561133333339</v>
      </c>
      <c r="E13" s="682">
        <f>'D Cell PF Special Frame'!E13+'D Cell PF Special Frame'!E13*(PfPleatedProfit)</f>
        <v>55.356897093333345</v>
      </c>
      <c r="F13" s="682">
        <f>'D Cell PF Special Frame'!F13+'D Cell PF Special Frame'!F13*(PfPleatedProfit)</f>
        <v>59.822279053333332</v>
      </c>
      <c r="G13" s="682">
        <f>'D Cell PF Special Frame'!G13+'D Cell PF Special Frame'!G13*(PfPleatedProfit)</f>
        <v>64.287661013333349</v>
      </c>
      <c r="H13" s="682">
        <f>'D Cell PF Special Frame'!H13+'D Cell PF Special Frame'!H13*(PfPleatedProfit)</f>
        <v>68.753042973333351</v>
      </c>
      <c r="I13" s="682">
        <f>'D Cell PF Special Frame'!I13+'D Cell PF Special Frame'!I13*(PfPleatedProfit)</f>
        <v>73.218424933333338</v>
      </c>
      <c r="J13" s="682">
        <f>'D Cell PF Special Frame'!J13+'D Cell PF Special Frame'!J13*(PfPleatedProfit)</f>
        <v>78.600072893333333</v>
      </c>
      <c r="K13" s="682">
        <f>'D Cell PF Special Frame'!K13+'D Cell PF Special Frame'!K13*(PfPleatedProfit)</f>
        <v>83.065454853333335</v>
      </c>
      <c r="L13" s="682">
        <f>'D Cell PF Special Frame'!L13+'D Cell PF Special Frame'!L13*(PfPleatedProfit)</f>
        <v>91.430836813333315</v>
      </c>
      <c r="M13" s="682">
        <f>'D Cell PF Special Frame'!M13+'D Cell PF Special Frame'!M13*(PfPleatedProfit)</f>
        <v>95.896218773333317</v>
      </c>
    </row>
    <row r="14" spans="1:13" ht="15.75" x14ac:dyDescent="0.25">
      <c r="A14" s="680">
        <v>0.8</v>
      </c>
      <c r="B14" s="681">
        <f t="shared" si="3"/>
        <v>31.496062992125985</v>
      </c>
      <c r="C14" s="682">
        <f>'D Cell PF Special Frame'!C14+'D Cell PF Special Frame'!C14*(PfPleatedProfit)</f>
        <v>55.056667813333348</v>
      </c>
      <c r="D14" s="682">
        <f>'D Cell PF Special Frame'!D14+'D Cell PF Special Frame'!D14*(PfPleatedProfit)</f>
        <v>60.752477933333338</v>
      </c>
      <c r="E14" s="682">
        <f>'D Cell PF Special Frame'!E14+'D Cell PF Special Frame'!E14*(PfPleatedProfit)</f>
        <v>67.597930053333343</v>
      </c>
      <c r="F14" s="682">
        <f>'D Cell PF Special Frame'!F14+'D Cell PF Special Frame'!F14*(PfPleatedProfit)</f>
        <v>73.293740173333333</v>
      </c>
      <c r="G14" s="682">
        <f>'D Cell PF Special Frame'!G14+'D Cell PF Special Frame'!G14*(PfPleatedProfit)</f>
        <v>78.989550293333338</v>
      </c>
      <c r="H14" s="682">
        <f>'D Cell PF Special Frame'!H14+'D Cell PF Special Frame'!H14*(PfPleatedProfit)</f>
        <v>84.685360413333342</v>
      </c>
      <c r="I14" s="682">
        <f>'D Cell PF Special Frame'!I14+'D Cell PF Special Frame'!I14*(PfPleatedProfit)</f>
        <v>90.381170533333332</v>
      </c>
      <c r="J14" s="682">
        <f>'D Cell PF Special Frame'!J14+'D Cell PF Special Frame'!J14*(PfPleatedProfit)</f>
        <v>96.99324665333333</v>
      </c>
      <c r="K14" s="682">
        <f>'D Cell PF Special Frame'!K14+'D Cell PF Special Frame'!K14*(PfPleatedProfit)</f>
        <v>102.68905677333332</v>
      </c>
      <c r="L14" s="682">
        <f>'D Cell PF Special Frame'!L14+'D Cell PF Special Frame'!L14*(PfPleatedProfit)</f>
        <v>112.28486689333333</v>
      </c>
      <c r="M14" s="682">
        <f>'D Cell PF Special Frame'!M14+'D Cell PF Special Frame'!M14*(PfPleatedProfit)</f>
        <v>117.98067701333335</v>
      </c>
    </row>
    <row r="15" spans="1:13" ht="15.75" x14ac:dyDescent="0.25">
      <c r="A15" s="680">
        <v>1.2</v>
      </c>
      <c r="B15" s="681">
        <f t="shared" si="3"/>
        <v>47.244094488188978</v>
      </c>
      <c r="C15" s="682">
        <f>'D Cell PF Special Frame'!C15+'D Cell PF Special Frame'!C15*(PfPleatedProfit)</f>
        <v>65.011876453333343</v>
      </c>
      <c r="D15" s="682">
        <f>'D Cell PF Special Frame'!D15+'D Cell PF Special Frame'!D15*(PfPleatedProfit)</f>
        <v>71.938114733333336</v>
      </c>
      <c r="E15" s="682">
        <f>'D Cell PF Special Frame'!E15+'D Cell PF Special Frame'!E15*(PfPleatedProfit)</f>
        <v>80.130683013333339</v>
      </c>
      <c r="F15" s="682">
        <f>'D Cell PF Special Frame'!F15+'D Cell PF Special Frame'!F15*(PfPleatedProfit)</f>
        <v>87.056921293333318</v>
      </c>
      <c r="G15" s="682">
        <f>'D Cell PF Special Frame'!G15+'D Cell PF Special Frame'!G15*(PfPleatedProfit)</f>
        <v>93.983159573333324</v>
      </c>
      <c r="H15" s="682">
        <f>'D Cell PF Special Frame'!H15+'D Cell PF Special Frame'!H15*(PfPleatedProfit)</f>
        <v>100.90939785333333</v>
      </c>
      <c r="I15" s="682">
        <f>'D Cell PF Special Frame'!I15+'D Cell PF Special Frame'!I15*(PfPleatedProfit)</f>
        <v>107.83563613333332</v>
      </c>
      <c r="J15" s="682">
        <f>'D Cell PF Special Frame'!J15+'D Cell PF Special Frame'!J15*(PfPleatedProfit)</f>
        <v>115.67814041333334</v>
      </c>
      <c r="K15" s="682">
        <f>'D Cell PF Special Frame'!K15+'D Cell PF Special Frame'!K15*(PfPleatedProfit)</f>
        <v>122.60437869333333</v>
      </c>
      <c r="L15" s="682">
        <f>'D Cell PF Special Frame'!L15+'D Cell PF Special Frame'!L15*(PfPleatedProfit)</f>
        <v>133.43061697333331</v>
      </c>
      <c r="M15" s="682">
        <f>'D Cell PF Special Frame'!M15+'D Cell PF Special Frame'!M15*(PfPleatedProfit)</f>
        <v>140.35685525333332</v>
      </c>
    </row>
    <row r="16" spans="1:13" ht="15.75" x14ac:dyDescent="0.25">
      <c r="A16" s="680">
        <v>1.6</v>
      </c>
      <c r="B16" s="681">
        <f t="shared" si="3"/>
        <v>62.99212598425197</v>
      </c>
      <c r="C16" s="682">
        <f>'D Cell PF Special Frame'!C16+'D Cell PF Special Frame'!C16*(PfPleatedProfit)</f>
        <v>74.67536509333334</v>
      </c>
      <c r="D16" s="682">
        <f>'D Cell PF Special Frame'!D16+'D Cell PF Special Frame'!D16*(PfPleatedProfit)</f>
        <v>82.83203153333335</v>
      </c>
      <c r="E16" s="682">
        <f>'D Cell PF Special Frame'!E16+'D Cell PF Special Frame'!E16*(PfPleatedProfit)</f>
        <v>92.371715973333323</v>
      </c>
      <c r="F16" s="682">
        <f>'D Cell PF Special Frame'!F16+'D Cell PF Special Frame'!F16*(PfPleatedProfit)</f>
        <v>100.52838241333333</v>
      </c>
      <c r="G16" s="682">
        <f>'D Cell PF Special Frame'!G16+'D Cell PF Special Frame'!G16*(PfPleatedProfit)</f>
        <v>108.68504885333336</v>
      </c>
      <c r="H16" s="682">
        <f>'D Cell PF Special Frame'!H16+'D Cell PF Special Frame'!H16*(PfPleatedProfit)</f>
        <v>116.84171529333334</v>
      </c>
      <c r="I16" s="682">
        <f>'D Cell PF Special Frame'!I16+'D Cell PF Special Frame'!I16*(PfPleatedProfit)</f>
        <v>124.99838173333333</v>
      </c>
      <c r="J16" s="682">
        <f>'D Cell PF Special Frame'!J16+'D Cell PF Special Frame'!J16*(PfPleatedProfit)</f>
        <v>134.07131417333335</v>
      </c>
      <c r="K16" s="682">
        <f>'D Cell PF Special Frame'!K16+'D Cell PF Special Frame'!K16*(PfPleatedProfit)</f>
        <v>142.22798061333333</v>
      </c>
      <c r="L16" s="682">
        <f>'D Cell PF Special Frame'!L16+'D Cell PF Special Frame'!L16*(PfPleatedProfit)</f>
        <v>154.28464705333334</v>
      </c>
      <c r="M16" s="682">
        <f>'D Cell PF Special Frame'!M16+'D Cell PF Special Frame'!M16*(PfPleatedProfit)</f>
        <v>162.44131349333333</v>
      </c>
    </row>
    <row r="17" spans="1:13" ht="15.75" x14ac:dyDescent="0.25">
      <c r="A17" s="680">
        <v>2</v>
      </c>
      <c r="B17" s="681">
        <f t="shared" si="3"/>
        <v>78.740157480314963</v>
      </c>
      <c r="C17" s="682">
        <f>'D Cell PF Special Frame'!C17+'D Cell PF Special Frame'!C17*(PfPleatedProfit)</f>
        <v>84.338853733333337</v>
      </c>
      <c r="D17" s="682">
        <f>'D Cell PF Special Frame'!D17+'D Cell PF Special Frame'!D17*(PfPleatedProfit)</f>
        <v>93.725948333333335</v>
      </c>
      <c r="E17" s="682">
        <f>'D Cell PF Special Frame'!E17+'D Cell PF Special Frame'!E17*(PfPleatedProfit)</f>
        <v>104.61274893333334</v>
      </c>
      <c r="F17" s="682">
        <f>'D Cell PF Special Frame'!F17+'D Cell PF Special Frame'!F17*(PfPleatedProfit)</f>
        <v>113.99984353333333</v>
      </c>
      <c r="G17" s="682">
        <f>'D Cell PF Special Frame'!G17+'D Cell PF Special Frame'!G17*(PfPleatedProfit)</f>
        <v>123.38693813333335</v>
      </c>
      <c r="H17" s="682">
        <f>'D Cell PF Special Frame'!H17+'D Cell PF Special Frame'!H17*(PfPleatedProfit)</f>
        <v>132.77403273333334</v>
      </c>
      <c r="I17" s="682">
        <f>'D Cell PF Special Frame'!I17+'D Cell PF Special Frame'!I17*(PfPleatedProfit)</f>
        <v>142.16112733333333</v>
      </c>
      <c r="J17" s="682">
        <f>'D Cell PF Special Frame'!J17+'D Cell PF Special Frame'!J17*(PfPleatedProfit)</f>
        <v>152.46448793333334</v>
      </c>
      <c r="K17" s="682">
        <f>'D Cell PF Special Frame'!K17+'D Cell PF Special Frame'!K17*(PfPleatedProfit)</f>
        <v>161.85158253333333</v>
      </c>
      <c r="L17" s="682">
        <f>'D Cell PF Special Frame'!L17+'D Cell PF Special Frame'!L17*(PfPleatedProfit)</f>
        <v>175.13867713333332</v>
      </c>
      <c r="M17" s="682">
        <f>'D Cell PF Special Frame'!M17+'D Cell PF Special Frame'!M17*(PfPleatedProfit)</f>
        <v>184.52577173333333</v>
      </c>
    </row>
    <row r="18" spans="1:13" ht="15.75" x14ac:dyDescent="0.25">
      <c r="A18" s="680">
        <v>2.4</v>
      </c>
      <c r="B18" s="681">
        <f t="shared" si="3"/>
        <v>94.488188976377955</v>
      </c>
      <c r="C18" s="682">
        <f>'D Cell PF Special Frame'!C18+'D Cell PF Special Frame'!C18*(PfPleatedProfit)</f>
        <v>94.002342373333335</v>
      </c>
      <c r="D18" s="682">
        <f>'D Cell PF Special Frame'!D18+'D Cell PF Special Frame'!D18*(PfPleatedProfit)</f>
        <v>104.61986513333333</v>
      </c>
      <c r="E18" s="682">
        <f>'D Cell PF Special Frame'!E18+'D Cell PF Special Frame'!E18*(PfPleatedProfit)</f>
        <v>116.85378189333332</v>
      </c>
      <c r="F18" s="682">
        <f>'D Cell PF Special Frame'!F18+'D Cell PF Special Frame'!F18*(PfPleatedProfit)</f>
        <v>127.47130465333333</v>
      </c>
      <c r="G18" s="682">
        <f>'D Cell PF Special Frame'!G18+'D Cell PF Special Frame'!G18*(PfPleatedProfit)</f>
        <v>138.08882741333332</v>
      </c>
      <c r="H18" s="682">
        <f>'D Cell PF Special Frame'!H18+'D Cell PF Special Frame'!H18*(PfPleatedProfit)</f>
        <v>148.70635017333333</v>
      </c>
      <c r="I18" s="682">
        <f>'D Cell PF Special Frame'!I18+'D Cell PF Special Frame'!I18*(PfPleatedProfit)</f>
        <v>159.32387293333335</v>
      </c>
      <c r="J18" s="682">
        <f>'D Cell PF Special Frame'!J18+'D Cell PF Special Frame'!J18*(PfPleatedProfit)</f>
        <v>170.85766169333334</v>
      </c>
      <c r="K18" s="682">
        <f>'D Cell PF Special Frame'!K18+'D Cell PF Special Frame'!K18*(PfPleatedProfit)</f>
        <v>181.47518445333333</v>
      </c>
      <c r="L18" s="682">
        <f>'D Cell PF Special Frame'!L18+'D Cell PF Special Frame'!L18*(PfPleatedProfit)</f>
        <v>195.99270721333335</v>
      </c>
      <c r="M18" s="682">
        <f>'D Cell PF Special Frame'!M18+'D Cell PF Special Frame'!M18*(PfPleatedProfit)</f>
        <v>206.61022997333336</v>
      </c>
    </row>
    <row r="19" spans="1:13" ht="15.75" x14ac:dyDescent="0.25">
      <c r="A19" s="664"/>
      <c r="B19" s="664"/>
      <c r="C19" s="664"/>
      <c r="D19" s="664"/>
      <c r="E19" s="664"/>
      <c r="F19" s="664"/>
      <c r="G19" s="664"/>
      <c r="H19" s="664"/>
      <c r="I19" s="664"/>
      <c r="J19" s="664"/>
      <c r="K19" s="664"/>
      <c r="L19" s="664"/>
      <c r="M19" s="664"/>
    </row>
    <row r="20" spans="1:13" ht="15.75" x14ac:dyDescent="0.25">
      <c r="A20" s="805" t="s">
        <v>359</v>
      </c>
      <c r="B20" s="805"/>
      <c r="C20" s="805"/>
      <c r="D20" s="805"/>
      <c r="E20" s="805" t="s">
        <v>360</v>
      </c>
      <c r="F20" s="805"/>
      <c r="G20" s="805"/>
      <c r="H20" s="805"/>
      <c r="I20" s="805"/>
      <c r="J20" s="805" t="s">
        <v>354</v>
      </c>
      <c r="K20" s="805"/>
      <c r="L20" s="805"/>
      <c r="M20" s="805"/>
    </row>
    <row r="21" spans="1:13" ht="15.75" x14ac:dyDescent="0.25">
      <c r="A21" s="664"/>
      <c r="B21" s="664"/>
      <c r="C21" s="664"/>
      <c r="D21" s="664"/>
      <c r="E21" s="664"/>
      <c r="F21" s="664"/>
      <c r="G21" s="664"/>
      <c r="H21" s="664"/>
      <c r="I21" s="664"/>
      <c r="J21" s="664"/>
      <c r="K21" s="664"/>
      <c r="L21" s="664"/>
      <c r="M21" s="664"/>
    </row>
    <row r="22" spans="1:13" ht="15.75" x14ac:dyDescent="0.25">
      <c r="A22" s="664"/>
      <c r="B22" s="664"/>
      <c r="C22" s="664"/>
      <c r="D22" s="664"/>
      <c r="E22" s="664"/>
      <c r="F22" s="664"/>
      <c r="G22" s="664"/>
      <c r="H22" s="664"/>
      <c r="I22" s="664"/>
      <c r="J22" s="664"/>
      <c r="K22" s="664"/>
      <c r="L22" s="664"/>
      <c r="M22" s="664"/>
    </row>
    <row r="23" spans="1:13" ht="15.75" x14ac:dyDescent="0.25">
      <c r="A23" s="664"/>
      <c r="B23" s="664"/>
      <c r="C23" s="664"/>
      <c r="D23" s="664"/>
      <c r="E23" s="664"/>
      <c r="F23" s="664"/>
      <c r="G23" s="664"/>
      <c r="H23" s="664"/>
      <c r="I23" s="664"/>
      <c r="J23" s="664"/>
      <c r="K23" s="664"/>
      <c r="L23" s="664"/>
      <c r="M23" s="664"/>
    </row>
    <row r="24" spans="1:13" ht="15.75" x14ac:dyDescent="0.25">
      <c r="A24" s="664"/>
      <c r="B24" s="664"/>
      <c r="C24" s="664"/>
      <c r="D24" s="664"/>
      <c r="E24" s="664"/>
      <c r="F24" s="664"/>
      <c r="G24" s="664"/>
      <c r="H24" s="664"/>
      <c r="I24" s="664"/>
      <c r="J24" s="664"/>
      <c r="K24" s="664"/>
      <c r="L24" s="664"/>
      <c r="M24" s="664"/>
    </row>
    <row r="25" spans="1:13" ht="15.75" x14ac:dyDescent="0.25">
      <c r="A25" s="664"/>
      <c r="B25" s="664"/>
      <c r="C25" s="664"/>
      <c r="D25" s="664"/>
      <c r="E25" s="664"/>
      <c r="F25" s="664"/>
      <c r="G25" s="664"/>
      <c r="H25" s="664"/>
      <c r="I25" s="664"/>
      <c r="J25" s="664"/>
      <c r="K25" s="664"/>
      <c r="L25" s="664"/>
      <c r="M25" s="664"/>
    </row>
    <row r="26" spans="1:13" ht="15.75" x14ac:dyDescent="0.25">
      <c r="A26" s="664"/>
      <c r="B26" s="664"/>
      <c r="C26" s="664"/>
      <c r="D26" s="664"/>
      <c r="E26" s="664"/>
      <c r="F26" s="664"/>
      <c r="G26" s="664"/>
      <c r="H26" s="664"/>
      <c r="I26" s="664"/>
      <c r="J26" s="664"/>
      <c r="K26" s="664"/>
      <c r="L26" s="664"/>
      <c r="M26" s="664"/>
    </row>
    <row r="27" spans="1:13" ht="15.75" x14ac:dyDescent="0.25">
      <c r="A27" s="664"/>
      <c r="B27" s="664"/>
      <c r="C27" s="664"/>
      <c r="D27" s="664"/>
      <c r="E27" s="664"/>
      <c r="F27" s="664"/>
      <c r="G27" s="664"/>
      <c r="H27" s="664"/>
      <c r="I27" s="664"/>
      <c r="J27" s="664"/>
      <c r="K27" s="664"/>
      <c r="L27" s="664"/>
      <c r="M27" s="664"/>
    </row>
    <row r="28" spans="1:13" ht="15.75" x14ac:dyDescent="0.25">
      <c r="A28" s="664"/>
      <c r="B28" s="664"/>
      <c r="C28" s="664"/>
      <c r="D28" s="664"/>
      <c r="E28" s="664"/>
      <c r="F28" s="664"/>
      <c r="G28" s="664"/>
      <c r="H28" s="664"/>
      <c r="I28" s="664"/>
      <c r="J28" s="664"/>
      <c r="K28" s="664"/>
      <c r="L28" s="664"/>
      <c r="M28" s="664"/>
    </row>
    <row r="29" spans="1:13" ht="15.75" x14ac:dyDescent="0.25">
      <c r="A29" s="664"/>
      <c r="B29" s="664"/>
      <c r="C29" s="664"/>
      <c r="D29" s="664"/>
      <c r="E29" s="664"/>
      <c r="F29" s="664"/>
      <c r="G29" s="664"/>
      <c r="H29" s="664"/>
      <c r="I29" s="664"/>
      <c r="J29" s="664"/>
      <c r="K29" s="664"/>
      <c r="L29" s="664"/>
      <c r="M29" s="664"/>
    </row>
    <row r="30" spans="1:13" ht="15.75" x14ac:dyDescent="0.25">
      <c r="A30" s="664"/>
      <c r="B30" s="664"/>
      <c r="C30" s="664"/>
      <c r="D30" s="664"/>
      <c r="E30" s="664"/>
      <c r="F30" s="664"/>
      <c r="G30" s="664"/>
      <c r="H30" s="664"/>
      <c r="I30" s="664"/>
      <c r="J30" s="664"/>
      <c r="K30" s="664"/>
      <c r="L30" s="664"/>
      <c r="M30" s="664"/>
    </row>
    <row r="31" spans="1:13" ht="15.75" x14ac:dyDescent="0.25">
      <c r="A31" s="664"/>
      <c r="B31" s="664"/>
      <c r="C31" s="664"/>
      <c r="D31" s="664"/>
      <c r="E31" s="664"/>
      <c r="F31" s="664"/>
      <c r="G31" s="664"/>
      <c r="H31" s="664"/>
      <c r="I31" s="664"/>
      <c r="J31" s="664"/>
      <c r="K31" s="664"/>
      <c r="L31" s="664"/>
      <c r="M31" s="664"/>
    </row>
    <row r="32" spans="1:13" ht="15.75" x14ac:dyDescent="0.25">
      <c r="A32" s="664"/>
      <c r="B32" s="664"/>
      <c r="C32" s="664"/>
      <c r="D32" s="664"/>
      <c r="E32" s="664"/>
      <c r="F32" s="664"/>
      <c r="G32" s="664"/>
      <c r="H32" s="664"/>
      <c r="I32" s="664"/>
      <c r="J32" s="664"/>
      <c r="K32" s="664"/>
      <c r="L32" s="664"/>
      <c r="M32" s="664"/>
    </row>
    <row r="33" spans="1:13" ht="15.75" x14ac:dyDescent="0.25">
      <c r="A33" s="664"/>
      <c r="B33" s="664"/>
      <c r="C33" s="664"/>
      <c r="D33" s="664"/>
      <c r="E33" s="664"/>
      <c r="F33" s="664"/>
      <c r="G33" s="664"/>
      <c r="H33" s="664"/>
      <c r="I33" s="664"/>
      <c r="J33" s="664"/>
      <c r="K33" s="664"/>
      <c r="L33" s="664"/>
      <c r="M33" s="664"/>
    </row>
    <row r="34" spans="1:13" ht="15.75" x14ac:dyDescent="0.25">
      <c r="A34" s="664"/>
      <c r="B34" s="664"/>
      <c r="C34" s="664"/>
      <c r="D34" s="664"/>
      <c r="E34" s="664"/>
      <c r="F34" s="664"/>
      <c r="G34" s="664"/>
      <c r="H34" s="664"/>
      <c r="I34" s="664"/>
      <c r="J34" s="664"/>
      <c r="K34" s="664"/>
      <c r="L34" s="664"/>
      <c r="M34" s="664"/>
    </row>
    <row r="35" spans="1:13" ht="15.75" x14ac:dyDescent="0.25">
      <c r="A35" s="664"/>
      <c r="B35" s="664"/>
      <c r="C35" s="664"/>
      <c r="D35" s="664"/>
      <c r="E35" s="664"/>
      <c r="F35" s="664"/>
      <c r="G35" s="664"/>
      <c r="H35" s="664"/>
      <c r="I35" s="664"/>
      <c r="J35" s="664"/>
      <c r="K35" s="664"/>
      <c r="L35" s="664"/>
      <c r="M35" s="664"/>
    </row>
    <row r="36" spans="1:13" ht="15.75" x14ac:dyDescent="0.25">
      <c r="A36" s="523" t="s">
        <v>355</v>
      </c>
      <c r="B36" s="664"/>
      <c r="C36" s="664"/>
      <c r="D36" s="664"/>
      <c r="E36" s="664"/>
      <c r="F36" s="664"/>
      <c r="G36" s="664"/>
      <c r="H36" s="664"/>
      <c r="I36" s="664"/>
      <c r="J36" s="664"/>
      <c r="K36" s="664"/>
      <c r="L36" s="664"/>
      <c r="M36" s="664"/>
    </row>
    <row r="37" spans="1:13" ht="15.75" x14ac:dyDescent="0.25">
      <c r="A37" s="664"/>
      <c r="B37" s="664"/>
      <c r="C37" s="664"/>
      <c r="D37" s="664"/>
      <c r="E37" s="664"/>
      <c r="F37" s="664"/>
      <c r="G37" s="664"/>
      <c r="H37" s="664"/>
      <c r="I37" s="664"/>
      <c r="J37" s="664"/>
      <c r="K37" s="664"/>
      <c r="L37" s="664"/>
      <c r="M37" s="664"/>
    </row>
    <row r="38" spans="1:13" ht="15.75" x14ac:dyDescent="0.25">
      <c r="A38" s="674" t="s">
        <v>269</v>
      </c>
      <c r="B38" s="674"/>
      <c r="C38" s="670">
        <v>0.4</v>
      </c>
      <c r="D38" s="670">
        <v>0.5</v>
      </c>
      <c r="E38" s="670">
        <v>0.6</v>
      </c>
      <c r="F38" s="670">
        <v>0.7</v>
      </c>
      <c r="G38" s="670">
        <v>0.8</v>
      </c>
      <c r="H38" s="670">
        <v>0.9</v>
      </c>
      <c r="I38" s="670">
        <v>1</v>
      </c>
      <c r="J38" s="670">
        <v>1.1000000000000001</v>
      </c>
      <c r="K38" s="670">
        <v>1.2</v>
      </c>
      <c r="L38" s="670">
        <v>1.3</v>
      </c>
      <c r="M38" s="670">
        <v>1.4</v>
      </c>
    </row>
    <row r="39" spans="1:13" ht="15.75" x14ac:dyDescent="0.25">
      <c r="A39" s="674"/>
      <c r="B39" s="674" t="s">
        <v>356</v>
      </c>
      <c r="C39" s="675">
        <f t="shared" ref="C39:M39" si="4">CONVERT(C38,"m","in")</f>
        <v>15.748031496062993</v>
      </c>
      <c r="D39" s="675">
        <f t="shared" si="4"/>
        <v>19.685039370078741</v>
      </c>
      <c r="E39" s="675">
        <f t="shared" si="4"/>
        <v>23.622047244094489</v>
      </c>
      <c r="F39" s="675">
        <f t="shared" si="4"/>
        <v>27.559055118110237</v>
      </c>
      <c r="G39" s="675">
        <f t="shared" si="4"/>
        <v>31.496062992125985</v>
      </c>
      <c r="H39" s="675">
        <f t="shared" si="4"/>
        <v>35.433070866141733</v>
      </c>
      <c r="I39" s="675">
        <f t="shared" si="4"/>
        <v>39.370078740157481</v>
      </c>
      <c r="J39" s="675">
        <f t="shared" si="4"/>
        <v>43.30708661417323</v>
      </c>
      <c r="K39" s="675">
        <f t="shared" si="4"/>
        <v>47.244094488188978</v>
      </c>
      <c r="L39" s="675">
        <f t="shared" si="4"/>
        <v>51.181102362204726</v>
      </c>
      <c r="M39" s="675">
        <f t="shared" si="4"/>
        <v>55.118110236220474</v>
      </c>
    </row>
    <row r="40" spans="1:13" ht="15.75" x14ac:dyDescent="0.25">
      <c r="A40" s="670" t="s">
        <v>357</v>
      </c>
      <c r="B40" s="675"/>
      <c r="C40" s="682">
        <f>'D Cell PF Special Frame'!C40+'D Cell PF Special Frame'!C40*(PleatedDuallPullProfit)</f>
        <v>6.4838480000000009</v>
      </c>
      <c r="D40" s="682">
        <f>'D Cell PF Special Frame'!D40+'D Cell PF Special Frame'!D40*(PleatedDuallPullProfit)</f>
        <v>7.4798100000000005</v>
      </c>
      <c r="E40" s="682">
        <f>'D Cell PF Special Frame'!E40+'D Cell PF Special Frame'!E40*(PleatedDuallPullProfit)</f>
        <v>8.4757719999999992</v>
      </c>
      <c r="F40" s="682">
        <f>'D Cell PF Special Frame'!F40+'D Cell PF Special Frame'!F40*(PleatedDuallPullProfit)</f>
        <v>9.4717339999999997</v>
      </c>
      <c r="G40" s="682">
        <f>'D Cell PF Special Frame'!G40+'D Cell PF Special Frame'!G40*(PleatedDuallPullProfit)</f>
        <v>10.467696000000002</v>
      </c>
      <c r="H40" s="682">
        <f>'D Cell PF Special Frame'!H40+'D Cell PF Special Frame'!H40*(PleatedDuallPullProfit)</f>
        <v>11.463658000000001</v>
      </c>
      <c r="I40" s="682">
        <f>'D Cell PF Special Frame'!I40+'D Cell PF Special Frame'!I40*(PleatedDuallPullProfit)</f>
        <v>12.459620000000001</v>
      </c>
      <c r="J40" s="682">
        <f>'D Cell PF Special Frame'!J40+'D Cell PF Special Frame'!J40*(PleatedDuallPullProfit)</f>
        <v>13.455582000000001</v>
      </c>
      <c r="K40" s="682">
        <f>'D Cell PF Special Frame'!K40+'D Cell PF Special Frame'!K40*(PleatedDuallPullProfit)</f>
        <v>14.451544</v>
      </c>
      <c r="L40" s="682">
        <f>'D Cell PF Special Frame'!L40+'D Cell PF Special Frame'!L40*(PleatedDuallPullProfit)</f>
        <v>15.447506000000002</v>
      </c>
      <c r="M40" s="682">
        <f>'D Cell PF Special Frame'!M40+'D Cell PF Special Frame'!M40*(PleatedDuallPullProfit)</f>
        <v>16.443467999999999</v>
      </c>
    </row>
    <row r="41" spans="1:13" ht="15.75" x14ac:dyDescent="0.25">
      <c r="A41" s="670" t="s">
        <v>358</v>
      </c>
      <c r="B41" s="675"/>
      <c r="C41" s="682">
        <f>'D Cell PF Special Frame'!C41+'D Cell PF Special Frame'!C41*(PleatedDuallPullProfit)</f>
        <v>7.9244960000000013</v>
      </c>
      <c r="D41" s="682">
        <f>'D Cell PF Special Frame'!D41+'D Cell PF Special Frame'!D41*(PleatedDuallPullProfit)</f>
        <v>9.2806200000000008</v>
      </c>
      <c r="E41" s="682">
        <f>'D Cell PF Special Frame'!E41+'D Cell PF Special Frame'!E41*(PleatedDuallPullProfit)</f>
        <v>10.636744</v>
      </c>
      <c r="F41" s="682">
        <f>'D Cell PF Special Frame'!F41+'D Cell PF Special Frame'!F41*(PleatedDuallPullProfit)</f>
        <v>11.992868</v>
      </c>
      <c r="G41" s="682">
        <f>'D Cell PF Special Frame'!G41+'D Cell PF Special Frame'!G41*(PleatedDuallPullProfit)</f>
        <v>13.348992000000003</v>
      </c>
      <c r="H41" s="682">
        <f>'D Cell PF Special Frame'!H41+'D Cell PF Special Frame'!H41*(PleatedDuallPullProfit)</f>
        <v>14.705116000000002</v>
      </c>
      <c r="I41" s="682">
        <f>'D Cell PF Special Frame'!I41+'D Cell PF Special Frame'!I41*(PleatedDuallPullProfit)</f>
        <v>16.061240000000002</v>
      </c>
      <c r="J41" s="682">
        <f>'D Cell PF Special Frame'!J41+'D Cell PF Special Frame'!J41*(PleatedDuallPullProfit)</f>
        <v>17.417364000000003</v>
      </c>
      <c r="K41" s="682">
        <f>'D Cell PF Special Frame'!K41+'D Cell PF Special Frame'!K41*(PleatedDuallPullProfit)</f>
        <v>18.773488</v>
      </c>
      <c r="L41" s="682">
        <f>'D Cell PF Special Frame'!L41+'D Cell PF Special Frame'!L41*(PleatedDuallPullProfit)</f>
        <v>20.129612000000002</v>
      </c>
      <c r="M41" s="682">
        <f>'D Cell PF Special Frame'!M41+'D Cell PF Special Frame'!M41*(PleatedDuallPullProfit)</f>
        <v>21.485735999999999</v>
      </c>
    </row>
    <row r="42" spans="1:13" ht="15.75" x14ac:dyDescent="0.25">
      <c r="A42" s="664"/>
      <c r="B42" s="664"/>
      <c r="C42" s="664"/>
      <c r="D42" s="664"/>
      <c r="E42" s="664"/>
      <c r="F42" s="664"/>
      <c r="G42" s="664"/>
      <c r="H42" s="664"/>
      <c r="I42" s="664"/>
      <c r="J42" s="664"/>
      <c r="K42" s="664"/>
      <c r="L42" s="664"/>
      <c r="M42" s="664"/>
    </row>
    <row r="43" spans="1:13" ht="15.75" x14ac:dyDescent="0.25">
      <c r="A43" s="664"/>
      <c r="B43" s="664"/>
      <c r="C43" s="664"/>
      <c r="D43" s="664"/>
      <c r="E43" s="664"/>
      <c r="F43" s="664"/>
      <c r="G43" s="664"/>
      <c r="H43" s="664"/>
      <c r="I43" s="664"/>
      <c r="J43" s="664"/>
      <c r="K43" s="664"/>
      <c r="L43" s="664"/>
      <c r="M43" s="664"/>
    </row>
    <row r="44" spans="1:13" ht="15.75" x14ac:dyDescent="0.25">
      <c r="A44" s="664" t="s">
        <v>526</v>
      </c>
      <c r="B44" s="664"/>
      <c r="C44" s="683">
        <f>'D Cell PF Special Frame'!C44+'D Cell PF Special Frame'!C88*(PfPleatedProfit)</f>
        <v>1.496</v>
      </c>
      <c r="D44" s="664"/>
      <c r="E44" s="664"/>
      <c r="F44" s="664"/>
      <c r="G44" s="664"/>
      <c r="H44" s="664"/>
      <c r="I44" s="664"/>
      <c r="J44" s="664"/>
      <c r="K44" s="664"/>
      <c r="L44" s="664"/>
      <c r="M44" s="664"/>
    </row>
    <row r="45" spans="1:13" ht="15.75" x14ac:dyDescent="0.25">
      <c r="A45" s="664" t="s">
        <v>522</v>
      </c>
      <c r="B45" s="664"/>
      <c r="C45" s="683">
        <f>'D Cell PF Special Frame'!C45+'D Cell PF Special Frame'!C89*(PfPleatedProfit)</f>
        <v>1.1553199999999999</v>
      </c>
      <c r="D45" s="664"/>
      <c r="E45" s="664"/>
      <c r="F45" s="664"/>
      <c r="G45" s="664"/>
      <c r="H45" s="664"/>
      <c r="I45" s="664"/>
      <c r="J45" s="664"/>
      <c r="K45" s="664"/>
      <c r="L45" s="664"/>
      <c r="M45" s="664"/>
    </row>
  </sheetData>
  <mergeCells count="3">
    <mergeCell ref="A20:D20"/>
    <mergeCell ref="E20:I20"/>
    <mergeCell ref="J20:M20"/>
  </mergeCells>
  <pageMargins left="0.70866141732283472" right="0.70866141732283472" top="0.74803149606299213" bottom="0.74803149606299213" header="0.31496062992125984" footer="0.31496062992125984"/>
  <pageSetup paperSize="9" scale="74" orientation="portrait" r:id="rId1"/>
  <headerFooter>
    <oddHeader>&amp;L&amp;"Calibri,Bold"&amp;18Perfect Fit Pleated Cell Only&amp;"Arial,Regular"&amp;14
&amp;11
&amp;14
&amp;R&amp;"-,Bold"&amp;14Special Frame</oddHeader>
  </headerFooter>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B9F15-CCF3-48A8-AF52-74D72C6E15C3}">
  <dimension ref="A1:I53"/>
  <sheetViews>
    <sheetView view="pageBreakPreview" zoomScale="130" zoomScaleNormal="145" zoomScaleSheetLayoutView="130" workbookViewId="0">
      <selection activeCell="V23" sqref="V23"/>
    </sheetView>
  </sheetViews>
  <sheetFormatPr defaultColWidth="9.140625" defaultRowHeight="12.75" x14ac:dyDescent="0.2"/>
  <cols>
    <col min="1" max="9" width="9.140625" style="120"/>
    <col min="10" max="10" width="4" style="120" customWidth="1"/>
    <col min="11" max="16384" width="9.140625" style="120"/>
  </cols>
  <sheetData>
    <row r="1" spans="1:9" x14ac:dyDescent="0.2">
      <c r="A1" s="806" t="s">
        <v>361</v>
      </c>
      <c r="B1" s="806"/>
      <c r="C1" s="806"/>
      <c r="D1" s="806"/>
      <c r="E1" s="806"/>
      <c r="F1" s="806"/>
      <c r="G1" s="806"/>
      <c r="H1" s="806"/>
      <c r="I1" s="806"/>
    </row>
    <row r="2" spans="1:9" x14ac:dyDescent="0.2">
      <c r="A2" s="119"/>
      <c r="B2" s="119"/>
      <c r="C2" s="119"/>
      <c r="D2" s="119"/>
      <c r="E2" s="119"/>
      <c r="F2" s="119"/>
      <c r="G2" s="119"/>
      <c r="H2" s="119"/>
      <c r="I2" s="119"/>
    </row>
    <row r="4" spans="1:9" x14ac:dyDescent="0.2">
      <c r="A4" s="120" t="s">
        <v>1278</v>
      </c>
    </row>
    <row r="5" spans="1:9" x14ac:dyDescent="0.2">
      <c r="A5" s="120" t="s">
        <v>1277</v>
      </c>
    </row>
    <row r="7" spans="1:9" x14ac:dyDescent="0.2">
      <c r="G7" s="121"/>
    </row>
    <row r="14" spans="1:9" x14ac:dyDescent="0.2">
      <c r="A14" s="807" t="s">
        <v>362</v>
      </c>
      <c r="B14" s="807"/>
      <c r="C14" s="807"/>
      <c r="D14" s="807"/>
      <c r="E14" s="807"/>
      <c r="F14" s="807"/>
      <c r="G14" s="807"/>
    </row>
    <row r="15" spans="1:9" x14ac:dyDescent="0.2">
      <c r="A15" s="807"/>
      <c r="B15" s="807"/>
      <c r="C15" s="807"/>
      <c r="D15" s="807"/>
      <c r="E15" s="807"/>
      <c r="F15" s="807"/>
      <c r="G15" s="807"/>
    </row>
    <row r="21" spans="1:6" x14ac:dyDescent="0.2">
      <c r="A21" s="120" t="s">
        <v>363</v>
      </c>
    </row>
    <row r="23" spans="1:6" x14ac:dyDescent="0.2">
      <c r="A23" s="121" t="s">
        <v>364</v>
      </c>
    </row>
    <row r="25" spans="1:6" x14ac:dyDescent="0.2">
      <c r="A25" s="121" t="s">
        <v>365</v>
      </c>
    </row>
    <row r="29" spans="1:6" x14ac:dyDescent="0.2">
      <c r="A29" s="121" t="s">
        <v>366</v>
      </c>
      <c r="F29" s="120" t="s">
        <v>367</v>
      </c>
    </row>
    <row r="35" spans="1:9" x14ac:dyDescent="0.2">
      <c r="A35" s="122" t="s">
        <v>368</v>
      </c>
      <c r="B35" s="122"/>
      <c r="C35" s="122"/>
      <c r="D35" s="122"/>
      <c r="E35" s="122"/>
      <c r="F35" s="122" t="s">
        <v>369</v>
      </c>
      <c r="G35" s="122"/>
      <c r="H35" s="122"/>
      <c r="I35" s="122"/>
    </row>
    <row r="37" spans="1:9" ht="18.75" x14ac:dyDescent="0.3">
      <c r="A37" s="1" t="s">
        <v>370</v>
      </c>
      <c r="B37"/>
      <c r="C37"/>
      <c r="D37" s="123"/>
      <c r="E37" s="123"/>
      <c r="G37" s="1"/>
    </row>
    <row r="38" spans="1:9" ht="15" x14ac:dyDescent="0.25">
      <c r="A38"/>
      <c r="B38"/>
      <c r="C38"/>
      <c r="D38" s="123"/>
      <c r="E38" s="123"/>
    </row>
    <row r="39" spans="1:9" ht="15" x14ac:dyDescent="0.25">
      <c r="A39" t="s">
        <v>371</v>
      </c>
      <c r="C39" t="s">
        <v>372</v>
      </c>
      <c r="H39"/>
    </row>
    <row r="40" spans="1:9" ht="15" x14ac:dyDescent="0.25">
      <c r="A40" t="s">
        <v>373</v>
      </c>
      <c r="C40" t="s">
        <v>374</v>
      </c>
      <c r="E40"/>
      <c r="G40"/>
      <c r="H40"/>
    </row>
    <row r="41" spans="1:9" ht="15" x14ac:dyDescent="0.25">
      <c r="A41" t="s">
        <v>375</v>
      </c>
      <c r="C41" t="s">
        <v>372</v>
      </c>
      <c r="E41" s="27"/>
    </row>
    <row r="42" spans="1:9" ht="15" x14ac:dyDescent="0.25">
      <c r="A42" t="s">
        <v>376</v>
      </c>
      <c r="C42" t="s">
        <v>374</v>
      </c>
      <c r="E42" s="27"/>
    </row>
    <row r="43" spans="1:9" ht="15.75" x14ac:dyDescent="0.25">
      <c r="A43" s="124"/>
      <c r="C43"/>
      <c r="E43" s="27"/>
    </row>
    <row r="44" spans="1:9" ht="15.75" x14ac:dyDescent="0.25">
      <c r="A44" s="124"/>
      <c r="C44"/>
      <c r="D44" s="125"/>
      <c r="E44" s="27"/>
    </row>
    <row r="45" spans="1:9" ht="15.75" x14ac:dyDescent="0.25">
      <c r="A45" s="124"/>
      <c r="C45"/>
      <c r="E45" s="27"/>
    </row>
    <row r="46" spans="1:9" ht="15.75" x14ac:dyDescent="0.25">
      <c r="A46" s="124"/>
      <c r="C46"/>
      <c r="E46" s="27"/>
    </row>
    <row r="47" spans="1:9" ht="15.75" x14ac:dyDescent="0.25">
      <c r="A47" s="124"/>
      <c r="C47"/>
      <c r="E47" s="27"/>
    </row>
    <row r="48" spans="1:9" ht="15.75" x14ac:dyDescent="0.25">
      <c r="A48" s="124"/>
      <c r="C48"/>
      <c r="E48" s="27"/>
    </row>
    <row r="49" spans="1:5" ht="15.75" x14ac:dyDescent="0.25">
      <c r="A49" s="124"/>
      <c r="C49"/>
      <c r="E49" s="27"/>
    </row>
    <row r="50" spans="1:5" ht="15.75" x14ac:dyDescent="0.25">
      <c r="A50" s="124"/>
      <c r="C50"/>
      <c r="E50" s="27"/>
    </row>
    <row r="51" spans="1:5" ht="15" x14ac:dyDescent="0.25">
      <c r="A51"/>
      <c r="C51"/>
      <c r="E51" s="27"/>
    </row>
    <row r="52" spans="1:5" ht="15" x14ac:dyDescent="0.25">
      <c r="A52"/>
      <c r="C52"/>
      <c r="E52" s="27"/>
    </row>
    <row r="53" spans="1:5" ht="15" x14ac:dyDescent="0.25">
      <c r="A53"/>
      <c r="C53"/>
      <c r="E53" s="27"/>
    </row>
  </sheetData>
  <mergeCells count="2">
    <mergeCell ref="A1:I1"/>
    <mergeCell ref="A14:G1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shapeId="10243" r:id="rId4">
          <objectPr defaultSize="0" autoPict="0" r:id="rId5">
            <anchor moveWithCells="1">
              <from>
                <xdr:col>0</xdr:col>
                <xdr:colOff>38100</xdr:colOff>
                <xdr:row>16</xdr:row>
                <xdr:rowOff>114300</xdr:rowOff>
              </from>
              <to>
                <xdr:col>0</xdr:col>
                <xdr:colOff>447675</xdr:colOff>
                <xdr:row>18</xdr:row>
                <xdr:rowOff>142875</xdr:rowOff>
              </to>
            </anchor>
          </objectPr>
        </oleObject>
      </mc:Choice>
      <mc:Fallback>
        <oleObject shapeId="10243" r:id="rId4"/>
      </mc:Fallback>
    </mc:AlternateContent>
    <mc:AlternateContent xmlns:mc="http://schemas.openxmlformats.org/markup-compatibility/2006">
      <mc:Choice Requires="x14">
        <oleObject shapeId="10244" r:id="rId6">
          <objectPr defaultSize="0" autoPict="0" r:id="rId7">
            <anchor moveWithCells="1">
              <from>
                <xdr:col>1</xdr:col>
                <xdr:colOff>209550</xdr:colOff>
                <xdr:row>16</xdr:row>
                <xdr:rowOff>114300</xdr:rowOff>
              </from>
              <to>
                <xdr:col>2</xdr:col>
                <xdr:colOff>9525</xdr:colOff>
                <xdr:row>18</xdr:row>
                <xdr:rowOff>142875</xdr:rowOff>
              </to>
            </anchor>
          </objectPr>
        </oleObject>
      </mc:Choice>
      <mc:Fallback>
        <oleObject shapeId="10244" r:id="rId6"/>
      </mc:Fallback>
    </mc:AlternateContent>
    <mc:AlternateContent xmlns:mc="http://schemas.openxmlformats.org/markup-compatibility/2006">
      <mc:Choice Requires="x14">
        <oleObject shapeId="10245" r:id="rId8">
          <objectPr defaultSize="0" autoPict="0" r:id="rId9">
            <anchor moveWithCells="1">
              <from>
                <xdr:col>2</xdr:col>
                <xdr:colOff>381000</xdr:colOff>
                <xdr:row>16</xdr:row>
                <xdr:rowOff>114300</xdr:rowOff>
              </from>
              <to>
                <xdr:col>3</xdr:col>
                <xdr:colOff>180975</xdr:colOff>
                <xdr:row>18</xdr:row>
                <xdr:rowOff>142875</xdr:rowOff>
              </to>
            </anchor>
          </objectPr>
        </oleObject>
      </mc:Choice>
      <mc:Fallback>
        <oleObject shapeId="10245" r:id="rId8"/>
      </mc:Fallback>
    </mc:AlternateContent>
    <mc:AlternateContent xmlns:mc="http://schemas.openxmlformats.org/markup-compatibility/2006">
      <mc:Choice Requires="x14">
        <oleObject shapeId="10246" r:id="rId10">
          <objectPr defaultSize="0" autoPict="0" r:id="rId11">
            <anchor moveWithCells="1">
              <from>
                <xdr:col>3</xdr:col>
                <xdr:colOff>552450</xdr:colOff>
                <xdr:row>16</xdr:row>
                <xdr:rowOff>114300</xdr:rowOff>
              </from>
              <to>
                <xdr:col>4</xdr:col>
                <xdr:colOff>352425</xdr:colOff>
                <xdr:row>18</xdr:row>
                <xdr:rowOff>142875</xdr:rowOff>
              </to>
            </anchor>
          </objectPr>
        </oleObject>
      </mc:Choice>
      <mc:Fallback>
        <oleObject shapeId="10246" r:id="rId10"/>
      </mc:Fallback>
    </mc:AlternateContent>
    <mc:AlternateContent xmlns:mc="http://schemas.openxmlformats.org/markup-compatibility/2006">
      <mc:Choice Requires="x14">
        <oleObject shapeId="10247" r:id="rId12">
          <objectPr defaultSize="0" autoPict="0" r:id="rId13">
            <anchor moveWithCells="1">
              <from>
                <xdr:col>5</xdr:col>
                <xdr:colOff>76200</xdr:colOff>
                <xdr:row>16</xdr:row>
                <xdr:rowOff>123825</xdr:rowOff>
              </from>
              <to>
                <xdr:col>5</xdr:col>
                <xdr:colOff>485775</xdr:colOff>
                <xdr:row>18</xdr:row>
                <xdr:rowOff>152400</xdr:rowOff>
              </to>
            </anchor>
          </objectPr>
        </oleObject>
      </mc:Choice>
      <mc:Fallback>
        <oleObject shapeId="10247" r:id="rId12"/>
      </mc:Fallback>
    </mc:AlternateContent>
    <mc:AlternateContent xmlns:mc="http://schemas.openxmlformats.org/markup-compatibility/2006">
      <mc:Choice Requires="x14">
        <oleObject shapeId="10248" r:id="rId14">
          <objectPr defaultSize="0" autoPict="0" r:id="rId15">
            <anchor moveWithCells="1">
              <from>
                <xdr:col>6</xdr:col>
                <xdr:colOff>228600</xdr:colOff>
                <xdr:row>16</xdr:row>
                <xdr:rowOff>114300</xdr:rowOff>
              </from>
              <to>
                <xdr:col>7</xdr:col>
                <xdr:colOff>28575</xdr:colOff>
                <xdr:row>18</xdr:row>
                <xdr:rowOff>142875</xdr:rowOff>
              </to>
            </anchor>
          </objectPr>
        </oleObject>
      </mc:Choice>
      <mc:Fallback>
        <oleObject shapeId="10248" r:id="rId14"/>
      </mc:Fallback>
    </mc:AlternateContent>
    <mc:AlternateContent xmlns:mc="http://schemas.openxmlformats.org/markup-compatibility/2006">
      <mc:Choice Requires="x14">
        <oleObject shapeId="10250" r:id="rId16">
          <objectPr defaultSize="0" autoPict="0" r:id="rId17">
            <anchor moveWithCells="1">
              <from>
                <xdr:col>6</xdr:col>
                <xdr:colOff>638175</xdr:colOff>
                <xdr:row>29</xdr:row>
                <xdr:rowOff>47625</xdr:rowOff>
              </from>
              <to>
                <xdr:col>8</xdr:col>
                <xdr:colOff>361950</xdr:colOff>
                <xdr:row>33</xdr:row>
                <xdr:rowOff>76200</xdr:rowOff>
              </to>
            </anchor>
          </objectPr>
        </oleObject>
      </mc:Choice>
      <mc:Fallback>
        <oleObject shapeId="10250" r:id="rId16"/>
      </mc:Fallback>
    </mc:AlternateContent>
    <mc:AlternateContent xmlns:mc="http://schemas.openxmlformats.org/markup-compatibility/2006">
      <mc:Choice Requires="x14">
        <oleObject shapeId="10251" r:id="rId18">
          <objectPr defaultSize="0" autoPict="0" r:id="rId19">
            <anchor moveWithCells="1">
              <from>
                <xdr:col>4</xdr:col>
                <xdr:colOff>638175</xdr:colOff>
                <xdr:row>29</xdr:row>
                <xdr:rowOff>66675</xdr:rowOff>
              </from>
              <to>
                <xdr:col>6</xdr:col>
                <xdr:colOff>466725</xdr:colOff>
                <xdr:row>33</xdr:row>
                <xdr:rowOff>95250</xdr:rowOff>
              </to>
            </anchor>
          </objectPr>
        </oleObject>
      </mc:Choice>
      <mc:Fallback>
        <oleObject shapeId="10251" r:id="rId18"/>
      </mc:Fallback>
    </mc:AlternateContent>
    <mc:AlternateContent xmlns:mc="http://schemas.openxmlformats.org/markup-compatibility/2006">
      <mc:Choice Requires="x14">
        <oleObject shapeId="10252" r:id="rId20">
          <objectPr defaultSize="0" autoPict="0" r:id="rId21">
            <anchor moveWithCells="1">
              <from>
                <xdr:col>0</xdr:col>
                <xdr:colOff>285750</xdr:colOff>
                <xdr:row>30</xdr:row>
                <xdr:rowOff>104775</xdr:rowOff>
              </from>
              <to>
                <xdr:col>1</xdr:col>
                <xdr:colOff>552450</xdr:colOff>
                <xdr:row>33</xdr:row>
                <xdr:rowOff>142875</xdr:rowOff>
              </to>
            </anchor>
          </objectPr>
        </oleObject>
      </mc:Choice>
      <mc:Fallback>
        <oleObject shapeId="10252" r:id="rId2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6D1F9-B6CF-42F4-A707-DAEE44E0592F}">
  <dimension ref="A1:AN545"/>
  <sheetViews>
    <sheetView view="pageBreakPreview" topLeftCell="A83" zoomScaleNormal="90" zoomScaleSheetLayoutView="100" workbookViewId="0">
      <selection activeCell="D104" sqref="D104"/>
    </sheetView>
  </sheetViews>
  <sheetFormatPr defaultColWidth="1.28515625" defaultRowHeight="18.75" x14ac:dyDescent="0.25"/>
  <cols>
    <col min="1" max="1" width="9.5703125" style="493" customWidth="1"/>
    <col min="2" max="2" width="11.5703125" style="493" customWidth="1"/>
    <col min="3" max="3" width="11.28515625" style="493" customWidth="1"/>
    <col min="4" max="4" width="11.28515625" style="513" customWidth="1"/>
    <col min="5" max="5" width="11.28515625" style="493" customWidth="1"/>
    <col min="6" max="6" width="11.28515625" style="513" customWidth="1"/>
    <col min="7" max="7" width="11.28515625" style="493" customWidth="1"/>
    <col min="8" max="8" width="11.28515625" style="513" customWidth="1"/>
    <col min="9" max="9" width="11.28515625" style="493" customWidth="1"/>
    <col min="10" max="10" width="11.28515625" style="513" customWidth="1"/>
    <col min="11" max="11" width="11.28515625" style="493" customWidth="1"/>
    <col min="12" max="12" width="11.28515625" style="513" customWidth="1"/>
    <col min="13" max="13" width="11.28515625" style="493" customWidth="1"/>
    <col min="14" max="14" width="11.28515625" style="513" customWidth="1"/>
    <col min="15" max="15" width="9.5703125" style="33" customWidth="1"/>
    <col min="16" max="16" width="9.5703125" style="34" customWidth="1"/>
    <col min="17" max="16384" width="1.28515625" style="35"/>
  </cols>
  <sheetData>
    <row r="1" spans="1:16" ht="15" customHeight="1" x14ac:dyDescent="0.25">
      <c r="A1" s="492" t="s">
        <v>239</v>
      </c>
      <c r="D1" s="494"/>
      <c r="F1" s="494"/>
      <c r="H1" s="494"/>
      <c r="J1" s="494"/>
      <c r="L1" s="494"/>
      <c r="N1" s="494"/>
    </row>
    <row r="2" spans="1:16" ht="20.100000000000001" customHeight="1" x14ac:dyDescent="0.25">
      <c r="A2" s="721" t="s">
        <v>240</v>
      </c>
      <c r="B2" s="721"/>
      <c r="C2" s="496">
        <v>0.4</v>
      </c>
      <c r="D2" s="496">
        <v>0.8</v>
      </c>
      <c r="E2" s="496">
        <v>1.2</v>
      </c>
      <c r="F2" s="496">
        <v>1.6</v>
      </c>
      <c r="G2" s="496">
        <v>2</v>
      </c>
      <c r="H2" s="496">
        <v>2.4</v>
      </c>
      <c r="I2" s="496">
        <v>2.8</v>
      </c>
      <c r="J2" s="496">
        <v>3.2</v>
      </c>
      <c r="K2" s="496">
        <v>3.6</v>
      </c>
      <c r="L2" s="496">
        <v>4</v>
      </c>
      <c r="M2" s="496">
        <v>4.4000000000000004</v>
      </c>
      <c r="N2" s="496">
        <v>4.8</v>
      </c>
      <c r="O2" s="41"/>
      <c r="P2" s="41"/>
    </row>
    <row r="3" spans="1:16" ht="20.100000000000001" customHeight="1" x14ac:dyDescent="0.25">
      <c r="A3" s="497"/>
      <c r="B3" s="497" t="s">
        <v>241</v>
      </c>
      <c r="C3" s="498">
        <v>15.748031496062993</v>
      </c>
      <c r="D3" s="498">
        <v>31.496062992125985</v>
      </c>
      <c r="E3" s="498">
        <v>47.244094488188978</v>
      </c>
      <c r="F3" s="498">
        <v>62.99212598425197</v>
      </c>
      <c r="G3" s="498">
        <v>78.740157480314963</v>
      </c>
      <c r="H3" s="498">
        <v>94.488188976377955</v>
      </c>
      <c r="I3" s="498">
        <v>110.23622047244095</v>
      </c>
      <c r="J3" s="498">
        <v>125.98425196850394</v>
      </c>
      <c r="K3" s="498">
        <v>141.73228346456693</v>
      </c>
      <c r="L3" s="498">
        <v>157.48031496062993</v>
      </c>
      <c r="M3" s="498">
        <v>173.22834645669292</v>
      </c>
      <c r="N3" s="498">
        <v>188.97637795275591</v>
      </c>
      <c r="O3" s="47"/>
      <c r="P3" s="47"/>
    </row>
    <row r="4" spans="1:16" ht="15" customHeight="1" x14ac:dyDescent="0.25">
      <c r="A4" s="499">
        <v>0.4</v>
      </c>
      <c r="B4" s="500">
        <v>15.748031496062993</v>
      </c>
      <c r="C4" s="491">
        <f>'D SlimLine Vertical'!C4+'D SlimLine Vertical'!C4*(Sumary!$C$6)</f>
        <v>11.212203744588745</v>
      </c>
      <c r="D4" s="491">
        <f>'D SlimLine Vertical'!D4+'D SlimLine Vertical'!D4*(Sumary!$C$6)</f>
        <v>14.131905822510824</v>
      </c>
      <c r="E4" s="491">
        <f>'D SlimLine Vertical'!E4+'D SlimLine Vertical'!E4*(Sumary!$C$6)</f>
        <v>17.051607900432902</v>
      </c>
      <c r="F4" s="491">
        <f>'D SlimLine Vertical'!F4+'D SlimLine Vertical'!F4*(Sumary!$C$6)</f>
        <v>19.971309978354977</v>
      </c>
      <c r="G4" s="491">
        <f>'D SlimLine Vertical'!G4+'D SlimLine Vertical'!G4*(Sumary!$C$6)</f>
        <v>23.990422056277055</v>
      </c>
      <c r="H4" s="491">
        <f>'D SlimLine Vertical'!H4+'D SlimLine Vertical'!H4*(Sumary!$C$6)</f>
        <v>26.910124134199133</v>
      </c>
      <c r="I4" s="491">
        <f>'D SlimLine Vertical'!I4+'D SlimLine Vertical'!I4*(Sumary!$C$6)</f>
        <v>29.829826212121208</v>
      </c>
      <c r="J4" s="491">
        <f>'D SlimLine Vertical'!J4+'D SlimLine Vertical'!J4*(Sumary!$C$6)</f>
        <v>32.749528290043287</v>
      </c>
      <c r="K4" s="491">
        <f>'D SlimLine Vertical'!K4+'D SlimLine Vertical'!K4*(Sumary!$C$6)</f>
        <v>35.669230367965362</v>
      </c>
      <c r="L4" s="491">
        <f>'D SlimLine Vertical'!L4+'D SlimLine Vertical'!L4*(Sumary!$C$6)</f>
        <v>38.588932445887444</v>
      </c>
      <c r="M4" s="491">
        <f>'D SlimLine Vertical'!M4+'D SlimLine Vertical'!M4*(Sumary!$C$6)</f>
        <v>41.508634523809526</v>
      </c>
      <c r="N4" s="491">
        <f>'D SlimLine Vertical'!N4+'D SlimLine Vertical'!N4*(Sumary!$C$6)</f>
        <v>44.428336601731601</v>
      </c>
      <c r="O4" s="51"/>
      <c r="P4" s="51"/>
    </row>
    <row r="5" spans="1:16" ht="15" customHeight="1" x14ac:dyDescent="0.25">
      <c r="A5" s="499">
        <v>0.8</v>
      </c>
      <c r="B5" s="500">
        <v>31.496062992125985</v>
      </c>
      <c r="C5" s="491">
        <f>'D SlimLine Vertical'!C5+'D SlimLine Vertical'!C5*(Sumary!$C$6)</f>
        <v>11.860515432900435</v>
      </c>
      <c r="D5" s="491">
        <f>'D SlimLine Vertical'!D5+'D SlimLine Vertical'!D5*(Sumary!$C$6)</f>
        <v>15.4285291991342</v>
      </c>
      <c r="E5" s="491">
        <f>'D SlimLine Vertical'!E5+'D SlimLine Vertical'!E5*(Sumary!$C$6)</f>
        <v>18.996542965367965</v>
      </c>
      <c r="F5" s="491">
        <f>'D SlimLine Vertical'!F5+'D SlimLine Vertical'!F5*(Sumary!$C$6)</f>
        <v>22.56455673160173</v>
      </c>
      <c r="G5" s="491">
        <f>'D SlimLine Vertical'!G5+'D SlimLine Vertical'!G5*(Sumary!$C$6)</f>
        <v>27.231980497835497</v>
      </c>
      <c r="H5" s="491">
        <f>'D SlimLine Vertical'!H5+'D SlimLine Vertical'!H5*(Sumary!$C$6)</f>
        <v>30.799994264069262</v>
      </c>
      <c r="I5" s="491">
        <f>'D SlimLine Vertical'!I5+'D SlimLine Vertical'!I5*(Sumary!$C$6)</f>
        <v>34.368008030303024</v>
      </c>
      <c r="J5" s="491">
        <f>'D SlimLine Vertical'!J5+'D SlimLine Vertical'!J5*(Sumary!$C$6)</f>
        <v>37.936021796536792</v>
      </c>
      <c r="K5" s="491">
        <f>'D SlimLine Vertical'!K5+'D SlimLine Vertical'!K5*(Sumary!$C$6)</f>
        <v>41.504035562770561</v>
      </c>
      <c r="L5" s="491">
        <f>'D SlimLine Vertical'!L5+'D SlimLine Vertical'!L5*(Sumary!$C$6)</f>
        <v>45.072049329004322</v>
      </c>
      <c r="M5" s="491">
        <f>'D SlimLine Vertical'!M5+'D SlimLine Vertical'!M5*(Sumary!$C$6)</f>
        <v>48.640063095238098</v>
      </c>
      <c r="N5" s="491">
        <f>'D SlimLine Vertical'!N5+'D SlimLine Vertical'!N5*(Sumary!$C$6)</f>
        <v>52.208076861471859</v>
      </c>
      <c r="O5" s="51"/>
      <c r="P5" s="51"/>
    </row>
    <row r="6" spans="1:16" ht="15" customHeight="1" x14ac:dyDescent="0.25">
      <c r="A6" s="499">
        <v>1.2</v>
      </c>
      <c r="B6" s="500">
        <v>47.244094488188978</v>
      </c>
      <c r="C6" s="491">
        <f>'D SlimLine Vertical'!C6+'D SlimLine Vertical'!C6*(Sumary!$C$6)</f>
        <v>12.508827121212121</v>
      </c>
      <c r="D6" s="491">
        <f>'D SlimLine Vertical'!D6+'D SlimLine Vertical'!D6*(Sumary!$C$6)</f>
        <v>16.725152575757576</v>
      </c>
      <c r="E6" s="491">
        <f>'D SlimLine Vertical'!E6+'D SlimLine Vertical'!E6*(Sumary!$C$6)</f>
        <v>20.941478030303028</v>
      </c>
      <c r="F6" s="491">
        <f>'D SlimLine Vertical'!F6+'D SlimLine Vertical'!F6*(Sumary!$C$6)</f>
        <v>25.157803484848483</v>
      </c>
      <c r="G6" s="491">
        <f>'D SlimLine Vertical'!G6+'D SlimLine Vertical'!G6*(Sumary!$C$6)</f>
        <v>30.47353893939394</v>
      </c>
      <c r="H6" s="491">
        <f>'D SlimLine Vertical'!H6+'D SlimLine Vertical'!H6*(Sumary!$C$6)</f>
        <v>34.689864393939388</v>
      </c>
      <c r="I6" s="491">
        <f>'D SlimLine Vertical'!I6+'D SlimLine Vertical'!I6*(Sumary!$C$6)</f>
        <v>38.906189848484843</v>
      </c>
      <c r="J6" s="491">
        <f>'D SlimLine Vertical'!J6+'D SlimLine Vertical'!J6*(Sumary!$C$6)</f>
        <v>43.122515303030291</v>
      </c>
      <c r="K6" s="491">
        <f>'D SlimLine Vertical'!K6+'D SlimLine Vertical'!K6*(Sumary!$C$6)</f>
        <v>47.33884075757576</v>
      </c>
      <c r="L6" s="491">
        <f>'D SlimLine Vertical'!L6+'D SlimLine Vertical'!L6*(Sumary!$C$6)</f>
        <v>51.5551662121212</v>
      </c>
      <c r="M6" s="491">
        <f>'D SlimLine Vertical'!M6+'D SlimLine Vertical'!M6*(Sumary!$C$6)</f>
        <v>55.771491666666662</v>
      </c>
      <c r="N6" s="491">
        <f>'D SlimLine Vertical'!N6+'D SlimLine Vertical'!N6*(Sumary!$C$6)</f>
        <v>59.98781712121211</v>
      </c>
      <c r="O6" s="51"/>
      <c r="P6" s="51"/>
    </row>
    <row r="7" spans="1:16" ht="15" customHeight="1" x14ac:dyDescent="0.25">
      <c r="A7" s="499">
        <v>1.6</v>
      </c>
      <c r="B7" s="500">
        <v>62.99212598425197</v>
      </c>
      <c r="C7" s="491">
        <f>'D SlimLine Vertical'!C7+'D SlimLine Vertical'!C7*(Sumary!$C$6)</f>
        <v>13.157138809523811</v>
      </c>
      <c r="D7" s="491">
        <f>'D SlimLine Vertical'!D7+'D SlimLine Vertical'!D7*(Sumary!$C$6)</f>
        <v>18.021775952380953</v>
      </c>
      <c r="E7" s="491">
        <f>'D SlimLine Vertical'!E7+'D SlimLine Vertical'!E7*(Sumary!$C$6)</f>
        <v>22.886413095238094</v>
      </c>
      <c r="F7" s="491">
        <f>'D SlimLine Vertical'!F7+'D SlimLine Vertical'!F7*(Sumary!$C$6)</f>
        <v>27.751050238095235</v>
      </c>
      <c r="G7" s="491">
        <f>'D SlimLine Vertical'!G7+'D SlimLine Vertical'!G7*(Sumary!$C$6)</f>
        <v>33.715097380952379</v>
      </c>
      <c r="H7" s="491">
        <f>'D SlimLine Vertical'!H7+'D SlimLine Vertical'!H7*(Sumary!$C$6)</f>
        <v>38.579734523809513</v>
      </c>
      <c r="I7" s="491">
        <f>'D SlimLine Vertical'!I7+'D SlimLine Vertical'!I7*(Sumary!$C$6)</f>
        <v>43.444371666666662</v>
      </c>
      <c r="J7" s="491">
        <f>'D SlimLine Vertical'!J7+'D SlimLine Vertical'!J7*(Sumary!$C$6)</f>
        <v>48.309008809523796</v>
      </c>
      <c r="K7" s="491">
        <f>'D SlimLine Vertical'!K7+'D SlimLine Vertical'!K7*(Sumary!$C$6)</f>
        <v>53.173645952380951</v>
      </c>
      <c r="L7" s="491">
        <f>'D SlimLine Vertical'!L7+'D SlimLine Vertical'!L7*(Sumary!$C$6)</f>
        <v>58.038283095238093</v>
      </c>
      <c r="M7" s="491">
        <f>'D SlimLine Vertical'!M7+'D SlimLine Vertical'!M7*(Sumary!$C$6)</f>
        <v>62.902920238095234</v>
      </c>
      <c r="N7" s="491">
        <f>'D SlimLine Vertical'!N7+'D SlimLine Vertical'!N7*(Sumary!$C$6)</f>
        <v>67.767557380952383</v>
      </c>
      <c r="O7" s="51"/>
      <c r="P7" s="51"/>
    </row>
    <row r="8" spans="1:16" ht="15" customHeight="1" x14ac:dyDescent="0.25">
      <c r="A8" s="499">
        <v>2</v>
      </c>
      <c r="B8" s="500">
        <v>78.740157480314963</v>
      </c>
      <c r="C8" s="491">
        <f>'D SlimLine Vertical'!C8+'D SlimLine Vertical'!C8*(Sumary!$C$6)</f>
        <v>13.805450497835498</v>
      </c>
      <c r="D8" s="491">
        <f>'D SlimLine Vertical'!D8+'D SlimLine Vertical'!D8*(Sumary!$C$6)</f>
        <v>19.318399329004329</v>
      </c>
      <c r="E8" s="491">
        <f>'D SlimLine Vertical'!E8+'D SlimLine Vertical'!E8*(Sumary!$C$6)</f>
        <v>24.83134816017316</v>
      </c>
      <c r="F8" s="491">
        <f>'D SlimLine Vertical'!F8+'D SlimLine Vertical'!F8*(Sumary!$C$6)</f>
        <v>30.344296991341988</v>
      </c>
      <c r="G8" s="491">
        <f>'D SlimLine Vertical'!G8+'D SlimLine Vertical'!G8*(Sumary!$C$6)</f>
        <v>36.956655822510818</v>
      </c>
      <c r="H8" s="491">
        <f>'D SlimLine Vertical'!H8+'D SlimLine Vertical'!H8*(Sumary!$C$6)</f>
        <v>42.469604653679646</v>
      </c>
      <c r="I8" s="491">
        <f>'D SlimLine Vertical'!I8+'D SlimLine Vertical'!I8*(Sumary!$C$6)</f>
        <v>47.982553484848481</v>
      </c>
      <c r="J8" s="491">
        <f>'D SlimLine Vertical'!J8+'D SlimLine Vertical'!J8*(Sumary!$C$6)</f>
        <v>53.495502316017308</v>
      </c>
      <c r="K8" s="491">
        <f>'D SlimLine Vertical'!K8+'D SlimLine Vertical'!K8*(Sumary!$C$6)</f>
        <v>59.00845114718615</v>
      </c>
      <c r="L8" s="491">
        <f>'D SlimLine Vertical'!L8+'D SlimLine Vertical'!L8*(Sumary!$C$6)</f>
        <v>64.521399978354978</v>
      </c>
      <c r="M8" s="491">
        <f>'D SlimLine Vertical'!M8+'D SlimLine Vertical'!M8*(Sumary!$C$6)</f>
        <v>70.03434880952382</v>
      </c>
      <c r="N8" s="491">
        <f>'D SlimLine Vertical'!N8+'D SlimLine Vertical'!N8*(Sumary!$C$6)</f>
        <v>75.547297640692634</v>
      </c>
      <c r="O8" s="51"/>
      <c r="P8" s="51"/>
    </row>
    <row r="9" spans="1:16" ht="15" customHeight="1" x14ac:dyDescent="0.25">
      <c r="A9" s="499">
        <v>2.4</v>
      </c>
      <c r="B9" s="500">
        <v>94.488188976377955</v>
      </c>
      <c r="C9" s="491">
        <f>'D SlimLine Vertical'!C9+'D SlimLine Vertical'!C9*(Sumary!$C$6)</f>
        <v>14.453762186147188</v>
      </c>
      <c r="D9" s="491">
        <f>'D SlimLine Vertical'!D9+'D SlimLine Vertical'!D9*(Sumary!$C$6)</f>
        <v>20.615022705627705</v>
      </c>
      <c r="E9" s="491">
        <f>'D SlimLine Vertical'!E9+'D SlimLine Vertical'!E9*(Sumary!$C$6)</f>
        <v>26.776283225108227</v>
      </c>
      <c r="F9" s="491">
        <f>'D SlimLine Vertical'!F9+'D SlimLine Vertical'!F9*(Sumary!$C$6)</f>
        <v>32.937543744588744</v>
      </c>
      <c r="G9" s="491">
        <f>'D SlimLine Vertical'!G9+'D SlimLine Vertical'!G9*(Sumary!$C$6)</f>
        <v>40.198214264069257</v>
      </c>
      <c r="H9" s="491">
        <f>'D SlimLine Vertical'!H9+'D SlimLine Vertical'!H9*(Sumary!$C$6)</f>
        <v>46.359474783549778</v>
      </c>
      <c r="I9" s="491">
        <f>'D SlimLine Vertical'!I9+'D SlimLine Vertical'!I9*(Sumary!$C$6)</f>
        <v>52.5207353030303</v>
      </c>
      <c r="J9" s="491">
        <f>'D SlimLine Vertical'!J9+'D SlimLine Vertical'!J9*(Sumary!$C$6)</f>
        <v>58.681995822510821</v>
      </c>
      <c r="K9" s="491">
        <f>'D SlimLine Vertical'!K9+'D SlimLine Vertical'!K9*(Sumary!$C$6)</f>
        <v>64.843256341991349</v>
      </c>
      <c r="L9" s="491">
        <f>'D SlimLine Vertical'!L9+'D SlimLine Vertical'!L9*(Sumary!$C$6)</f>
        <v>71.004516861471856</v>
      </c>
      <c r="M9" s="491">
        <f>'D SlimLine Vertical'!M9+'D SlimLine Vertical'!M9*(Sumary!$C$6)</f>
        <v>77.165777380952406</v>
      </c>
      <c r="N9" s="491">
        <f>'D SlimLine Vertical'!N9+'D SlimLine Vertical'!N9*(Sumary!$C$6)</f>
        <v>83.327037900432899</v>
      </c>
      <c r="O9" s="51"/>
      <c r="P9" s="51"/>
    </row>
    <row r="10" spans="1:16" ht="15" customHeight="1" x14ac:dyDescent="0.25">
      <c r="A10" s="499">
        <v>2.8</v>
      </c>
      <c r="B10" s="500">
        <v>110.23622047244095</v>
      </c>
      <c r="C10" s="491">
        <f>'D SlimLine Vertical'!C10+'D SlimLine Vertical'!C10*(Sumary!$C$6)</f>
        <v>15.102073874458878</v>
      </c>
      <c r="D10" s="491">
        <f>'D SlimLine Vertical'!D10+'D SlimLine Vertical'!D10*(Sumary!$C$6)</f>
        <v>21.911646082251085</v>
      </c>
      <c r="E10" s="491">
        <f>'D SlimLine Vertical'!E10+'D SlimLine Vertical'!E10*(Sumary!$C$6)</f>
        <v>28.721218290043286</v>
      </c>
      <c r="F10" s="491">
        <f>'D SlimLine Vertical'!F10+'D SlimLine Vertical'!F10*(Sumary!$C$6)</f>
        <v>35.530790497835497</v>
      </c>
      <c r="G10" s="491">
        <f>'D SlimLine Vertical'!G10+'D SlimLine Vertical'!G10*(Sumary!$C$6)</f>
        <v>43.439772705627696</v>
      </c>
      <c r="H10" s="491">
        <f>'D SlimLine Vertical'!H10+'D SlimLine Vertical'!H10*(Sumary!$C$6)</f>
        <v>50.249344913419911</v>
      </c>
      <c r="I10" s="491">
        <f>'D SlimLine Vertical'!I10+'D SlimLine Vertical'!I10*(Sumary!$C$6)</f>
        <v>57.058917121212112</v>
      </c>
      <c r="J10" s="491">
        <f>'D SlimLine Vertical'!J10+'D SlimLine Vertical'!J10*(Sumary!$C$6)</f>
        <v>63.868489329004326</v>
      </c>
      <c r="K10" s="491">
        <f>'D SlimLine Vertical'!K10+'D SlimLine Vertical'!K10*(Sumary!$C$6)</f>
        <v>70.678061536796534</v>
      </c>
      <c r="L10" s="491">
        <f>'D SlimLine Vertical'!L10+'D SlimLine Vertical'!L10*(Sumary!$C$6)</f>
        <v>77.487633744588749</v>
      </c>
      <c r="M10" s="491">
        <f>'D SlimLine Vertical'!M10+'D SlimLine Vertical'!M10*(Sumary!$C$6)</f>
        <v>84.297205952380963</v>
      </c>
      <c r="N10" s="491">
        <f>'D SlimLine Vertical'!N10+'D SlimLine Vertical'!N10*(Sumary!$C$6)</f>
        <v>91.106778160173164</v>
      </c>
      <c r="O10" s="51"/>
      <c r="P10" s="51"/>
    </row>
    <row r="11" spans="1:16" ht="15" customHeight="1" x14ac:dyDescent="0.25">
      <c r="A11" s="499">
        <v>3.2</v>
      </c>
      <c r="B11" s="500">
        <v>125.98425196850394</v>
      </c>
      <c r="C11" s="491">
        <f>'D SlimLine Vertical'!C11+'D SlimLine Vertical'!C11*(Sumary!$C$6)</f>
        <v>15.750385562770564</v>
      </c>
      <c r="D11" s="491">
        <f>'D SlimLine Vertical'!D11+'D SlimLine Vertical'!D11*(Sumary!$C$6)</f>
        <v>23.208269458874462</v>
      </c>
      <c r="E11" s="491">
        <f>'D SlimLine Vertical'!E11+'D SlimLine Vertical'!E11*(Sumary!$C$6)</f>
        <v>30.666153354978359</v>
      </c>
      <c r="F11" s="491">
        <f>'D SlimLine Vertical'!F11+'D SlimLine Vertical'!F11*(Sumary!$C$6)</f>
        <v>38.12403725108225</v>
      </c>
      <c r="G11" s="491">
        <f>'D SlimLine Vertical'!G11+'D SlimLine Vertical'!G11*(Sumary!$C$6)</f>
        <v>46.681331147186143</v>
      </c>
      <c r="H11" s="491">
        <f>'D SlimLine Vertical'!H11+'D SlimLine Vertical'!H11*(Sumary!$C$6)</f>
        <v>54.139215043290044</v>
      </c>
      <c r="I11" s="491">
        <f>'D SlimLine Vertical'!I11+'D SlimLine Vertical'!I11*(Sumary!$C$6)</f>
        <v>61.597098939393938</v>
      </c>
      <c r="J11" s="491">
        <f>'D SlimLine Vertical'!J11+'D SlimLine Vertical'!J11*(Sumary!$C$6)</f>
        <v>69.054982835497825</v>
      </c>
      <c r="K11" s="491">
        <f>'D SlimLine Vertical'!K11+'D SlimLine Vertical'!K11*(Sumary!$C$6)</f>
        <v>76.512866731601747</v>
      </c>
      <c r="L11" s="491">
        <f>'D SlimLine Vertical'!L11+'D SlimLine Vertical'!L11*(Sumary!$C$6)</f>
        <v>83.970750627705641</v>
      </c>
      <c r="M11" s="491">
        <f>'D SlimLine Vertical'!M11+'D SlimLine Vertical'!M11*(Sumary!$C$6)</f>
        <v>91.428634523809521</v>
      </c>
      <c r="N11" s="491">
        <f>'D SlimLine Vertical'!N11+'D SlimLine Vertical'!N11*(Sumary!$C$6)</f>
        <v>98.886518419913429</v>
      </c>
      <c r="O11" s="51"/>
      <c r="P11" s="51"/>
    </row>
    <row r="12" spans="1:16" ht="15" customHeight="1" x14ac:dyDescent="0.25">
      <c r="A12" s="499">
        <v>3.6</v>
      </c>
      <c r="B12" s="500">
        <v>141.73228346456693</v>
      </c>
      <c r="C12" s="491">
        <f>'D SlimLine Vertical'!C12+'D SlimLine Vertical'!C12*(Sumary!$C$6)</f>
        <v>16.39869725108225</v>
      </c>
      <c r="D12" s="491">
        <f>'D SlimLine Vertical'!D12+'D SlimLine Vertical'!D12*(Sumary!$C$6)</f>
        <v>24.504892835497838</v>
      </c>
      <c r="E12" s="491">
        <f>'D SlimLine Vertical'!E12+'D SlimLine Vertical'!E12*(Sumary!$C$6)</f>
        <v>32.611088419913422</v>
      </c>
      <c r="F12" s="491">
        <f>'D SlimLine Vertical'!F12+'D SlimLine Vertical'!F12*(Sumary!$C$6)</f>
        <v>40.717284004328995</v>
      </c>
      <c r="G12" s="491">
        <f>'D SlimLine Vertical'!G12+'D SlimLine Vertical'!G12*(Sumary!$C$6)</f>
        <v>49.922889588744589</v>
      </c>
      <c r="H12" s="491">
        <f>'D SlimLine Vertical'!H12+'D SlimLine Vertical'!H12*(Sumary!$C$6)</f>
        <v>58.029085173160176</v>
      </c>
      <c r="I12" s="491">
        <f>'D SlimLine Vertical'!I12+'D SlimLine Vertical'!I12*(Sumary!$C$6)</f>
        <v>66.135280757575757</v>
      </c>
      <c r="J12" s="491">
        <f>'D SlimLine Vertical'!J12+'D SlimLine Vertical'!J12*(Sumary!$C$6)</f>
        <v>74.241476341991344</v>
      </c>
      <c r="K12" s="491">
        <f>'D SlimLine Vertical'!K12+'D SlimLine Vertical'!K12*(Sumary!$C$6)</f>
        <v>82.347671926406932</v>
      </c>
      <c r="L12" s="491">
        <f>'D SlimLine Vertical'!L12+'D SlimLine Vertical'!L12*(Sumary!$C$6)</f>
        <v>90.453867510822519</v>
      </c>
      <c r="M12" s="491">
        <f>'D SlimLine Vertical'!M12+'D SlimLine Vertical'!M12*(Sumary!$C$6)</f>
        <v>98.560063095238107</v>
      </c>
      <c r="N12" s="491">
        <f>'D SlimLine Vertical'!N12+'D SlimLine Vertical'!N12*(Sumary!$C$6)</f>
        <v>106.66625867965369</v>
      </c>
      <c r="O12" s="51"/>
      <c r="P12" s="51"/>
    </row>
    <row r="13" spans="1:16" ht="15" customHeight="1" x14ac:dyDescent="0.25">
      <c r="A13" s="499">
        <v>4</v>
      </c>
      <c r="B13" s="500">
        <v>157.48031496062993</v>
      </c>
      <c r="C13" s="491">
        <f>'D SlimLine Vertical'!C13+'D SlimLine Vertical'!C13*(Sumary!$C$6)</f>
        <v>17.047008939393937</v>
      </c>
      <c r="D13" s="491">
        <f>'D SlimLine Vertical'!D13+'D SlimLine Vertical'!D13*(Sumary!$C$6)</f>
        <v>25.801516212121211</v>
      </c>
      <c r="E13" s="491">
        <f>'D SlimLine Vertical'!E13+'D SlimLine Vertical'!E13*(Sumary!$C$6)</f>
        <v>34.556023484848481</v>
      </c>
      <c r="F13" s="491">
        <f>'D SlimLine Vertical'!F13+'D SlimLine Vertical'!F13*(Sumary!$C$6)</f>
        <v>43.310530757575755</v>
      </c>
      <c r="G13" s="491">
        <f>'D SlimLine Vertical'!G13+'D SlimLine Vertical'!G13*(Sumary!$C$6)</f>
        <v>53.164448030303028</v>
      </c>
      <c r="H13" s="491">
        <f>'D SlimLine Vertical'!H13+'D SlimLine Vertical'!H13*(Sumary!$C$6)</f>
        <v>61.918955303030295</v>
      </c>
      <c r="I13" s="491">
        <f>'D SlimLine Vertical'!I13+'D SlimLine Vertical'!I13*(Sumary!$C$6)</f>
        <v>70.673462575757569</v>
      </c>
      <c r="J13" s="491">
        <f>'D SlimLine Vertical'!J13+'D SlimLine Vertical'!J13*(Sumary!$C$6)</f>
        <v>79.42796984848485</v>
      </c>
      <c r="K13" s="491">
        <f>'D SlimLine Vertical'!K13+'D SlimLine Vertical'!K13*(Sumary!$C$6)</f>
        <v>88.182477121212131</v>
      </c>
      <c r="L13" s="491">
        <f>'D SlimLine Vertical'!L13+'D SlimLine Vertical'!L13*(Sumary!$C$6)</f>
        <v>96.936984393939397</v>
      </c>
      <c r="M13" s="491">
        <f>'D SlimLine Vertical'!M13+'D SlimLine Vertical'!M13*(Sumary!$C$6)</f>
        <v>105.69149166666666</v>
      </c>
      <c r="N13" s="491">
        <f>'D SlimLine Vertical'!N13+'D SlimLine Vertical'!N13*(Sumary!$C$6)</f>
        <v>114.44599893939393</v>
      </c>
      <c r="O13" s="51"/>
      <c r="P13" s="51"/>
    </row>
    <row r="14" spans="1:16" ht="15" customHeight="1" x14ac:dyDescent="0.25">
      <c r="A14" s="501"/>
      <c r="B14" s="501"/>
      <c r="C14" s="501"/>
      <c r="D14" s="494"/>
      <c r="E14" s="501"/>
      <c r="F14" s="494"/>
      <c r="G14" s="501"/>
      <c r="H14" s="494"/>
      <c r="I14" s="501"/>
      <c r="J14" s="494"/>
      <c r="K14" s="501"/>
      <c r="L14" s="494"/>
      <c r="M14" s="501"/>
      <c r="N14" s="494"/>
      <c r="O14" s="53"/>
    </row>
    <row r="15" spans="1:16" ht="15" customHeight="1" x14ac:dyDescent="0.25">
      <c r="A15" s="502" t="s">
        <v>242</v>
      </c>
      <c r="B15" s="501"/>
      <c r="C15" s="501"/>
      <c r="D15" s="494"/>
      <c r="E15" s="503"/>
      <c r="F15" s="494"/>
      <c r="H15" s="494"/>
      <c r="I15" s="501"/>
      <c r="J15" s="494"/>
      <c r="K15" s="501"/>
      <c r="L15" s="494"/>
      <c r="M15" s="501"/>
      <c r="N15" s="494"/>
      <c r="O15" s="53"/>
    </row>
    <row r="16" spans="1:16" ht="20.100000000000001" customHeight="1" x14ac:dyDescent="0.25">
      <c r="A16" s="721" t="s">
        <v>240</v>
      </c>
      <c r="B16" s="721"/>
      <c r="C16" s="496">
        <v>0.4</v>
      </c>
      <c r="D16" s="496">
        <v>0.8</v>
      </c>
      <c r="E16" s="496">
        <v>1.2</v>
      </c>
      <c r="F16" s="496">
        <v>1.6</v>
      </c>
      <c r="G16" s="496">
        <v>2</v>
      </c>
      <c r="H16" s="496">
        <v>2.4</v>
      </c>
      <c r="I16" s="496">
        <v>2.8</v>
      </c>
      <c r="J16" s="496">
        <v>3.2</v>
      </c>
      <c r="K16" s="496">
        <v>3.6</v>
      </c>
      <c r="L16" s="496">
        <v>4</v>
      </c>
      <c r="M16" s="496">
        <v>4.4000000000000004</v>
      </c>
      <c r="N16" s="496">
        <v>4.8</v>
      </c>
      <c r="O16" s="41"/>
      <c r="P16" s="41"/>
    </row>
    <row r="17" spans="1:16" ht="20.100000000000001" customHeight="1" x14ac:dyDescent="0.25">
      <c r="A17" s="497"/>
      <c r="B17" s="497" t="s">
        <v>241</v>
      </c>
      <c r="C17" s="498">
        <v>15.748031496062993</v>
      </c>
      <c r="D17" s="498">
        <v>31.496062992125985</v>
      </c>
      <c r="E17" s="498">
        <v>47.244094488188978</v>
      </c>
      <c r="F17" s="498">
        <v>62.99212598425197</v>
      </c>
      <c r="G17" s="498">
        <v>78.740157480314963</v>
      </c>
      <c r="H17" s="498">
        <v>94.488188976377955</v>
      </c>
      <c r="I17" s="498">
        <v>110.23622047244095</v>
      </c>
      <c r="J17" s="498">
        <v>125.98425196850394</v>
      </c>
      <c r="K17" s="498">
        <v>141.73228346456693</v>
      </c>
      <c r="L17" s="498">
        <v>157.48031496062993</v>
      </c>
      <c r="M17" s="498">
        <v>173.22834645669292</v>
      </c>
      <c r="N17" s="498">
        <v>188.97637795275591</v>
      </c>
      <c r="O17" s="47"/>
      <c r="P17" s="47"/>
    </row>
    <row r="18" spans="1:16" ht="15" customHeight="1" x14ac:dyDescent="0.25">
      <c r="A18" s="499">
        <v>0.4</v>
      </c>
      <c r="B18" s="500">
        <v>15.748031496062993</v>
      </c>
      <c r="C18" s="491">
        <f>'D SlimLine Vertical'!C18+'D SlimLine Vertical'!C18*(Sumary!$C$6)</f>
        <v>11.763775173160173</v>
      </c>
      <c r="D18" s="491">
        <f>'D SlimLine Vertical'!D18+'D SlimLine Vertical'!D18*(Sumary!$C$6)</f>
        <v>15.23504867965368</v>
      </c>
      <c r="E18" s="491">
        <f>'D SlimLine Vertical'!E18+'D SlimLine Vertical'!E18*(Sumary!$C$6)</f>
        <v>18.706322186147187</v>
      </c>
      <c r="F18" s="491">
        <f>'D SlimLine Vertical'!F18+'D SlimLine Vertical'!F18*(Sumary!$C$6)</f>
        <v>22.17759569264069</v>
      </c>
      <c r="G18" s="491">
        <f>'D SlimLine Vertical'!G18+'D SlimLine Vertical'!G18*(Sumary!$C$6)</f>
        <v>26.748279199134199</v>
      </c>
      <c r="H18" s="491">
        <f>'D SlimLine Vertical'!H18+'D SlimLine Vertical'!H18*(Sumary!$C$6)</f>
        <v>30.219552705627706</v>
      </c>
      <c r="I18" s="491">
        <f>'D SlimLine Vertical'!I18+'D SlimLine Vertical'!I18*(Sumary!$C$6)</f>
        <v>33.690826212121202</v>
      </c>
      <c r="J18" s="491">
        <f>'D SlimLine Vertical'!J18+'D SlimLine Vertical'!J18*(Sumary!$C$6)</f>
        <v>37.162099718614712</v>
      </c>
      <c r="K18" s="491">
        <f>'D SlimLine Vertical'!K18+'D SlimLine Vertical'!K18*(Sumary!$C$6)</f>
        <v>40.633373225108222</v>
      </c>
      <c r="L18" s="491">
        <f>'D SlimLine Vertical'!L18+'D SlimLine Vertical'!L18*(Sumary!$C$6)</f>
        <v>44.104646731601726</v>
      </c>
      <c r="M18" s="491">
        <f>'D SlimLine Vertical'!M18+'D SlimLine Vertical'!M18*(Sumary!$C$6)</f>
        <v>47.575920238095236</v>
      </c>
      <c r="N18" s="491">
        <f>'D SlimLine Vertical'!N18+'D SlimLine Vertical'!N18*(Sumary!$C$6)</f>
        <v>51.047193744588746</v>
      </c>
      <c r="O18" s="51"/>
      <c r="P18" s="51"/>
    </row>
    <row r="19" spans="1:16" ht="15" customHeight="1" x14ac:dyDescent="0.25">
      <c r="A19" s="499">
        <v>0.8</v>
      </c>
      <c r="B19" s="500">
        <v>31.496062992125985</v>
      </c>
      <c r="C19" s="491">
        <f>'D SlimLine Vertical'!C19+'D SlimLine Vertical'!C19*(Sumary!$C$6)</f>
        <v>12.857801147186148</v>
      </c>
      <c r="D19" s="491">
        <f>'D SlimLine Vertical'!D19+'D SlimLine Vertical'!D19*(Sumary!$C$6)</f>
        <v>17.42310062770563</v>
      </c>
      <c r="E19" s="491">
        <f>'D SlimLine Vertical'!E19+'D SlimLine Vertical'!E19*(Sumary!$C$6)</f>
        <v>21.988400108225111</v>
      </c>
      <c r="F19" s="491">
        <f>'D SlimLine Vertical'!F19+'D SlimLine Vertical'!F19*(Sumary!$C$6)</f>
        <v>26.553699588744589</v>
      </c>
      <c r="G19" s="491">
        <f>'D SlimLine Vertical'!G19+'D SlimLine Vertical'!G19*(Sumary!$C$6)</f>
        <v>32.218409069264062</v>
      </c>
      <c r="H19" s="491">
        <f>'D SlimLine Vertical'!H19+'D SlimLine Vertical'!H19*(Sumary!$C$6)</f>
        <v>36.783708549783547</v>
      </c>
      <c r="I19" s="491">
        <f>'D SlimLine Vertical'!I19+'D SlimLine Vertical'!I19*(Sumary!$C$6)</f>
        <v>41.349008030303018</v>
      </c>
      <c r="J19" s="491">
        <f>'D SlimLine Vertical'!J19+'D SlimLine Vertical'!J19*(Sumary!$C$6)</f>
        <v>45.914307510822503</v>
      </c>
      <c r="K19" s="491">
        <f>'D SlimLine Vertical'!K19+'D SlimLine Vertical'!K19*(Sumary!$C$6)</f>
        <v>50.479606991341996</v>
      </c>
      <c r="L19" s="491">
        <f>'D SlimLine Vertical'!L19+'D SlimLine Vertical'!L19*(Sumary!$C$6)</f>
        <v>55.044906471861474</v>
      </c>
      <c r="M19" s="491">
        <f>'D SlimLine Vertical'!M19+'D SlimLine Vertical'!M19*(Sumary!$C$6)</f>
        <v>59.610205952380952</v>
      </c>
      <c r="N19" s="491">
        <f>'D SlimLine Vertical'!N19+'D SlimLine Vertical'!N19*(Sumary!$C$6)</f>
        <v>64.175505432900437</v>
      </c>
      <c r="O19" s="51"/>
      <c r="P19" s="51"/>
    </row>
    <row r="20" spans="1:16" ht="15" customHeight="1" x14ac:dyDescent="0.25">
      <c r="A20" s="499">
        <v>1.2</v>
      </c>
      <c r="B20" s="500">
        <v>47.244094488188978</v>
      </c>
      <c r="C20" s="491">
        <f>'D SlimLine Vertical'!C20+'D SlimLine Vertical'!C20*(Sumary!$C$6)</f>
        <v>13.951827121212123</v>
      </c>
      <c r="D20" s="491">
        <f>'D SlimLine Vertical'!D20+'D SlimLine Vertical'!D20*(Sumary!$C$6)</f>
        <v>19.611152575757576</v>
      </c>
      <c r="E20" s="491">
        <f>'D SlimLine Vertical'!E20+'D SlimLine Vertical'!E20*(Sumary!$C$6)</f>
        <v>25.270478030303028</v>
      </c>
      <c r="F20" s="491">
        <f>'D SlimLine Vertical'!F20+'D SlimLine Vertical'!F20*(Sumary!$C$6)</f>
        <v>30.929803484848485</v>
      </c>
      <c r="G20" s="491">
        <f>'D SlimLine Vertical'!G20+'D SlimLine Vertical'!G20*(Sumary!$C$6)</f>
        <v>37.688538939393936</v>
      </c>
      <c r="H20" s="491">
        <f>'D SlimLine Vertical'!H20+'D SlimLine Vertical'!H20*(Sumary!$C$6)</f>
        <v>43.347864393939389</v>
      </c>
      <c r="I20" s="491">
        <f>'D SlimLine Vertical'!I20+'D SlimLine Vertical'!I20*(Sumary!$C$6)</f>
        <v>49.007189848484842</v>
      </c>
      <c r="J20" s="491">
        <f>'D SlimLine Vertical'!J20+'D SlimLine Vertical'!J20*(Sumary!$C$6)</f>
        <v>54.666515303030295</v>
      </c>
      <c r="K20" s="491">
        <f>'D SlimLine Vertical'!K20+'D SlimLine Vertical'!K20*(Sumary!$C$6)</f>
        <v>60.325840757575747</v>
      </c>
      <c r="L20" s="491">
        <f>'D SlimLine Vertical'!L20+'D SlimLine Vertical'!L20*(Sumary!$C$6)</f>
        <v>65.985166212121214</v>
      </c>
      <c r="M20" s="491">
        <f>'D SlimLine Vertical'!M20+'D SlimLine Vertical'!M20*(Sumary!$C$6)</f>
        <v>71.644491666666667</v>
      </c>
      <c r="N20" s="491">
        <f>'D SlimLine Vertical'!N20+'D SlimLine Vertical'!N20*(Sumary!$C$6)</f>
        <v>77.303817121212134</v>
      </c>
      <c r="O20" s="51"/>
      <c r="P20" s="51"/>
    </row>
    <row r="21" spans="1:16" ht="15" customHeight="1" x14ac:dyDescent="0.25">
      <c r="A21" s="499">
        <v>1.6</v>
      </c>
      <c r="B21" s="500">
        <v>62.99212598425197</v>
      </c>
      <c r="C21" s="491">
        <f>'D SlimLine Vertical'!C21+'D SlimLine Vertical'!C21*(Sumary!$C$6)</f>
        <v>15.045853095238094</v>
      </c>
      <c r="D21" s="491">
        <f>'D SlimLine Vertical'!D21+'D SlimLine Vertical'!D21*(Sumary!$C$6)</f>
        <v>21.799204523809525</v>
      </c>
      <c r="E21" s="491">
        <f>'D SlimLine Vertical'!E21+'D SlimLine Vertical'!E21*(Sumary!$C$6)</f>
        <v>28.552555952380953</v>
      </c>
      <c r="F21" s="491">
        <f>'D SlimLine Vertical'!F21+'D SlimLine Vertical'!F21*(Sumary!$C$6)</f>
        <v>35.305907380952377</v>
      </c>
      <c r="G21" s="491">
        <f>'D SlimLine Vertical'!G21+'D SlimLine Vertical'!G21*(Sumary!$C$6)</f>
        <v>43.15866880952381</v>
      </c>
      <c r="H21" s="491">
        <f>'D SlimLine Vertical'!H21+'D SlimLine Vertical'!H21*(Sumary!$C$6)</f>
        <v>49.912020238095231</v>
      </c>
      <c r="I21" s="491">
        <f>'D SlimLine Vertical'!I21+'D SlimLine Vertical'!I21*(Sumary!$C$6)</f>
        <v>56.665371666666658</v>
      </c>
      <c r="J21" s="491">
        <f>'D SlimLine Vertical'!J21+'D SlimLine Vertical'!J21*(Sumary!$C$6)</f>
        <v>63.418723095238086</v>
      </c>
      <c r="K21" s="491">
        <f>'D SlimLine Vertical'!K21+'D SlimLine Vertical'!K21*(Sumary!$C$6)</f>
        <v>70.172074523809542</v>
      </c>
      <c r="L21" s="491">
        <f>'D SlimLine Vertical'!L21+'D SlimLine Vertical'!L21*(Sumary!$C$6)</f>
        <v>76.925425952380962</v>
      </c>
      <c r="M21" s="491">
        <f>'D SlimLine Vertical'!M21+'D SlimLine Vertical'!M21*(Sumary!$C$6)</f>
        <v>83.678777380952383</v>
      </c>
      <c r="N21" s="491">
        <f>'D SlimLine Vertical'!N21+'D SlimLine Vertical'!N21*(Sumary!$C$6)</f>
        <v>90.432128809523803</v>
      </c>
      <c r="O21" s="51"/>
      <c r="P21" s="51"/>
    </row>
    <row r="22" spans="1:16" ht="15" customHeight="1" x14ac:dyDescent="0.25">
      <c r="A22" s="499">
        <v>2</v>
      </c>
      <c r="B22" s="500">
        <v>78.740157480314963</v>
      </c>
      <c r="C22" s="491">
        <f>'D SlimLine Vertical'!C22+'D SlimLine Vertical'!C22*(Sumary!$C$6)</f>
        <v>16.139879069264072</v>
      </c>
      <c r="D22" s="491">
        <f>'D SlimLine Vertical'!D22+'D SlimLine Vertical'!D22*(Sumary!$C$6)</f>
        <v>23.987256471861475</v>
      </c>
      <c r="E22" s="491">
        <f>'D SlimLine Vertical'!E22+'D SlimLine Vertical'!E22*(Sumary!$C$6)</f>
        <v>31.834633874458877</v>
      </c>
      <c r="F22" s="491">
        <f>'D SlimLine Vertical'!F22+'D SlimLine Vertical'!F22*(Sumary!$C$6)</f>
        <v>39.682011277056276</v>
      </c>
      <c r="G22" s="491">
        <f>'D SlimLine Vertical'!G22+'D SlimLine Vertical'!G22*(Sumary!$C$6)</f>
        <v>48.628798679653677</v>
      </c>
      <c r="H22" s="491">
        <f>'D SlimLine Vertical'!H22+'D SlimLine Vertical'!H22*(Sumary!$C$6)</f>
        <v>56.476176082251079</v>
      </c>
      <c r="I22" s="491">
        <f>'D SlimLine Vertical'!I22+'D SlimLine Vertical'!I22*(Sumary!$C$6)</f>
        <v>64.323553484848489</v>
      </c>
      <c r="J22" s="491">
        <f>'D SlimLine Vertical'!J22+'D SlimLine Vertical'!J22*(Sumary!$C$6)</f>
        <v>72.170930887445891</v>
      </c>
      <c r="K22" s="491">
        <f>'D SlimLine Vertical'!K22+'D SlimLine Vertical'!K22*(Sumary!$C$6)</f>
        <v>80.018308290043308</v>
      </c>
      <c r="L22" s="491">
        <f>'D SlimLine Vertical'!L22+'D SlimLine Vertical'!L22*(Sumary!$C$6)</f>
        <v>87.865685692640696</v>
      </c>
      <c r="M22" s="491">
        <f>'D SlimLine Vertical'!M22+'D SlimLine Vertical'!M22*(Sumary!$C$6)</f>
        <v>95.713063095238127</v>
      </c>
      <c r="N22" s="491">
        <f>'D SlimLine Vertical'!N22+'D SlimLine Vertical'!N22*(Sumary!$C$6)</f>
        <v>103.5604404978355</v>
      </c>
      <c r="O22" s="51"/>
      <c r="P22" s="51"/>
    </row>
    <row r="23" spans="1:16" ht="15" customHeight="1" x14ac:dyDescent="0.25">
      <c r="A23" s="499">
        <v>2.4</v>
      </c>
      <c r="B23" s="500">
        <v>94.488188976377955</v>
      </c>
      <c r="C23" s="491">
        <f>'D SlimLine Vertical'!C23+'D SlimLine Vertical'!C23*(Sumary!$C$6)</f>
        <v>17.233905043290044</v>
      </c>
      <c r="D23" s="491">
        <f>'D SlimLine Vertical'!D23+'D SlimLine Vertical'!D23*(Sumary!$C$6)</f>
        <v>26.175308419913417</v>
      </c>
      <c r="E23" s="491">
        <f>'D SlimLine Vertical'!E23+'D SlimLine Vertical'!E23*(Sumary!$C$6)</f>
        <v>35.116711796536798</v>
      </c>
      <c r="F23" s="491">
        <f>'D SlimLine Vertical'!F23+'D SlimLine Vertical'!F23*(Sumary!$C$6)</f>
        <v>44.058115173160168</v>
      </c>
      <c r="G23" s="491">
        <f>'D SlimLine Vertical'!G23+'D SlimLine Vertical'!G23*(Sumary!$C$6)</f>
        <v>54.098928549783544</v>
      </c>
      <c r="H23" s="491">
        <f>'D SlimLine Vertical'!H23+'D SlimLine Vertical'!H23*(Sumary!$C$6)</f>
        <v>63.040331926406928</v>
      </c>
      <c r="I23" s="491">
        <f>'D SlimLine Vertical'!I23+'D SlimLine Vertical'!I23*(Sumary!$C$6)</f>
        <v>71.981735303030305</v>
      </c>
      <c r="J23" s="491">
        <f>'D SlimLine Vertical'!J23+'D SlimLine Vertical'!J23*(Sumary!$C$6)</f>
        <v>80.92313867965369</v>
      </c>
      <c r="K23" s="491">
        <f>'D SlimLine Vertical'!K23+'D SlimLine Vertical'!K23*(Sumary!$C$6)</f>
        <v>89.864542056277074</v>
      </c>
      <c r="L23" s="491">
        <f>'D SlimLine Vertical'!L23+'D SlimLine Vertical'!L23*(Sumary!$C$6)</f>
        <v>98.80594543290043</v>
      </c>
      <c r="M23" s="491">
        <f>'D SlimLine Vertical'!M23+'D SlimLine Vertical'!M23*(Sumary!$C$6)</f>
        <v>107.74734880952383</v>
      </c>
      <c r="N23" s="491">
        <f>'D SlimLine Vertical'!N23+'D SlimLine Vertical'!N23*(Sumary!$C$6)</f>
        <v>116.6887521861472</v>
      </c>
      <c r="O23" s="51"/>
      <c r="P23" s="51"/>
    </row>
    <row r="24" spans="1:16" ht="15" customHeight="1" x14ac:dyDescent="0.25">
      <c r="A24" s="499">
        <v>2.8</v>
      </c>
      <c r="B24" s="500">
        <v>110.23622047244095</v>
      </c>
      <c r="C24" s="491">
        <f>'D SlimLine Vertical'!C24+'D SlimLine Vertical'!C24*(Sumary!$C$6)</f>
        <v>18.327931017316022</v>
      </c>
      <c r="D24" s="491">
        <f>'D SlimLine Vertical'!D24+'D SlimLine Vertical'!D24*(Sumary!$C$6)</f>
        <v>28.363360367965374</v>
      </c>
      <c r="E24" s="491">
        <f>'D SlimLine Vertical'!E24+'D SlimLine Vertical'!E24*(Sumary!$C$6)</f>
        <v>38.398789718614715</v>
      </c>
      <c r="F24" s="491">
        <f>'D SlimLine Vertical'!F24+'D SlimLine Vertical'!F24*(Sumary!$C$6)</f>
        <v>48.434219069264067</v>
      </c>
      <c r="G24" s="491">
        <f>'D SlimLine Vertical'!G24+'D SlimLine Vertical'!G24*(Sumary!$C$6)</f>
        <v>59.569058419913425</v>
      </c>
      <c r="H24" s="491">
        <f>'D SlimLine Vertical'!H24+'D SlimLine Vertical'!H24*(Sumary!$C$6)</f>
        <v>69.60448777056277</v>
      </c>
      <c r="I24" s="491">
        <f>'D SlimLine Vertical'!I24+'D SlimLine Vertical'!I24*(Sumary!$C$6)</f>
        <v>79.639917121212122</v>
      </c>
      <c r="J24" s="491">
        <f>'D SlimLine Vertical'!J24+'D SlimLine Vertical'!J24*(Sumary!$C$6)</f>
        <v>89.675346471861474</v>
      </c>
      <c r="K24" s="491">
        <f>'D SlimLine Vertical'!K24+'D SlimLine Vertical'!K24*(Sumary!$C$6)</f>
        <v>99.710775822510826</v>
      </c>
      <c r="L24" s="491">
        <f>'D SlimLine Vertical'!L24+'D SlimLine Vertical'!L24*(Sumary!$C$6)</f>
        <v>109.74620517316019</v>
      </c>
      <c r="M24" s="491">
        <f>'D SlimLine Vertical'!M24+'D SlimLine Vertical'!M24*(Sumary!$C$6)</f>
        <v>119.78163452380954</v>
      </c>
      <c r="N24" s="491">
        <f>'D SlimLine Vertical'!N24+'D SlimLine Vertical'!N24*(Sumary!$C$6)</f>
        <v>129.81706387445888</v>
      </c>
      <c r="O24" s="51"/>
      <c r="P24" s="51"/>
    </row>
    <row r="25" spans="1:16" ht="15" customHeight="1" x14ac:dyDescent="0.25">
      <c r="A25" s="499">
        <v>3.2</v>
      </c>
      <c r="B25" s="500">
        <v>125.98425196850394</v>
      </c>
      <c r="C25" s="491">
        <f>'D SlimLine Vertical'!C25+'D SlimLine Vertical'!C25*(Sumary!$C$6)</f>
        <v>19.421956991341993</v>
      </c>
      <c r="D25" s="491">
        <f>'D SlimLine Vertical'!D25+'D SlimLine Vertical'!D25*(Sumary!$C$6)</f>
        <v>30.55141231601732</v>
      </c>
      <c r="E25" s="491">
        <f>'D SlimLine Vertical'!E25+'D SlimLine Vertical'!E25*(Sumary!$C$6)</f>
        <v>41.680867640692647</v>
      </c>
      <c r="F25" s="491">
        <f>'D SlimLine Vertical'!F25+'D SlimLine Vertical'!F25*(Sumary!$C$6)</f>
        <v>52.810322965367966</v>
      </c>
      <c r="G25" s="491">
        <f>'D SlimLine Vertical'!G25+'D SlimLine Vertical'!G25*(Sumary!$C$6)</f>
        <v>65.039188290043299</v>
      </c>
      <c r="H25" s="491">
        <f>'D SlimLine Vertical'!H25+'D SlimLine Vertical'!H25*(Sumary!$C$6)</f>
        <v>76.168643614718619</v>
      </c>
      <c r="I25" s="491">
        <f>'D SlimLine Vertical'!I25+'D SlimLine Vertical'!I25*(Sumary!$C$6)</f>
        <v>87.298098939393938</v>
      </c>
      <c r="J25" s="491">
        <f>'D SlimLine Vertical'!J25+'D SlimLine Vertical'!J25*(Sumary!$C$6)</f>
        <v>98.427554264069286</v>
      </c>
      <c r="K25" s="491">
        <f>'D SlimLine Vertical'!K25+'D SlimLine Vertical'!K25*(Sumary!$C$6)</f>
        <v>109.55700958874461</v>
      </c>
      <c r="L25" s="491">
        <f>'D SlimLine Vertical'!L25+'D SlimLine Vertical'!L25*(Sumary!$C$6)</f>
        <v>120.68646491341993</v>
      </c>
      <c r="M25" s="491">
        <f>'D SlimLine Vertical'!M25+'D SlimLine Vertical'!M25*(Sumary!$C$6)</f>
        <v>131.81592023809523</v>
      </c>
      <c r="N25" s="491">
        <f>'D SlimLine Vertical'!N25+'D SlimLine Vertical'!N25*(Sumary!$C$6)</f>
        <v>142.94537556277058</v>
      </c>
      <c r="O25" s="51"/>
      <c r="P25" s="51"/>
    </row>
    <row r="26" spans="1:16" ht="15" customHeight="1" x14ac:dyDescent="0.25">
      <c r="A26" s="499">
        <v>3.6</v>
      </c>
      <c r="B26" s="500">
        <v>141.73228346456693</v>
      </c>
      <c r="C26" s="491">
        <f>'D SlimLine Vertical'!C26+'D SlimLine Vertical'!C26*(Sumary!$C$6)</f>
        <v>20.515982965367964</v>
      </c>
      <c r="D26" s="491">
        <f>'D SlimLine Vertical'!D26+'D SlimLine Vertical'!D26*(Sumary!$C$6)</f>
        <v>32.739464264069262</v>
      </c>
      <c r="E26" s="491">
        <f>'D SlimLine Vertical'!E26+'D SlimLine Vertical'!E26*(Sumary!$C$6)</f>
        <v>44.962945562770564</v>
      </c>
      <c r="F26" s="491">
        <f>'D SlimLine Vertical'!F26+'D SlimLine Vertical'!F26*(Sumary!$C$6)</f>
        <v>57.186426861471858</v>
      </c>
      <c r="G26" s="491">
        <f>'D SlimLine Vertical'!G26+'D SlimLine Vertical'!G26*(Sumary!$C$6)</f>
        <v>70.50931816017318</v>
      </c>
      <c r="H26" s="491">
        <f>'D SlimLine Vertical'!H26+'D SlimLine Vertical'!H26*(Sumary!$C$6)</f>
        <v>82.732799458874482</v>
      </c>
      <c r="I26" s="491">
        <f>'D SlimLine Vertical'!I26+'D SlimLine Vertical'!I26*(Sumary!$C$6)</f>
        <v>94.95628075757574</v>
      </c>
      <c r="J26" s="491">
        <f>'D SlimLine Vertical'!J26+'D SlimLine Vertical'!J26*(Sumary!$C$6)</f>
        <v>107.17976205627706</v>
      </c>
      <c r="K26" s="491">
        <f>'D SlimLine Vertical'!K26+'D SlimLine Vertical'!K26*(Sumary!$C$6)</f>
        <v>119.40324335497837</v>
      </c>
      <c r="L26" s="491">
        <f>'D SlimLine Vertical'!L26+'D SlimLine Vertical'!L26*(Sumary!$C$6)</f>
        <v>131.62672465367964</v>
      </c>
      <c r="M26" s="491">
        <f>'D SlimLine Vertical'!M26+'D SlimLine Vertical'!M26*(Sumary!$C$6)</f>
        <v>143.85020595238095</v>
      </c>
      <c r="N26" s="491">
        <f>'D SlimLine Vertical'!N26+'D SlimLine Vertical'!N26*(Sumary!$C$6)</f>
        <v>156.07368725108225</v>
      </c>
      <c r="O26" s="51"/>
      <c r="P26" s="51"/>
    </row>
    <row r="27" spans="1:16" ht="15" customHeight="1" x14ac:dyDescent="0.25">
      <c r="A27" s="499">
        <v>4</v>
      </c>
      <c r="B27" s="500">
        <v>157.48031496062993</v>
      </c>
      <c r="C27" s="491">
        <f>'D SlimLine Vertical'!C27+'D SlimLine Vertical'!C27*(Sumary!$C$6)</f>
        <v>21.610008939393939</v>
      </c>
      <c r="D27" s="491">
        <f>'D SlimLine Vertical'!D27+'D SlimLine Vertical'!D27*(Sumary!$C$6)</f>
        <v>34.927516212121205</v>
      </c>
      <c r="E27" s="491">
        <f>'D SlimLine Vertical'!E27+'D SlimLine Vertical'!E27*(Sumary!$C$6)</f>
        <v>48.245023484848481</v>
      </c>
      <c r="F27" s="491">
        <f>'D SlimLine Vertical'!F27+'D SlimLine Vertical'!F27*(Sumary!$C$6)</f>
        <v>61.56253075757575</v>
      </c>
      <c r="G27" s="491">
        <f>'D SlimLine Vertical'!G27+'D SlimLine Vertical'!G27*(Sumary!$C$6)</f>
        <v>75.979448030303033</v>
      </c>
      <c r="H27" s="491">
        <f>'D SlimLine Vertical'!H27+'D SlimLine Vertical'!H27*(Sumary!$C$6)</f>
        <v>89.296955303030316</v>
      </c>
      <c r="I27" s="491">
        <f>'D SlimLine Vertical'!I27+'D SlimLine Vertical'!I27*(Sumary!$C$6)</f>
        <v>102.61446257575754</v>
      </c>
      <c r="J27" s="491">
        <f>'D SlimLine Vertical'!J27+'D SlimLine Vertical'!J27*(Sumary!$C$6)</f>
        <v>115.93196984848485</v>
      </c>
      <c r="K27" s="491">
        <f>'D SlimLine Vertical'!K27+'D SlimLine Vertical'!K27*(Sumary!$C$6)</f>
        <v>129.24947712121212</v>
      </c>
      <c r="L27" s="491">
        <f>'D SlimLine Vertical'!L27+'D SlimLine Vertical'!L27*(Sumary!$C$6)</f>
        <v>142.56698439393935</v>
      </c>
      <c r="M27" s="491">
        <f>'D SlimLine Vertical'!M27+'D SlimLine Vertical'!M27*(Sumary!$C$6)</f>
        <v>155.88449166666666</v>
      </c>
      <c r="N27" s="491">
        <f>'D SlimLine Vertical'!N27+'D SlimLine Vertical'!N27*(Sumary!$C$6)</f>
        <v>169.20199893939392</v>
      </c>
      <c r="O27" s="51"/>
      <c r="P27" s="51"/>
    </row>
    <row r="28" spans="1:16" ht="15" customHeight="1" x14ac:dyDescent="0.25">
      <c r="D28" s="494"/>
      <c r="F28" s="494"/>
      <c r="H28" s="494"/>
      <c r="J28" s="494"/>
      <c r="L28" s="494"/>
      <c r="N28" s="494"/>
    </row>
    <row r="29" spans="1:16" ht="15" customHeight="1" x14ac:dyDescent="0.25">
      <c r="A29" s="492" t="s">
        <v>243</v>
      </c>
      <c r="D29" s="494"/>
      <c r="F29" s="494"/>
      <c r="H29" s="494"/>
      <c r="J29" s="494"/>
      <c r="L29" s="494"/>
      <c r="N29" s="494"/>
    </row>
    <row r="30" spans="1:16" ht="20.100000000000001" customHeight="1" x14ac:dyDescent="0.25">
      <c r="A30" s="721" t="s">
        <v>240</v>
      </c>
      <c r="B30" s="721"/>
      <c r="C30" s="496">
        <v>0.4</v>
      </c>
      <c r="D30" s="496">
        <v>0.8</v>
      </c>
      <c r="E30" s="496">
        <v>1.2</v>
      </c>
      <c r="F30" s="496">
        <v>1.6</v>
      </c>
      <c r="G30" s="496">
        <v>2</v>
      </c>
      <c r="H30" s="496">
        <v>2.4</v>
      </c>
      <c r="I30" s="496">
        <v>2.8</v>
      </c>
      <c r="J30" s="496">
        <v>3.2</v>
      </c>
      <c r="K30" s="496">
        <v>3.6</v>
      </c>
      <c r="L30" s="496">
        <v>4</v>
      </c>
      <c r="M30" s="496">
        <v>4.4000000000000004</v>
      </c>
      <c r="N30" s="496">
        <v>4.8</v>
      </c>
      <c r="O30" s="41"/>
      <c r="P30" s="41"/>
    </row>
    <row r="31" spans="1:16" ht="20.100000000000001" customHeight="1" x14ac:dyDescent="0.25">
      <c r="A31" s="497"/>
      <c r="B31" s="497" t="s">
        <v>241</v>
      </c>
      <c r="C31" s="498">
        <v>15.748031496062993</v>
      </c>
      <c r="D31" s="498">
        <v>31.496062992125985</v>
      </c>
      <c r="E31" s="498">
        <v>47.244094488188978</v>
      </c>
      <c r="F31" s="498">
        <v>62.99212598425197</v>
      </c>
      <c r="G31" s="498">
        <v>78.740157480314963</v>
      </c>
      <c r="H31" s="498">
        <v>94.488188976377955</v>
      </c>
      <c r="I31" s="498">
        <v>110.23622047244095</v>
      </c>
      <c r="J31" s="498">
        <v>125.98425196850394</v>
      </c>
      <c r="K31" s="498">
        <v>141.73228346456693</v>
      </c>
      <c r="L31" s="498">
        <v>157.48031496062993</v>
      </c>
      <c r="M31" s="498">
        <v>173.22834645669292</v>
      </c>
      <c r="N31" s="498">
        <v>188.97637795275591</v>
      </c>
      <c r="O31" s="47"/>
      <c r="P31" s="47"/>
    </row>
    <row r="32" spans="1:16" x14ac:dyDescent="0.25">
      <c r="A32" s="499">
        <v>0.4</v>
      </c>
      <c r="B32" s="500">
        <v>15.748031496062993</v>
      </c>
      <c r="C32" s="491">
        <f>'D SlimLine Vertical'!C32+'D SlimLine Vertical'!C32*(Sumary!$C$6)</f>
        <v>12.215060887445887</v>
      </c>
      <c r="D32" s="491">
        <f>'D SlimLine Vertical'!D32+'D SlimLine Vertical'!D32*(Sumary!$C$6)</f>
        <v>16.137620108225107</v>
      </c>
      <c r="E32" s="491">
        <f>'D SlimLine Vertical'!E32+'D SlimLine Vertical'!E32*(Sumary!$C$6)</f>
        <v>20.060179329004331</v>
      </c>
      <c r="F32" s="491">
        <f>'D SlimLine Vertical'!F32+'D SlimLine Vertical'!F32*(Sumary!$C$6)</f>
        <v>23.982738549783548</v>
      </c>
      <c r="G32" s="491">
        <f>'D SlimLine Vertical'!G32+'D SlimLine Vertical'!G32*(Sumary!$C$6)</f>
        <v>29.004707770562771</v>
      </c>
      <c r="H32" s="491">
        <f>'D SlimLine Vertical'!H32+'D SlimLine Vertical'!H32*(Sumary!$C$6)</f>
        <v>32.927266991341988</v>
      </c>
      <c r="I32" s="491">
        <f>'D SlimLine Vertical'!I32+'D SlimLine Vertical'!I32*(Sumary!$C$6)</f>
        <v>36.849826212121208</v>
      </c>
      <c r="J32" s="491">
        <f>'D SlimLine Vertical'!J32+'D SlimLine Vertical'!J32*(Sumary!$C$6)</f>
        <v>40.772385432900428</v>
      </c>
      <c r="K32" s="491">
        <f>'D SlimLine Vertical'!K32+'D SlimLine Vertical'!K32*(Sumary!$C$6)</f>
        <v>44.694944653679649</v>
      </c>
      <c r="L32" s="491">
        <f>'D SlimLine Vertical'!L32+'D SlimLine Vertical'!L32*(Sumary!$C$6)</f>
        <v>48.617503874458869</v>
      </c>
      <c r="M32" s="491">
        <f>'D SlimLine Vertical'!M32+'D SlimLine Vertical'!M32*(Sumary!$C$6)</f>
        <v>52.540063095238096</v>
      </c>
      <c r="N32" s="491">
        <f>'D SlimLine Vertical'!N32+'D SlimLine Vertical'!N32*(Sumary!$C$6)</f>
        <v>56.46262231601731</v>
      </c>
      <c r="O32" s="51"/>
      <c r="P32" s="51"/>
    </row>
    <row r="33" spans="1:16" x14ac:dyDescent="0.25">
      <c r="A33" s="499">
        <v>0.8</v>
      </c>
      <c r="B33" s="500">
        <v>31.496062992125985</v>
      </c>
      <c r="C33" s="491">
        <f>'D SlimLine Vertical'!C33+'D SlimLine Vertical'!C33*(Sumary!$C$6)</f>
        <v>13.673762186147187</v>
      </c>
      <c r="D33" s="491">
        <f>'D SlimLine Vertical'!D33+'D SlimLine Vertical'!D33*(Sumary!$C$6)</f>
        <v>19.055022705627707</v>
      </c>
      <c r="E33" s="491">
        <f>'D SlimLine Vertical'!E33+'D SlimLine Vertical'!E33*(Sumary!$C$6)</f>
        <v>24.436283225108223</v>
      </c>
      <c r="F33" s="491">
        <f>'D SlimLine Vertical'!F33+'D SlimLine Vertical'!F33*(Sumary!$C$6)</f>
        <v>29.817543744588743</v>
      </c>
      <c r="G33" s="491">
        <f>'D SlimLine Vertical'!G33+'D SlimLine Vertical'!G33*(Sumary!$C$6)</f>
        <v>36.298214264069259</v>
      </c>
      <c r="H33" s="491">
        <f>'D SlimLine Vertical'!H33+'D SlimLine Vertical'!H33*(Sumary!$C$6)</f>
        <v>41.679474783549772</v>
      </c>
      <c r="I33" s="491">
        <f>'D SlimLine Vertical'!I33+'D SlimLine Vertical'!I33*(Sumary!$C$6)</f>
        <v>47.060735303030292</v>
      </c>
      <c r="J33" s="491">
        <f>'D SlimLine Vertical'!J33+'D SlimLine Vertical'!J33*(Sumary!$C$6)</f>
        <v>52.441995822510819</v>
      </c>
      <c r="K33" s="491">
        <f>'D SlimLine Vertical'!K33+'D SlimLine Vertical'!K33*(Sumary!$C$6)</f>
        <v>57.823256341991346</v>
      </c>
      <c r="L33" s="491">
        <f>'D SlimLine Vertical'!L33+'D SlimLine Vertical'!L33*(Sumary!$C$6)</f>
        <v>63.204516861471852</v>
      </c>
      <c r="M33" s="491">
        <f>'D SlimLine Vertical'!M33+'D SlimLine Vertical'!M33*(Sumary!$C$6)</f>
        <v>68.585777380952379</v>
      </c>
      <c r="N33" s="491">
        <f>'D SlimLine Vertical'!N33+'D SlimLine Vertical'!N33*(Sumary!$C$6)</f>
        <v>73.967037900432899</v>
      </c>
      <c r="O33" s="51"/>
      <c r="P33" s="51"/>
    </row>
    <row r="34" spans="1:16" x14ac:dyDescent="0.25">
      <c r="A34" s="499">
        <v>1.2</v>
      </c>
      <c r="B34" s="500">
        <v>47.244094488188978</v>
      </c>
      <c r="C34" s="491">
        <f>'D SlimLine Vertical'!C34+'D SlimLine Vertical'!C34*(Sumary!$C$6)</f>
        <v>15.132463484848486</v>
      </c>
      <c r="D34" s="491">
        <f>'D SlimLine Vertical'!D34+'D SlimLine Vertical'!D34*(Sumary!$C$6)</f>
        <v>21.972425303030303</v>
      </c>
      <c r="E34" s="491">
        <f>'D SlimLine Vertical'!E34+'D SlimLine Vertical'!E34*(Sumary!$C$6)</f>
        <v>28.812387121212122</v>
      </c>
      <c r="F34" s="491">
        <f>'D SlimLine Vertical'!F34+'D SlimLine Vertical'!F34*(Sumary!$C$6)</f>
        <v>35.652348939393931</v>
      </c>
      <c r="G34" s="491">
        <f>'D SlimLine Vertical'!G34+'D SlimLine Vertical'!G34*(Sumary!$C$6)</f>
        <v>43.59172075757575</v>
      </c>
      <c r="H34" s="491">
        <f>'D SlimLine Vertical'!H34+'D SlimLine Vertical'!H34*(Sumary!$C$6)</f>
        <v>50.431682575757563</v>
      </c>
      <c r="I34" s="491">
        <f>'D SlimLine Vertical'!I34+'D SlimLine Vertical'!I34*(Sumary!$C$6)</f>
        <v>57.271644393939376</v>
      </c>
      <c r="J34" s="491">
        <f>'D SlimLine Vertical'!J34+'D SlimLine Vertical'!J34*(Sumary!$C$6)</f>
        <v>64.111606212121202</v>
      </c>
      <c r="K34" s="491">
        <f>'D SlimLine Vertical'!K34+'D SlimLine Vertical'!K34*(Sumary!$C$6)</f>
        <v>70.951568030303036</v>
      </c>
      <c r="L34" s="491">
        <f>'D SlimLine Vertical'!L34+'D SlimLine Vertical'!L34*(Sumary!$C$6)</f>
        <v>77.791529848484842</v>
      </c>
      <c r="M34" s="491">
        <f>'D SlimLine Vertical'!M34+'D SlimLine Vertical'!M34*(Sumary!$C$6)</f>
        <v>84.631491666666662</v>
      </c>
      <c r="N34" s="491">
        <f>'D SlimLine Vertical'!N34+'D SlimLine Vertical'!N34*(Sumary!$C$6)</f>
        <v>91.471453484848482</v>
      </c>
      <c r="O34" s="51"/>
      <c r="P34" s="51"/>
    </row>
    <row r="35" spans="1:16" x14ac:dyDescent="0.25">
      <c r="A35" s="499">
        <v>1.6</v>
      </c>
      <c r="B35" s="500">
        <v>62.99212598425197</v>
      </c>
      <c r="C35" s="491">
        <f>'D SlimLine Vertical'!C35+'D SlimLine Vertical'!C35*(Sumary!$C$6)</f>
        <v>16.591164783549782</v>
      </c>
      <c r="D35" s="491">
        <f>'D SlimLine Vertical'!D35+'D SlimLine Vertical'!D35*(Sumary!$C$6)</f>
        <v>24.889827900432902</v>
      </c>
      <c r="E35" s="491">
        <f>'D SlimLine Vertical'!E35+'D SlimLine Vertical'!E35*(Sumary!$C$6)</f>
        <v>33.188491017316011</v>
      </c>
      <c r="F35" s="491">
        <f>'D SlimLine Vertical'!F35+'D SlimLine Vertical'!F35*(Sumary!$C$6)</f>
        <v>41.487154134199123</v>
      </c>
      <c r="G35" s="491">
        <f>'D SlimLine Vertical'!G35+'D SlimLine Vertical'!G35*(Sumary!$C$6)</f>
        <v>50.885227251082249</v>
      </c>
      <c r="H35" s="491">
        <f>'D SlimLine Vertical'!H35+'D SlimLine Vertical'!H35*(Sumary!$C$6)</f>
        <v>59.183890367965354</v>
      </c>
      <c r="I35" s="491">
        <f>'D SlimLine Vertical'!I35+'D SlimLine Vertical'!I35*(Sumary!$C$6)</f>
        <v>67.482553484848481</v>
      </c>
      <c r="J35" s="491">
        <f>'D SlimLine Vertical'!J35+'D SlimLine Vertical'!J35*(Sumary!$C$6)</f>
        <v>75.7812166017316</v>
      </c>
      <c r="K35" s="491">
        <f>'D SlimLine Vertical'!K35+'D SlimLine Vertical'!K35*(Sumary!$C$6)</f>
        <v>84.07987971861472</v>
      </c>
      <c r="L35" s="491">
        <f>'D SlimLine Vertical'!L35+'D SlimLine Vertical'!L35*(Sumary!$C$6)</f>
        <v>92.378542835497839</v>
      </c>
      <c r="M35" s="491">
        <f>'D SlimLine Vertical'!M35+'D SlimLine Vertical'!M35*(Sumary!$C$6)</f>
        <v>100.67720595238096</v>
      </c>
      <c r="N35" s="491">
        <f>'D SlimLine Vertical'!N35+'D SlimLine Vertical'!N35*(Sumary!$C$6)</f>
        <v>108.97586906926406</v>
      </c>
      <c r="O35" s="51"/>
      <c r="P35" s="51"/>
    </row>
    <row r="36" spans="1:16" x14ac:dyDescent="0.25">
      <c r="A36" s="499">
        <v>2</v>
      </c>
      <c r="B36" s="500">
        <v>78.740157480314963</v>
      </c>
      <c r="C36" s="491">
        <f>'D SlimLine Vertical'!C36+'D SlimLine Vertical'!C36*(Sumary!$C$6)</f>
        <v>18.049866082251082</v>
      </c>
      <c r="D36" s="491">
        <f>'D SlimLine Vertical'!D36+'D SlimLine Vertical'!D36*(Sumary!$C$6)</f>
        <v>27.807230497835501</v>
      </c>
      <c r="E36" s="491">
        <f>'D SlimLine Vertical'!E36+'D SlimLine Vertical'!E36*(Sumary!$C$6)</f>
        <v>37.564594913419903</v>
      </c>
      <c r="F36" s="491">
        <f>'D SlimLine Vertical'!F36+'D SlimLine Vertical'!F36*(Sumary!$C$6)</f>
        <v>47.321959329004322</v>
      </c>
      <c r="G36" s="491">
        <f>'D SlimLine Vertical'!G36+'D SlimLine Vertical'!G36*(Sumary!$C$6)</f>
        <v>58.178733744588733</v>
      </c>
      <c r="H36" s="491">
        <f>'D SlimLine Vertical'!H36+'D SlimLine Vertical'!H36*(Sumary!$C$6)</f>
        <v>67.936098160173159</v>
      </c>
      <c r="I36" s="491">
        <f>'D SlimLine Vertical'!I36+'D SlimLine Vertical'!I36*(Sumary!$C$6)</f>
        <v>77.693462575757579</v>
      </c>
      <c r="J36" s="491">
        <f>'D SlimLine Vertical'!J36+'D SlimLine Vertical'!J36*(Sumary!$C$6)</f>
        <v>87.450826991341998</v>
      </c>
      <c r="K36" s="491">
        <f>'D SlimLine Vertical'!K36+'D SlimLine Vertical'!K36*(Sumary!$C$6)</f>
        <v>97.208191406926417</v>
      </c>
      <c r="L36" s="491">
        <f>'D SlimLine Vertical'!L36+'D SlimLine Vertical'!L36*(Sumary!$C$6)</f>
        <v>106.96555582251082</v>
      </c>
      <c r="M36" s="491">
        <f>'D SlimLine Vertical'!M36+'D SlimLine Vertical'!M36*(Sumary!$C$6)</f>
        <v>116.72292023809526</v>
      </c>
      <c r="N36" s="491">
        <f>'D SlimLine Vertical'!N36+'D SlimLine Vertical'!N36*(Sumary!$C$6)</f>
        <v>126.48028465367965</v>
      </c>
      <c r="O36" s="51"/>
      <c r="P36" s="51"/>
    </row>
    <row r="37" spans="1:16" x14ac:dyDescent="0.25">
      <c r="A37" s="499">
        <v>2.4</v>
      </c>
      <c r="B37" s="500">
        <v>94.488188976377955</v>
      </c>
      <c r="C37" s="491">
        <f>'D SlimLine Vertical'!C37+'D SlimLine Vertical'!C37*(Sumary!$C$6)</f>
        <v>19.508567380952382</v>
      </c>
      <c r="D37" s="491">
        <f>'D SlimLine Vertical'!D37+'D SlimLine Vertical'!D37*(Sumary!$C$6)</f>
        <v>30.724633095238094</v>
      </c>
      <c r="E37" s="491">
        <f>'D SlimLine Vertical'!E37+'D SlimLine Vertical'!E37*(Sumary!$C$6)</f>
        <v>41.940698809523809</v>
      </c>
      <c r="F37" s="491">
        <f>'D SlimLine Vertical'!F37+'D SlimLine Vertical'!F37*(Sumary!$C$6)</f>
        <v>53.156764523809521</v>
      </c>
      <c r="G37" s="491">
        <f>'D SlimLine Vertical'!G37+'D SlimLine Vertical'!G37*(Sumary!$C$6)</f>
        <v>65.472240238095239</v>
      </c>
      <c r="H37" s="491">
        <f>'D SlimLine Vertical'!H37+'D SlimLine Vertical'!H37*(Sumary!$C$6)</f>
        <v>76.688305952380958</v>
      </c>
      <c r="I37" s="491">
        <f>'D SlimLine Vertical'!I37+'D SlimLine Vertical'!I37*(Sumary!$C$6)</f>
        <v>87.904371666666663</v>
      </c>
      <c r="J37" s="491">
        <f>'D SlimLine Vertical'!J37+'D SlimLine Vertical'!J37*(Sumary!$C$6)</f>
        <v>99.120437380952382</v>
      </c>
      <c r="K37" s="491">
        <f>'D SlimLine Vertical'!K37+'D SlimLine Vertical'!K37*(Sumary!$C$6)</f>
        <v>110.33650309523811</v>
      </c>
      <c r="L37" s="491">
        <f>'D SlimLine Vertical'!L37+'D SlimLine Vertical'!L37*(Sumary!$C$6)</f>
        <v>121.55256880952381</v>
      </c>
      <c r="M37" s="491">
        <f>'D SlimLine Vertical'!M37+'D SlimLine Vertical'!M37*(Sumary!$C$6)</f>
        <v>132.76863452380951</v>
      </c>
      <c r="N37" s="491">
        <f>'D SlimLine Vertical'!N37+'D SlimLine Vertical'!N37*(Sumary!$C$6)</f>
        <v>143.98470023809523</v>
      </c>
      <c r="O37" s="51"/>
      <c r="P37" s="51"/>
    </row>
    <row r="38" spans="1:16" x14ac:dyDescent="0.25">
      <c r="A38" s="499">
        <v>2.8</v>
      </c>
      <c r="B38" s="500">
        <v>110.23622047244095</v>
      </c>
      <c r="C38" s="491">
        <f>'D SlimLine Vertical'!C38+'D SlimLine Vertical'!C38*(Sumary!$C$6)</f>
        <v>20.967268679653682</v>
      </c>
      <c r="D38" s="491">
        <f>'D SlimLine Vertical'!D38+'D SlimLine Vertical'!D38*(Sumary!$C$6)</f>
        <v>33.64203569264069</v>
      </c>
      <c r="E38" s="491">
        <f>'D SlimLine Vertical'!E38+'D SlimLine Vertical'!E38*(Sumary!$C$6)</f>
        <v>46.316802705627701</v>
      </c>
      <c r="F38" s="491">
        <f>'D SlimLine Vertical'!F38+'D SlimLine Vertical'!F38*(Sumary!$C$6)</f>
        <v>58.991569718614713</v>
      </c>
      <c r="G38" s="491">
        <f>'D SlimLine Vertical'!G38+'D SlimLine Vertical'!G38*(Sumary!$C$6)</f>
        <v>72.765746731601737</v>
      </c>
      <c r="H38" s="491">
        <f>'D SlimLine Vertical'!H38+'D SlimLine Vertical'!H38*(Sumary!$C$6)</f>
        <v>85.440513744588756</v>
      </c>
      <c r="I38" s="491">
        <f>'D SlimLine Vertical'!I38+'D SlimLine Vertical'!I38*(Sumary!$C$6)</f>
        <v>98.115280757575746</v>
      </c>
      <c r="J38" s="491">
        <f>'D SlimLine Vertical'!J38+'D SlimLine Vertical'!J38*(Sumary!$C$6)</f>
        <v>110.79004777056278</v>
      </c>
      <c r="K38" s="491">
        <f>'D SlimLine Vertical'!K38+'D SlimLine Vertical'!K38*(Sumary!$C$6)</f>
        <v>123.46481478354978</v>
      </c>
      <c r="L38" s="491">
        <f>'D SlimLine Vertical'!L38+'D SlimLine Vertical'!L38*(Sumary!$C$6)</f>
        <v>136.13958179653679</v>
      </c>
      <c r="M38" s="491">
        <f>'D SlimLine Vertical'!M38+'D SlimLine Vertical'!M38*(Sumary!$C$6)</f>
        <v>148.81434880952381</v>
      </c>
      <c r="N38" s="491">
        <f>'D SlimLine Vertical'!N38+'D SlimLine Vertical'!N38*(Sumary!$C$6)</f>
        <v>161.4891158225108</v>
      </c>
      <c r="O38" s="51"/>
      <c r="P38" s="51"/>
    </row>
    <row r="39" spans="1:16" x14ac:dyDescent="0.25">
      <c r="A39" s="499">
        <v>3.2</v>
      </c>
      <c r="B39" s="500">
        <v>125.98425196850394</v>
      </c>
      <c r="C39" s="491">
        <f>'D SlimLine Vertical'!C39+'D SlimLine Vertical'!C39*(Sumary!$C$6)</f>
        <v>22.425969978354981</v>
      </c>
      <c r="D39" s="491">
        <f>'D SlimLine Vertical'!D39+'D SlimLine Vertical'!D39*(Sumary!$C$6)</f>
        <v>36.559438290043289</v>
      </c>
      <c r="E39" s="491">
        <f>'D SlimLine Vertical'!E39+'D SlimLine Vertical'!E39*(Sumary!$C$6)</f>
        <v>50.6929066017316</v>
      </c>
      <c r="F39" s="491">
        <f>'D SlimLine Vertical'!F39+'D SlimLine Vertical'!F39*(Sumary!$C$6)</f>
        <v>64.826374913419912</v>
      </c>
      <c r="G39" s="491">
        <f>'D SlimLine Vertical'!G39+'D SlimLine Vertical'!G39*(Sumary!$C$6)</f>
        <v>80.059253225108222</v>
      </c>
      <c r="H39" s="491">
        <f>'D SlimLine Vertical'!H39+'D SlimLine Vertical'!H39*(Sumary!$C$6)</f>
        <v>94.192721536796526</v>
      </c>
      <c r="I39" s="491">
        <f>'D SlimLine Vertical'!I39+'D SlimLine Vertical'!I39*(Sumary!$C$6)</f>
        <v>108.32618984848484</v>
      </c>
      <c r="J39" s="491">
        <f>'D SlimLine Vertical'!J39+'D SlimLine Vertical'!J39*(Sumary!$C$6)</f>
        <v>122.45965816017316</v>
      </c>
      <c r="K39" s="491">
        <f>'D SlimLine Vertical'!K39+'D SlimLine Vertical'!K39*(Sumary!$C$6)</f>
        <v>136.59312647186147</v>
      </c>
      <c r="L39" s="491">
        <f>'D SlimLine Vertical'!L39+'D SlimLine Vertical'!L39*(Sumary!$C$6)</f>
        <v>150.72659478354976</v>
      </c>
      <c r="M39" s="491">
        <f>'D SlimLine Vertical'!M39+'D SlimLine Vertical'!M39*(Sumary!$C$6)</f>
        <v>164.8600630952381</v>
      </c>
      <c r="N39" s="491">
        <f>'D SlimLine Vertical'!N39+'D SlimLine Vertical'!N39*(Sumary!$C$6)</f>
        <v>178.99353140692639</v>
      </c>
      <c r="O39" s="51"/>
      <c r="P39" s="51"/>
    </row>
    <row r="40" spans="1:16" x14ac:dyDescent="0.25">
      <c r="A40" s="499">
        <v>3.6</v>
      </c>
      <c r="B40" s="500">
        <v>141.73228346456693</v>
      </c>
      <c r="C40" s="491">
        <f>'D SlimLine Vertical'!C40+'D SlimLine Vertical'!C40*(Sumary!$C$6)</f>
        <v>23.884671277056281</v>
      </c>
      <c r="D40" s="491">
        <f>'D SlimLine Vertical'!D40+'D SlimLine Vertical'!D40*(Sumary!$C$6)</f>
        <v>39.476840887445881</v>
      </c>
      <c r="E40" s="491">
        <f>'D SlimLine Vertical'!E40+'D SlimLine Vertical'!E40*(Sumary!$C$6)</f>
        <v>55.0690104978355</v>
      </c>
      <c r="F40" s="491">
        <f>'D SlimLine Vertical'!F40+'D SlimLine Vertical'!F40*(Sumary!$C$6)</f>
        <v>70.661180108225111</v>
      </c>
      <c r="G40" s="491">
        <f>'D SlimLine Vertical'!G40+'D SlimLine Vertical'!G40*(Sumary!$C$6)</f>
        <v>87.352759718614735</v>
      </c>
      <c r="H40" s="491">
        <f>'D SlimLine Vertical'!H40+'D SlimLine Vertical'!H40*(Sumary!$C$6)</f>
        <v>102.94492932900434</v>
      </c>
      <c r="I40" s="491">
        <f>'D SlimLine Vertical'!I40+'D SlimLine Vertical'!I40*(Sumary!$C$6)</f>
        <v>118.53709893939391</v>
      </c>
      <c r="J40" s="491">
        <f>'D SlimLine Vertical'!J40+'D SlimLine Vertical'!J40*(Sumary!$C$6)</f>
        <v>134.12926854978352</v>
      </c>
      <c r="K40" s="491">
        <f>'D SlimLine Vertical'!K40+'D SlimLine Vertical'!K40*(Sumary!$C$6)</f>
        <v>149.72143816017316</v>
      </c>
      <c r="L40" s="491">
        <f>'D SlimLine Vertical'!L40+'D SlimLine Vertical'!L40*(Sumary!$C$6)</f>
        <v>165.31360777056275</v>
      </c>
      <c r="M40" s="491">
        <f>'D SlimLine Vertical'!M40+'D SlimLine Vertical'!M40*(Sumary!$C$6)</f>
        <v>180.9057773809524</v>
      </c>
      <c r="N40" s="491">
        <f>'D SlimLine Vertical'!N40+'D SlimLine Vertical'!N40*(Sumary!$C$6)</f>
        <v>196.49794699134199</v>
      </c>
      <c r="O40" s="51"/>
      <c r="P40" s="51"/>
    </row>
    <row r="41" spans="1:16" x14ac:dyDescent="0.25">
      <c r="A41" s="499">
        <v>4</v>
      </c>
      <c r="B41" s="500">
        <v>157.48031496062993</v>
      </c>
      <c r="C41" s="491">
        <f>'D SlimLine Vertical'!C41+'D SlimLine Vertical'!C41*(Sumary!$C$6)</f>
        <v>25.343372575757574</v>
      </c>
      <c r="D41" s="491">
        <f>'D SlimLine Vertical'!D41+'D SlimLine Vertical'!D41*(Sumary!$C$6)</f>
        <v>42.394243484848474</v>
      </c>
      <c r="E41" s="491">
        <f>'D SlimLine Vertical'!E41+'D SlimLine Vertical'!E41*(Sumary!$C$6)</f>
        <v>59.445114393939384</v>
      </c>
      <c r="F41" s="491">
        <f>'D SlimLine Vertical'!F41+'D SlimLine Vertical'!F41*(Sumary!$C$6)</f>
        <v>76.495985303030281</v>
      </c>
      <c r="G41" s="491">
        <f>'D SlimLine Vertical'!G41+'D SlimLine Vertical'!G41*(Sumary!$C$6)</f>
        <v>94.646266212121205</v>
      </c>
      <c r="H41" s="491">
        <f>'D SlimLine Vertical'!H41+'D SlimLine Vertical'!H41*(Sumary!$C$6)</f>
        <v>111.69713712121212</v>
      </c>
      <c r="I41" s="491">
        <f>'D SlimLine Vertical'!I41+'D SlimLine Vertical'!I41*(Sumary!$C$6)</f>
        <v>128.748008030303</v>
      </c>
      <c r="J41" s="491">
        <f>'D SlimLine Vertical'!J41+'D SlimLine Vertical'!J41*(Sumary!$C$6)</f>
        <v>145.79887893939389</v>
      </c>
      <c r="K41" s="491">
        <f>'D SlimLine Vertical'!K41+'D SlimLine Vertical'!K41*(Sumary!$C$6)</f>
        <v>162.84974984848483</v>
      </c>
      <c r="L41" s="491">
        <f>'D SlimLine Vertical'!L41+'D SlimLine Vertical'!L41*(Sumary!$C$6)</f>
        <v>179.90062075757572</v>
      </c>
      <c r="M41" s="491">
        <f>'D SlimLine Vertical'!M41+'D SlimLine Vertical'!M41*(Sumary!$C$6)</f>
        <v>196.95149166666664</v>
      </c>
      <c r="N41" s="491">
        <f>'D SlimLine Vertical'!N41+'D SlimLine Vertical'!N41*(Sumary!$C$6)</f>
        <v>214.00236257575753</v>
      </c>
      <c r="O41" s="51"/>
      <c r="P41" s="51"/>
    </row>
    <row r="42" spans="1:16" x14ac:dyDescent="0.25">
      <c r="A42" s="501"/>
      <c r="B42" s="501"/>
      <c r="C42" s="501"/>
      <c r="D42" s="494"/>
      <c r="E42" s="501"/>
      <c r="F42" s="494"/>
      <c r="G42" s="501"/>
      <c r="H42" s="494"/>
      <c r="I42" s="501"/>
      <c r="J42" s="494"/>
      <c r="K42" s="501"/>
      <c r="L42" s="494"/>
      <c r="M42" s="501"/>
      <c r="N42" s="494"/>
      <c r="O42" s="53"/>
    </row>
    <row r="43" spans="1:16" x14ac:dyDescent="0.25">
      <c r="A43" s="502" t="s">
        <v>244</v>
      </c>
      <c r="B43" s="501"/>
      <c r="C43" s="501"/>
      <c r="D43" s="494"/>
      <c r="E43" s="503"/>
      <c r="F43" s="494"/>
      <c r="H43" s="494"/>
      <c r="I43" s="501"/>
      <c r="J43" s="494"/>
      <c r="K43" s="501"/>
      <c r="L43" s="494"/>
      <c r="M43" s="501"/>
      <c r="N43" s="494"/>
      <c r="O43" s="53"/>
    </row>
    <row r="44" spans="1:16" ht="20.100000000000001" customHeight="1" x14ac:dyDescent="0.25">
      <c r="A44" s="721" t="s">
        <v>240</v>
      </c>
      <c r="B44" s="721"/>
      <c r="C44" s="496">
        <v>0.4</v>
      </c>
      <c r="D44" s="496">
        <v>0.8</v>
      </c>
      <c r="E44" s="496">
        <v>1.2</v>
      </c>
      <c r="F44" s="496">
        <v>1.6</v>
      </c>
      <c r="G44" s="496">
        <v>2</v>
      </c>
      <c r="H44" s="496">
        <v>2.4</v>
      </c>
      <c r="I44" s="496">
        <v>2.8</v>
      </c>
      <c r="J44" s="496">
        <v>3.2</v>
      </c>
      <c r="K44" s="496">
        <v>3.6</v>
      </c>
      <c r="L44" s="496">
        <v>4</v>
      </c>
      <c r="M44" s="496">
        <v>4.4000000000000004</v>
      </c>
      <c r="N44" s="496">
        <v>4.8</v>
      </c>
      <c r="O44" s="41"/>
      <c r="P44" s="41"/>
    </row>
    <row r="45" spans="1:16" ht="20.100000000000001" customHeight="1" x14ac:dyDescent="0.25">
      <c r="A45" s="497"/>
      <c r="B45" s="497" t="s">
        <v>241</v>
      </c>
      <c r="C45" s="498">
        <v>15.748031496062993</v>
      </c>
      <c r="D45" s="498">
        <v>31.496062992125985</v>
      </c>
      <c r="E45" s="498">
        <v>47.244094488188978</v>
      </c>
      <c r="F45" s="498">
        <v>62.99212598425197</v>
      </c>
      <c r="G45" s="498">
        <v>78.740157480314963</v>
      </c>
      <c r="H45" s="498">
        <v>94.488188976377955</v>
      </c>
      <c r="I45" s="498">
        <v>110.23622047244095</v>
      </c>
      <c r="J45" s="498">
        <v>125.98425196850394</v>
      </c>
      <c r="K45" s="498">
        <v>141.73228346456693</v>
      </c>
      <c r="L45" s="498">
        <v>157.48031496062993</v>
      </c>
      <c r="M45" s="498">
        <v>173.22834645669292</v>
      </c>
      <c r="N45" s="498">
        <v>188.97637795275591</v>
      </c>
      <c r="O45" s="47"/>
      <c r="P45" s="47"/>
    </row>
    <row r="46" spans="1:16" x14ac:dyDescent="0.25">
      <c r="A46" s="499">
        <v>0.4</v>
      </c>
      <c r="B46" s="500">
        <v>15.748031496062993</v>
      </c>
      <c r="C46" s="491">
        <f>'D SlimLine Vertical'!C46+'D SlimLine Vertical'!C46*(Sumary!$C$6)</f>
        <v>12.866918030303029</v>
      </c>
      <c r="D46" s="491">
        <f>'D SlimLine Vertical'!D46+'D SlimLine Vertical'!D46*(Sumary!$C$6)</f>
        <v>17.441334393939393</v>
      </c>
      <c r="E46" s="491">
        <f>'D SlimLine Vertical'!E46+'D SlimLine Vertical'!E46*(Sumary!$C$6)</f>
        <v>22.015750757575756</v>
      </c>
      <c r="F46" s="491">
        <f>'D SlimLine Vertical'!F46+'D SlimLine Vertical'!F46*(Sumary!$C$6)</f>
        <v>26.590167121212119</v>
      </c>
      <c r="G46" s="491">
        <f>'D SlimLine Vertical'!G46+'D SlimLine Vertical'!G46*(Sumary!$C$6)</f>
        <v>32.263993484848484</v>
      </c>
      <c r="H46" s="491">
        <f>'D SlimLine Vertical'!H46+'D SlimLine Vertical'!H46*(Sumary!$C$6)</f>
        <v>36.838409848484837</v>
      </c>
      <c r="I46" s="491">
        <f>'D SlimLine Vertical'!I46+'D SlimLine Vertical'!I46*(Sumary!$C$6)</f>
        <v>41.412826212121196</v>
      </c>
      <c r="J46" s="491">
        <f>'D SlimLine Vertical'!J46+'D SlimLine Vertical'!J46*(Sumary!$C$6)</f>
        <v>45.987242575757563</v>
      </c>
      <c r="K46" s="491">
        <f>'D SlimLine Vertical'!K46+'D SlimLine Vertical'!K46*(Sumary!$C$6)</f>
        <v>50.561658939393936</v>
      </c>
      <c r="L46" s="491">
        <f>'D SlimLine Vertical'!L46+'D SlimLine Vertical'!L46*(Sumary!$C$6)</f>
        <v>55.136075303030296</v>
      </c>
      <c r="M46" s="491">
        <f>'D SlimLine Vertical'!M46+'D SlimLine Vertical'!M46*(Sumary!$C$6)</f>
        <v>59.710491666666663</v>
      </c>
      <c r="N46" s="491">
        <f>'D SlimLine Vertical'!N46+'D SlimLine Vertical'!N46*(Sumary!$C$6)</f>
        <v>64.284908030303029</v>
      </c>
      <c r="O46" s="51"/>
      <c r="P46" s="51"/>
    </row>
    <row r="47" spans="1:16" x14ac:dyDescent="0.25">
      <c r="A47" s="499">
        <v>0.8</v>
      </c>
      <c r="B47" s="500">
        <v>31.496062992125985</v>
      </c>
      <c r="C47" s="491">
        <f>'D SlimLine Vertical'!C47+'D SlimLine Vertical'!C47*(Sumary!$C$6)</f>
        <v>14.852372575757578</v>
      </c>
      <c r="D47" s="491">
        <f>'D SlimLine Vertical'!D47+'D SlimLine Vertical'!D47*(Sumary!$C$6)</f>
        <v>21.412243484848485</v>
      </c>
      <c r="E47" s="491">
        <f>'D SlimLine Vertical'!E47+'D SlimLine Vertical'!E47*(Sumary!$C$6)</f>
        <v>27.972114393939393</v>
      </c>
      <c r="F47" s="491">
        <f>'D SlimLine Vertical'!F47+'D SlimLine Vertical'!F47*(Sumary!$C$6)</f>
        <v>34.531985303030297</v>
      </c>
      <c r="G47" s="491">
        <f>'D SlimLine Vertical'!G47+'D SlimLine Vertical'!G47*(Sumary!$C$6)</f>
        <v>42.191266212121207</v>
      </c>
      <c r="H47" s="491">
        <f>'D SlimLine Vertical'!H47+'D SlimLine Vertical'!H47*(Sumary!$C$6)</f>
        <v>48.751137121212118</v>
      </c>
      <c r="I47" s="491">
        <f>'D SlimLine Vertical'!I47+'D SlimLine Vertical'!I47*(Sumary!$C$6)</f>
        <v>55.311008030303007</v>
      </c>
      <c r="J47" s="491">
        <f>'D SlimLine Vertical'!J47+'D SlimLine Vertical'!J47*(Sumary!$C$6)</f>
        <v>61.870878939393933</v>
      </c>
      <c r="K47" s="491">
        <f>'D SlimLine Vertical'!K47+'D SlimLine Vertical'!K47*(Sumary!$C$6)</f>
        <v>68.430749848484865</v>
      </c>
      <c r="L47" s="491">
        <f>'D SlimLine Vertical'!L47+'D SlimLine Vertical'!L47*(Sumary!$C$6)</f>
        <v>74.990620757575769</v>
      </c>
      <c r="M47" s="491">
        <f>'D SlimLine Vertical'!M47+'D SlimLine Vertical'!M47*(Sumary!$C$6)</f>
        <v>81.550491666666673</v>
      </c>
      <c r="N47" s="491">
        <f>'D SlimLine Vertical'!N47+'D SlimLine Vertical'!N47*(Sumary!$C$6)</f>
        <v>88.110362575757577</v>
      </c>
      <c r="O47" s="51"/>
      <c r="P47" s="51"/>
    </row>
    <row r="48" spans="1:16" x14ac:dyDescent="0.25">
      <c r="A48" s="499">
        <v>1.2</v>
      </c>
      <c r="B48" s="500">
        <v>47.244094488188978</v>
      </c>
      <c r="C48" s="491">
        <f>'D SlimLine Vertical'!C48+'D SlimLine Vertical'!C48*(Sumary!$C$6)</f>
        <v>16.837827121212118</v>
      </c>
      <c r="D48" s="491">
        <f>'D SlimLine Vertical'!D48+'D SlimLine Vertical'!D48*(Sumary!$C$6)</f>
        <v>25.383152575757574</v>
      </c>
      <c r="E48" s="491">
        <f>'D SlimLine Vertical'!E48+'D SlimLine Vertical'!E48*(Sumary!$C$6)</f>
        <v>33.928478030303026</v>
      </c>
      <c r="F48" s="491">
        <f>'D SlimLine Vertical'!F48+'D SlimLine Vertical'!F48*(Sumary!$C$6)</f>
        <v>42.473803484848482</v>
      </c>
      <c r="G48" s="491">
        <f>'D SlimLine Vertical'!G48+'D SlimLine Vertical'!G48*(Sumary!$C$6)</f>
        <v>52.118538939393936</v>
      </c>
      <c r="H48" s="491">
        <f>'D SlimLine Vertical'!H48+'D SlimLine Vertical'!H48*(Sumary!$C$6)</f>
        <v>60.663864393939384</v>
      </c>
      <c r="I48" s="491">
        <f>'D SlimLine Vertical'!I48+'D SlimLine Vertical'!I48*(Sumary!$C$6)</f>
        <v>69.209189848484826</v>
      </c>
      <c r="J48" s="491">
        <f>'D SlimLine Vertical'!J48+'D SlimLine Vertical'!J48*(Sumary!$C$6)</f>
        <v>77.754515303030303</v>
      </c>
      <c r="K48" s="491">
        <f>'D SlimLine Vertical'!K48+'D SlimLine Vertical'!K48*(Sumary!$C$6)</f>
        <v>86.299840757575751</v>
      </c>
      <c r="L48" s="491">
        <f>'D SlimLine Vertical'!L48+'D SlimLine Vertical'!L48*(Sumary!$C$6)</f>
        <v>94.845166212121214</v>
      </c>
      <c r="M48" s="491">
        <f>'D SlimLine Vertical'!M48+'D SlimLine Vertical'!M48*(Sumary!$C$6)</f>
        <v>103.39049166666666</v>
      </c>
      <c r="N48" s="491">
        <f>'D SlimLine Vertical'!N48+'D SlimLine Vertical'!N48*(Sumary!$C$6)</f>
        <v>111.93581712121211</v>
      </c>
      <c r="O48" s="51"/>
      <c r="P48" s="51"/>
    </row>
    <row r="49" spans="1:40" x14ac:dyDescent="0.25">
      <c r="A49" s="499">
        <v>1.6</v>
      </c>
      <c r="B49" s="500">
        <v>62.99212598425197</v>
      </c>
      <c r="C49" s="491">
        <f>'D SlimLine Vertical'!C49+'D SlimLine Vertical'!C49*(Sumary!$C$6)</f>
        <v>18.823281666666666</v>
      </c>
      <c r="D49" s="491">
        <f>'D SlimLine Vertical'!D49+'D SlimLine Vertical'!D49*(Sumary!$C$6)</f>
        <v>29.354061666666666</v>
      </c>
      <c r="E49" s="491">
        <f>'D SlimLine Vertical'!E49+'D SlimLine Vertical'!E49*(Sumary!$C$6)</f>
        <v>39.884841666666659</v>
      </c>
      <c r="F49" s="491">
        <f>'D SlimLine Vertical'!F49+'D SlimLine Vertical'!F49*(Sumary!$C$6)</f>
        <v>50.415621666666659</v>
      </c>
      <c r="G49" s="491">
        <f>'D SlimLine Vertical'!G49+'D SlimLine Vertical'!G49*(Sumary!$C$6)</f>
        <v>62.045811666666665</v>
      </c>
      <c r="H49" s="491">
        <f>'D SlimLine Vertical'!H49+'D SlimLine Vertical'!H49*(Sumary!$C$6)</f>
        <v>72.576591666666658</v>
      </c>
      <c r="I49" s="491">
        <f>'D SlimLine Vertical'!I49+'D SlimLine Vertical'!I49*(Sumary!$C$6)</f>
        <v>83.107371666666651</v>
      </c>
      <c r="J49" s="491">
        <f>'D SlimLine Vertical'!J49+'D SlimLine Vertical'!J49*(Sumary!$C$6)</f>
        <v>93.638151666666658</v>
      </c>
      <c r="K49" s="491">
        <f>'D SlimLine Vertical'!K49+'D SlimLine Vertical'!K49*(Sumary!$C$6)</f>
        <v>104.16893166666668</v>
      </c>
      <c r="L49" s="491">
        <f>'D SlimLine Vertical'!L49+'D SlimLine Vertical'!L49*(Sumary!$C$6)</f>
        <v>114.69971166666667</v>
      </c>
      <c r="M49" s="491">
        <f>'D SlimLine Vertical'!M49+'D SlimLine Vertical'!M49*(Sumary!$C$6)</f>
        <v>125.23049166666668</v>
      </c>
      <c r="N49" s="491">
        <f>'D SlimLine Vertical'!N49+'D SlimLine Vertical'!N49*(Sumary!$C$6)</f>
        <v>135.76127166666666</v>
      </c>
      <c r="O49" s="51"/>
      <c r="P49" s="51"/>
    </row>
    <row r="50" spans="1:40" x14ac:dyDescent="0.25">
      <c r="A50" s="499">
        <v>2</v>
      </c>
      <c r="B50" s="500">
        <v>78.740157480314963</v>
      </c>
      <c r="C50" s="491">
        <f>'D SlimLine Vertical'!C50+'D SlimLine Vertical'!C50*(Sumary!$C$6)</f>
        <v>20.808736212121214</v>
      </c>
      <c r="D50" s="491">
        <f>'D SlimLine Vertical'!D50+'D SlimLine Vertical'!D50*(Sumary!$C$6)</f>
        <v>33.324970757575755</v>
      </c>
      <c r="E50" s="491">
        <f>'D SlimLine Vertical'!E50+'D SlimLine Vertical'!E50*(Sumary!$C$6)</f>
        <v>45.8412053030303</v>
      </c>
      <c r="F50" s="491">
        <f>'D SlimLine Vertical'!F50+'D SlimLine Vertical'!F50*(Sumary!$C$6)</f>
        <v>58.357439848484844</v>
      </c>
      <c r="G50" s="491">
        <f>'D SlimLine Vertical'!G50+'D SlimLine Vertical'!G50*(Sumary!$C$6)</f>
        <v>71.973084393939388</v>
      </c>
      <c r="H50" s="491">
        <f>'D SlimLine Vertical'!H50+'D SlimLine Vertical'!H50*(Sumary!$C$6)</f>
        <v>84.489318939393939</v>
      </c>
      <c r="I50" s="491">
        <f>'D SlimLine Vertical'!I50+'D SlimLine Vertical'!I50*(Sumary!$C$6)</f>
        <v>97.005553484848491</v>
      </c>
      <c r="J50" s="491">
        <f>'D SlimLine Vertical'!J50+'D SlimLine Vertical'!J50*(Sumary!$C$6)</f>
        <v>109.52178803030303</v>
      </c>
      <c r="K50" s="491">
        <f>'D SlimLine Vertical'!K50+'D SlimLine Vertical'!K50*(Sumary!$C$6)</f>
        <v>122.03802257575761</v>
      </c>
      <c r="L50" s="491">
        <f>'D SlimLine Vertical'!L50+'D SlimLine Vertical'!L50*(Sumary!$C$6)</f>
        <v>134.55425712121209</v>
      </c>
      <c r="M50" s="491">
        <f>'D SlimLine Vertical'!M50+'D SlimLine Vertical'!M50*(Sumary!$C$6)</f>
        <v>147.07049166666667</v>
      </c>
      <c r="N50" s="491">
        <f>'D SlimLine Vertical'!N50+'D SlimLine Vertical'!N50*(Sumary!$C$6)</f>
        <v>159.58672621212122</v>
      </c>
      <c r="O50" s="51"/>
      <c r="P50" s="51"/>
    </row>
    <row r="51" spans="1:40" x14ac:dyDescent="0.25">
      <c r="A51" s="499">
        <v>2.4</v>
      </c>
      <c r="B51" s="500">
        <v>94.488188976377955</v>
      </c>
      <c r="C51" s="491">
        <f>'D SlimLine Vertical'!C51+'D SlimLine Vertical'!C51*(Sumary!$C$6)</f>
        <v>22.794190757575759</v>
      </c>
      <c r="D51" s="491">
        <f>'D SlimLine Vertical'!D51+'D SlimLine Vertical'!D51*(Sumary!$C$6)</f>
        <v>37.295879848484837</v>
      </c>
      <c r="E51" s="491">
        <f>'D SlimLine Vertical'!E51+'D SlimLine Vertical'!E51*(Sumary!$C$6)</f>
        <v>51.797568939393933</v>
      </c>
      <c r="F51" s="491">
        <f>'D SlimLine Vertical'!F51+'D SlimLine Vertical'!F51*(Sumary!$C$6)</f>
        <v>66.299258030303022</v>
      </c>
      <c r="G51" s="491">
        <f>'D SlimLine Vertical'!G51+'D SlimLine Vertical'!G51*(Sumary!$C$6)</f>
        <v>81.900357121212124</v>
      </c>
      <c r="H51" s="491">
        <f>'D SlimLine Vertical'!H51+'D SlimLine Vertical'!H51*(Sumary!$C$6)</f>
        <v>96.40204621212122</v>
      </c>
      <c r="I51" s="491">
        <f>'D SlimLine Vertical'!I51+'D SlimLine Vertical'!I51*(Sumary!$C$6)</f>
        <v>110.9037353030303</v>
      </c>
      <c r="J51" s="491">
        <f>'D SlimLine Vertical'!J51+'D SlimLine Vertical'!J51*(Sumary!$C$6)</f>
        <v>125.40542439393938</v>
      </c>
      <c r="K51" s="491">
        <f>'D SlimLine Vertical'!K51+'D SlimLine Vertical'!K51*(Sumary!$C$6)</f>
        <v>139.90711348484845</v>
      </c>
      <c r="L51" s="491">
        <f>'D SlimLine Vertical'!L51+'D SlimLine Vertical'!L51*(Sumary!$C$6)</f>
        <v>154.40880257575756</v>
      </c>
      <c r="M51" s="491">
        <f>'D SlimLine Vertical'!M51+'D SlimLine Vertical'!M51*(Sumary!$C$6)</f>
        <v>168.91049166666667</v>
      </c>
      <c r="N51" s="491">
        <f>'D SlimLine Vertical'!N51+'D SlimLine Vertical'!N51*(Sumary!$C$6)</f>
        <v>183.41218075757578</v>
      </c>
      <c r="O51" s="51"/>
      <c r="P51" s="51"/>
    </row>
    <row r="52" spans="1:40" x14ac:dyDescent="0.25">
      <c r="A52" s="499">
        <v>2.8</v>
      </c>
      <c r="B52" s="500">
        <v>110.23622047244095</v>
      </c>
      <c r="C52" s="491">
        <f>'D SlimLine Vertical'!C52+'D SlimLine Vertical'!C52*(Sumary!$C$6)</f>
        <v>24.779645303030303</v>
      </c>
      <c r="D52" s="491">
        <f>'D SlimLine Vertical'!D52+'D SlimLine Vertical'!D52*(Sumary!$C$6)</f>
        <v>41.26678893939394</v>
      </c>
      <c r="E52" s="491">
        <f>'D SlimLine Vertical'!E52+'D SlimLine Vertical'!E52*(Sumary!$C$6)</f>
        <v>57.753932575757567</v>
      </c>
      <c r="F52" s="491">
        <f>'D SlimLine Vertical'!F52+'D SlimLine Vertical'!F52*(Sumary!$C$6)</f>
        <v>74.241076212121229</v>
      </c>
      <c r="G52" s="491">
        <f>'D SlimLine Vertical'!G52+'D SlimLine Vertical'!G52*(Sumary!$C$6)</f>
        <v>91.827629848484847</v>
      </c>
      <c r="H52" s="491">
        <f>'D SlimLine Vertical'!H52+'D SlimLine Vertical'!H52*(Sumary!$C$6)</f>
        <v>108.31477348484849</v>
      </c>
      <c r="I52" s="491">
        <f>'D SlimLine Vertical'!I52+'D SlimLine Vertical'!I52*(Sumary!$C$6)</f>
        <v>124.80191712121211</v>
      </c>
      <c r="J52" s="491">
        <f>'D SlimLine Vertical'!J52+'D SlimLine Vertical'!J52*(Sumary!$C$6)</f>
        <v>141.28906075757575</v>
      </c>
      <c r="K52" s="491">
        <f>'D SlimLine Vertical'!K52+'D SlimLine Vertical'!K52*(Sumary!$C$6)</f>
        <v>157.77620439393937</v>
      </c>
      <c r="L52" s="491">
        <f>'D SlimLine Vertical'!L52+'D SlimLine Vertical'!L52*(Sumary!$C$6)</f>
        <v>174.26334803030298</v>
      </c>
      <c r="M52" s="491">
        <f>'D SlimLine Vertical'!M52+'D SlimLine Vertical'!M52*(Sumary!$C$6)</f>
        <v>190.75049166666665</v>
      </c>
      <c r="N52" s="491">
        <f>'D SlimLine Vertical'!N52+'D SlimLine Vertical'!N52*(Sumary!$C$6)</f>
        <v>207.23763530303026</v>
      </c>
      <c r="O52" s="51"/>
      <c r="P52" s="51"/>
    </row>
    <row r="53" spans="1:40" x14ac:dyDescent="0.25">
      <c r="A53" s="499">
        <v>3.2</v>
      </c>
      <c r="B53" s="500">
        <v>125.98425196850394</v>
      </c>
      <c r="C53" s="491">
        <f>'D SlimLine Vertical'!C53+'D SlimLine Vertical'!C53*(Sumary!$C$6)</f>
        <v>26.765099848484855</v>
      </c>
      <c r="D53" s="491">
        <f>'D SlimLine Vertical'!D53+'D SlimLine Vertical'!D53*(Sumary!$C$6)</f>
        <v>45.237698030303029</v>
      </c>
      <c r="E53" s="491">
        <f>'D SlimLine Vertical'!E53+'D SlimLine Vertical'!E53*(Sumary!$C$6)</f>
        <v>63.710296212121214</v>
      </c>
      <c r="F53" s="491">
        <f>'D SlimLine Vertical'!F53+'D SlimLine Vertical'!F53*(Sumary!$C$6)</f>
        <v>82.182894393939407</v>
      </c>
      <c r="G53" s="491">
        <f>'D SlimLine Vertical'!G53+'D SlimLine Vertical'!G53*(Sumary!$C$6)</f>
        <v>101.75490257575758</v>
      </c>
      <c r="H53" s="491">
        <f>'D SlimLine Vertical'!H53+'D SlimLine Vertical'!H53*(Sumary!$C$6)</f>
        <v>120.22750075757575</v>
      </c>
      <c r="I53" s="491">
        <f>'D SlimLine Vertical'!I53+'D SlimLine Vertical'!I53*(Sumary!$C$6)</f>
        <v>138.70009893939391</v>
      </c>
      <c r="J53" s="491">
        <f>'D SlimLine Vertical'!J53+'D SlimLine Vertical'!J53*(Sumary!$C$6)</f>
        <v>157.17269712121211</v>
      </c>
      <c r="K53" s="491">
        <f>'D SlimLine Vertical'!K53+'D SlimLine Vertical'!K53*(Sumary!$C$6)</f>
        <v>175.64529530303034</v>
      </c>
      <c r="L53" s="491">
        <f>'D SlimLine Vertical'!L53+'D SlimLine Vertical'!L53*(Sumary!$C$6)</f>
        <v>194.11789348484845</v>
      </c>
      <c r="M53" s="491">
        <f>'D SlimLine Vertical'!M53+'D SlimLine Vertical'!M53*(Sumary!$C$6)</f>
        <v>212.59049166666668</v>
      </c>
      <c r="N53" s="491">
        <f>'D SlimLine Vertical'!N53+'D SlimLine Vertical'!N53*(Sumary!$C$6)</f>
        <v>231.06308984848485</v>
      </c>
      <c r="O53" s="51"/>
      <c r="P53" s="51"/>
    </row>
    <row r="54" spans="1:40" x14ac:dyDescent="0.25">
      <c r="A54" s="499">
        <v>3.6</v>
      </c>
      <c r="B54" s="500">
        <v>141.73228346456693</v>
      </c>
      <c r="C54" s="491">
        <f>'D SlimLine Vertical'!C54+'D SlimLine Vertical'!C54*(Sumary!$C$6)</f>
        <v>28.750554393939392</v>
      </c>
      <c r="D54" s="491">
        <f>'D SlimLine Vertical'!D54+'D SlimLine Vertical'!D54*(Sumary!$C$6)</f>
        <v>49.208607121212118</v>
      </c>
      <c r="E54" s="491">
        <f>'D SlimLine Vertical'!E54+'D SlimLine Vertical'!E54*(Sumary!$C$6)</f>
        <v>69.666659848484855</v>
      </c>
      <c r="F54" s="491">
        <f>'D SlimLine Vertical'!F54+'D SlimLine Vertical'!F54*(Sumary!$C$6)</f>
        <v>90.124712575757584</v>
      </c>
      <c r="G54" s="491">
        <f>'D SlimLine Vertical'!G54+'D SlimLine Vertical'!G54*(Sumary!$C$6)</f>
        <v>111.68217530303032</v>
      </c>
      <c r="H54" s="491">
        <f>'D SlimLine Vertical'!H54+'D SlimLine Vertical'!H54*(Sumary!$C$6)</f>
        <v>132.14022803030301</v>
      </c>
      <c r="I54" s="491">
        <f>'D SlimLine Vertical'!I54+'D SlimLine Vertical'!I54*(Sumary!$C$6)</f>
        <v>152.59828075757574</v>
      </c>
      <c r="J54" s="491">
        <f>'D SlimLine Vertical'!J54+'D SlimLine Vertical'!J54*(Sumary!$C$6)</f>
        <v>173.05633348484844</v>
      </c>
      <c r="K54" s="491">
        <f>'D SlimLine Vertical'!K54+'D SlimLine Vertical'!K54*(Sumary!$C$6)</f>
        <v>193.5143862121212</v>
      </c>
      <c r="L54" s="491">
        <f>'D SlimLine Vertical'!L54+'D SlimLine Vertical'!L54*(Sumary!$C$6)</f>
        <v>213.97243893939392</v>
      </c>
      <c r="M54" s="491">
        <f>'D SlimLine Vertical'!M54+'D SlimLine Vertical'!M54*(Sumary!$C$6)</f>
        <v>234.43049166666665</v>
      </c>
      <c r="N54" s="491">
        <f>'D SlimLine Vertical'!N54+'D SlimLine Vertical'!N54*(Sumary!$C$6)</f>
        <v>254.88854439393941</v>
      </c>
      <c r="O54" s="51"/>
      <c r="P54" s="51"/>
    </row>
    <row r="55" spans="1:40" x14ac:dyDescent="0.25">
      <c r="A55" s="499">
        <v>4</v>
      </c>
      <c r="B55" s="500">
        <v>157.48031496062993</v>
      </c>
      <c r="C55" s="491">
        <f>'D SlimLine Vertical'!C55+'D SlimLine Vertical'!C55*(Sumary!$C$6)</f>
        <v>30.736008939393937</v>
      </c>
      <c r="D55" s="491">
        <f>'D SlimLine Vertical'!D55+'D SlimLine Vertical'!D55*(Sumary!$C$6)</f>
        <v>53.179516212121207</v>
      </c>
      <c r="E55" s="491">
        <f>'D SlimLine Vertical'!E55+'D SlimLine Vertical'!E55*(Sumary!$C$6)</f>
        <v>75.623023484848474</v>
      </c>
      <c r="F55" s="491">
        <f>'D SlimLine Vertical'!F55+'D SlimLine Vertical'!F55*(Sumary!$C$6)</f>
        <v>98.066530757575734</v>
      </c>
      <c r="G55" s="491">
        <f>'D SlimLine Vertical'!G55+'D SlimLine Vertical'!G55*(Sumary!$C$6)</f>
        <v>121.60944803030303</v>
      </c>
      <c r="H55" s="491">
        <f>'D SlimLine Vertical'!H55+'D SlimLine Vertical'!H55*(Sumary!$C$6)</f>
        <v>144.05295530303025</v>
      </c>
      <c r="I55" s="491">
        <f>'D SlimLine Vertical'!I55+'D SlimLine Vertical'!I55*(Sumary!$C$6)</f>
        <v>166.49646257575753</v>
      </c>
      <c r="J55" s="491">
        <f>'D SlimLine Vertical'!J55+'D SlimLine Vertical'!J55*(Sumary!$C$6)</f>
        <v>188.93996984848479</v>
      </c>
      <c r="K55" s="491">
        <f>'D SlimLine Vertical'!K55+'D SlimLine Vertical'!K55*(Sumary!$C$6)</f>
        <v>211.38347712121211</v>
      </c>
      <c r="L55" s="491">
        <f>'D SlimLine Vertical'!L55+'D SlimLine Vertical'!L55*(Sumary!$C$6)</f>
        <v>233.82698439393934</v>
      </c>
      <c r="M55" s="491">
        <f>'D SlimLine Vertical'!M55+'D SlimLine Vertical'!M55*(Sumary!$C$6)</f>
        <v>256.27049166666671</v>
      </c>
      <c r="N55" s="491">
        <f>'D SlimLine Vertical'!N55+'D SlimLine Vertical'!N55*(Sumary!$C$6)</f>
        <v>278.71399893939389</v>
      </c>
      <c r="O55" s="51"/>
      <c r="P55" s="51"/>
    </row>
    <row r="56" spans="1:40" x14ac:dyDescent="0.25">
      <c r="A56" s="504"/>
      <c r="B56" s="505"/>
      <c r="C56" s="506"/>
      <c r="D56" s="506"/>
      <c r="E56" s="506"/>
      <c r="F56" s="506"/>
      <c r="G56" s="506"/>
      <c r="H56" s="506"/>
      <c r="I56" s="506"/>
      <c r="J56" s="506"/>
      <c r="K56" s="506"/>
      <c r="L56" s="506"/>
      <c r="M56" s="506"/>
      <c r="N56" s="506"/>
      <c r="O56" s="51"/>
      <c r="P56" s="51"/>
    </row>
    <row r="57" spans="1:40" x14ac:dyDescent="0.25">
      <c r="A57" s="504"/>
      <c r="B57" s="505"/>
      <c r="C57" s="506"/>
      <c r="D57" s="506"/>
      <c r="E57" s="506"/>
      <c r="F57" s="506"/>
      <c r="G57" s="506"/>
      <c r="H57" s="506"/>
      <c r="I57" s="506"/>
      <c r="J57" s="506"/>
      <c r="K57" s="506"/>
      <c r="L57" s="506"/>
      <c r="M57" s="506"/>
      <c r="N57" s="506"/>
      <c r="O57" s="51"/>
      <c r="P57" s="51"/>
    </row>
    <row r="58" spans="1:40" x14ac:dyDescent="0.25">
      <c r="A58" s="504"/>
      <c r="B58" s="505"/>
      <c r="C58" s="506"/>
      <c r="D58" s="507"/>
      <c r="E58" s="506"/>
      <c r="F58" s="507"/>
      <c r="G58" s="506"/>
      <c r="H58" s="507"/>
      <c r="I58" s="506"/>
      <c r="J58" s="507"/>
      <c r="K58" s="506"/>
      <c r="L58" s="507"/>
      <c r="M58" s="506"/>
      <c r="N58" s="507"/>
      <c r="O58" s="51"/>
      <c r="P58" s="64"/>
    </row>
    <row r="59" spans="1:40" x14ac:dyDescent="0.25">
      <c r="A59" s="502" t="s">
        <v>245</v>
      </c>
      <c r="B59" s="501"/>
      <c r="C59" s="501"/>
      <c r="D59" s="494"/>
      <c r="E59" s="503"/>
      <c r="F59" s="494"/>
      <c r="H59" s="494"/>
      <c r="I59" s="501"/>
      <c r="J59" s="494"/>
      <c r="K59" s="501"/>
      <c r="L59" s="494"/>
      <c r="M59" s="501"/>
      <c r="N59" s="494"/>
      <c r="O59" s="53"/>
    </row>
    <row r="60" spans="1:40" ht="20.100000000000001" customHeight="1" x14ac:dyDescent="0.25">
      <c r="A60" s="721" t="s">
        <v>240</v>
      </c>
      <c r="B60" s="721"/>
      <c r="C60" s="496">
        <v>0.4</v>
      </c>
      <c r="D60" s="496">
        <v>0.8</v>
      </c>
      <c r="E60" s="496">
        <v>1.2</v>
      </c>
      <c r="F60" s="496">
        <v>1.6</v>
      </c>
      <c r="G60" s="496">
        <v>2</v>
      </c>
      <c r="H60" s="496">
        <v>2.4</v>
      </c>
      <c r="I60" s="496">
        <v>2.8</v>
      </c>
      <c r="J60" s="496">
        <v>3.2</v>
      </c>
      <c r="K60" s="496">
        <v>3.6</v>
      </c>
      <c r="L60" s="496">
        <v>4</v>
      </c>
      <c r="M60" s="496">
        <v>4.4000000000000004</v>
      </c>
      <c r="N60" s="496">
        <v>4.8</v>
      </c>
      <c r="O60" s="41"/>
      <c r="P60" s="41"/>
      <c r="AN60" s="65"/>
    </row>
    <row r="61" spans="1:40" ht="20.100000000000001" customHeight="1" x14ac:dyDescent="0.25">
      <c r="A61" s="497"/>
      <c r="B61" s="497" t="s">
        <v>241</v>
      </c>
      <c r="C61" s="498">
        <v>15.748031496062993</v>
      </c>
      <c r="D61" s="498">
        <v>31.496062992125985</v>
      </c>
      <c r="E61" s="498">
        <v>47.244094488188978</v>
      </c>
      <c r="F61" s="498">
        <v>62.99212598425197</v>
      </c>
      <c r="G61" s="498">
        <v>78.740157480314963</v>
      </c>
      <c r="H61" s="498">
        <v>94.488188976377955</v>
      </c>
      <c r="I61" s="498">
        <v>110.23622047244095</v>
      </c>
      <c r="J61" s="498">
        <v>125.98425196850394</v>
      </c>
      <c r="K61" s="498">
        <v>141.73228346456693</v>
      </c>
      <c r="L61" s="498">
        <v>157.48031496062993</v>
      </c>
      <c r="M61" s="498">
        <v>173.22834645669292</v>
      </c>
      <c r="N61" s="498">
        <v>188.97637795275591</v>
      </c>
      <c r="O61" s="47"/>
      <c r="P61" s="47"/>
    </row>
    <row r="62" spans="1:40" x14ac:dyDescent="0.25">
      <c r="A62" s="499">
        <v>0.4</v>
      </c>
      <c r="B62" s="500">
        <v>15.748031496062993</v>
      </c>
      <c r="C62" s="491">
        <f>'D SlimLine Vertical'!C62+'D SlimLine Vertical'!C62*(Sumary!$C$6)</f>
        <v>13.91991803030303</v>
      </c>
      <c r="D62" s="491">
        <f>'D SlimLine Vertical'!D62+'D SlimLine Vertical'!D62*(Sumary!$C$6)</f>
        <v>19.547334393939394</v>
      </c>
      <c r="E62" s="491">
        <f>'D SlimLine Vertical'!E62+'D SlimLine Vertical'!E62*(Sumary!$C$6)</f>
        <v>25.174750757575755</v>
      </c>
      <c r="F62" s="491">
        <f>'D SlimLine Vertical'!F62+'D SlimLine Vertical'!F62*(Sumary!$C$6)</f>
        <v>30.802167121212118</v>
      </c>
      <c r="G62" s="491">
        <f>'D SlimLine Vertical'!G62+'D SlimLine Vertical'!G62*(Sumary!$C$6)</f>
        <v>37.528993484848478</v>
      </c>
      <c r="H62" s="491">
        <f>'D SlimLine Vertical'!H62+'D SlimLine Vertical'!H62*(Sumary!$C$6)</f>
        <v>43.156409848484849</v>
      </c>
      <c r="I62" s="491">
        <f>'D SlimLine Vertical'!I62+'D SlimLine Vertical'!I62*(Sumary!$C$6)</f>
        <v>48.783826212121205</v>
      </c>
      <c r="J62" s="491">
        <f>'D SlimLine Vertical'!J62+'D SlimLine Vertical'!J62*(Sumary!$C$6)</f>
        <v>54.411242575757562</v>
      </c>
      <c r="K62" s="491">
        <f>'D SlimLine Vertical'!K62+'D SlimLine Vertical'!K62*(Sumary!$C$6)</f>
        <v>60.038658939393947</v>
      </c>
      <c r="L62" s="491">
        <f>'D SlimLine Vertical'!L62+'D SlimLine Vertical'!L62*(Sumary!$C$6)</f>
        <v>65.666075303030311</v>
      </c>
      <c r="M62" s="491">
        <f>'D SlimLine Vertical'!M62+'D SlimLine Vertical'!M62*(Sumary!$C$6)</f>
        <v>71.293491666666668</v>
      </c>
      <c r="N62" s="491">
        <f>'D SlimLine Vertical'!N62+'D SlimLine Vertical'!N62*(Sumary!$C$6)</f>
        <v>76.920908030303039</v>
      </c>
      <c r="O62" s="51"/>
      <c r="P62" s="51"/>
    </row>
    <row r="63" spans="1:40" x14ac:dyDescent="0.25">
      <c r="A63" s="499">
        <v>0.8</v>
      </c>
      <c r="B63" s="500">
        <v>31.496062992125985</v>
      </c>
      <c r="C63" s="491">
        <f>'D SlimLine Vertical'!C63+'D SlimLine Vertical'!C63*(Sumary!$C$6)</f>
        <v>16.756281666666666</v>
      </c>
      <c r="D63" s="491">
        <f>'D SlimLine Vertical'!D63+'D SlimLine Vertical'!D63*(Sumary!$C$6)</f>
        <v>25.22006166666667</v>
      </c>
      <c r="E63" s="491">
        <f>'D SlimLine Vertical'!E63+'D SlimLine Vertical'!E63*(Sumary!$C$6)</f>
        <v>33.683841666666659</v>
      </c>
      <c r="F63" s="491">
        <f>'D SlimLine Vertical'!F63+'D SlimLine Vertical'!F63*(Sumary!$C$6)</f>
        <v>42.147621666666659</v>
      </c>
      <c r="G63" s="491">
        <f>'D SlimLine Vertical'!G63+'D SlimLine Vertical'!G63*(Sumary!$C$6)</f>
        <v>51.710811666666665</v>
      </c>
      <c r="H63" s="491">
        <f>'D SlimLine Vertical'!H63+'D SlimLine Vertical'!H63*(Sumary!$C$6)</f>
        <v>60.17459166666665</v>
      </c>
      <c r="I63" s="491">
        <f>'D SlimLine Vertical'!I63+'D SlimLine Vertical'!I63*(Sumary!$C$6)</f>
        <v>68.638371666666657</v>
      </c>
      <c r="J63" s="491">
        <f>'D SlimLine Vertical'!J63+'D SlimLine Vertical'!J63*(Sumary!$C$6)</f>
        <v>77.102151666666671</v>
      </c>
      <c r="K63" s="491">
        <f>'D SlimLine Vertical'!K63+'D SlimLine Vertical'!K63*(Sumary!$C$6)</f>
        <v>85.565931666666657</v>
      </c>
      <c r="L63" s="491">
        <f>'D SlimLine Vertical'!L63+'D SlimLine Vertical'!L63*(Sumary!$C$6)</f>
        <v>94.029711666666671</v>
      </c>
      <c r="M63" s="491">
        <f>'D SlimLine Vertical'!M63+'D SlimLine Vertical'!M63*(Sumary!$C$6)</f>
        <v>102.49349166666666</v>
      </c>
      <c r="N63" s="491">
        <f>'D SlimLine Vertical'!N63+'D SlimLine Vertical'!N63*(Sumary!$C$6)</f>
        <v>110.95727166666666</v>
      </c>
      <c r="O63" s="51"/>
      <c r="P63" s="51"/>
    </row>
    <row r="64" spans="1:40" x14ac:dyDescent="0.25">
      <c r="A64" s="499">
        <v>1.2</v>
      </c>
      <c r="B64" s="500">
        <v>47.244094488188978</v>
      </c>
      <c r="C64" s="491">
        <f>'D SlimLine Vertical'!C64+'D SlimLine Vertical'!C64*(Sumary!$C$6)</f>
        <v>19.592645303030302</v>
      </c>
      <c r="D64" s="491">
        <f>'D SlimLine Vertical'!D64+'D SlimLine Vertical'!D64*(Sumary!$C$6)</f>
        <v>30.892788939393935</v>
      </c>
      <c r="E64" s="491">
        <f>'D SlimLine Vertical'!E64+'D SlimLine Vertical'!E64*(Sumary!$C$6)</f>
        <v>42.192932575757567</v>
      </c>
      <c r="F64" s="491">
        <f>'D SlimLine Vertical'!F64+'D SlimLine Vertical'!F64*(Sumary!$C$6)</f>
        <v>53.493076212121203</v>
      </c>
      <c r="G64" s="491">
        <f>'D SlimLine Vertical'!G64+'D SlimLine Vertical'!G64*(Sumary!$C$6)</f>
        <v>65.892629848484845</v>
      </c>
      <c r="H64" s="491">
        <f>'D SlimLine Vertical'!H64+'D SlimLine Vertical'!H64*(Sumary!$C$6)</f>
        <v>77.192773484848473</v>
      </c>
      <c r="I64" s="491">
        <f>'D SlimLine Vertical'!I64+'D SlimLine Vertical'!I64*(Sumary!$C$6)</f>
        <v>88.492917121212102</v>
      </c>
      <c r="J64" s="491">
        <f>'D SlimLine Vertical'!J64+'D SlimLine Vertical'!J64*(Sumary!$C$6)</f>
        <v>99.793060757575745</v>
      </c>
      <c r="K64" s="491">
        <f>'D SlimLine Vertical'!K64+'D SlimLine Vertical'!K64*(Sumary!$C$6)</f>
        <v>111.0932043939394</v>
      </c>
      <c r="L64" s="491">
        <f>'D SlimLine Vertical'!L64+'D SlimLine Vertical'!L64*(Sumary!$C$6)</f>
        <v>122.39334803030302</v>
      </c>
      <c r="M64" s="491">
        <f>'D SlimLine Vertical'!M64+'D SlimLine Vertical'!M64*(Sumary!$C$6)</f>
        <v>133.69349166666663</v>
      </c>
      <c r="N64" s="491">
        <f>'D SlimLine Vertical'!N64+'D SlimLine Vertical'!N64*(Sumary!$C$6)</f>
        <v>144.99363530303029</v>
      </c>
      <c r="O64" s="51"/>
      <c r="P64" s="51"/>
    </row>
    <row r="65" spans="1:16" x14ac:dyDescent="0.25">
      <c r="A65" s="499">
        <v>1.6</v>
      </c>
      <c r="B65" s="500">
        <v>62.99212598425197</v>
      </c>
      <c r="C65" s="491">
        <f>'D SlimLine Vertical'!C65+'D SlimLine Vertical'!C65*(Sumary!$C$6)</f>
        <v>22.429008939393938</v>
      </c>
      <c r="D65" s="491">
        <f>'D SlimLine Vertical'!D65+'D SlimLine Vertical'!D65*(Sumary!$C$6)</f>
        <v>36.565516212121203</v>
      </c>
      <c r="E65" s="491">
        <f>'D SlimLine Vertical'!E65+'D SlimLine Vertical'!E65*(Sumary!$C$6)</f>
        <v>50.702023484848475</v>
      </c>
      <c r="F65" s="491">
        <f>'D SlimLine Vertical'!F65+'D SlimLine Vertical'!F65*(Sumary!$C$6)</f>
        <v>64.838530757575754</v>
      </c>
      <c r="G65" s="491">
        <f>'D SlimLine Vertical'!G65+'D SlimLine Vertical'!G65*(Sumary!$C$6)</f>
        <v>80.074448030303031</v>
      </c>
      <c r="H65" s="491">
        <f>'D SlimLine Vertical'!H65+'D SlimLine Vertical'!H65*(Sumary!$C$6)</f>
        <v>94.210955303030303</v>
      </c>
      <c r="I65" s="491">
        <f>'D SlimLine Vertical'!I65+'D SlimLine Vertical'!I65*(Sumary!$C$6)</f>
        <v>108.34746257575758</v>
      </c>
      <c r="J65" s="491">
        <f>'D SlimLine Vertical'!J65+'D SlimLine Vertical'!J65*(Sumary!$C$6)</f>
        <v>122.48396984848485</v>
      </c>
      <c r="K65" s="491">
        <f>'D SlimLine Vertical'!K65+'D SlimLine Vertical'!K65*(Sumary!$C$6)</f>
        <v>136.6204771212121</v>
      </c>
      <c r="L65" s="491">
        <f>'D SlimLine Vertical'!L65+'D SlimLine Vertical'!L65*(Sumary!$C$6)</f>
        <v>150.75698439393938</v>
      </c>
      <c r="M65" s="491">
        <f>'D SlimLine Vertical'!M65+'D SlimLine Vertical'!M65*(Sumary!$C$6)</f>
        <v>164.89349166666665</v>
      </c>
      <c r="N65" s="491">
        <f>'D SlimLine Vertical'!N65+'D SlimLine Vertical'!N65*(Sumary!$C$6)</f>
        <v>179.02999893939389</v>
      </c>
      <c r="O65" s="51"/>
      <c r="P65" s="51"/>
    </row>
    <row r="66" spans="1:16" x14ac:dyDescent="0.25">
      <c r="A66" s="499">
        <v>2</v>
      </c>
      <c r="B66" s="500">
        <v>78.740157480314963</v>
      </c>
      <c r="C66" s="491">
        <f>'D SlimLine Vertical'!C66+'D SlimLine Vertical'!C66*(Sumary!$C$6)</f>
        <v>25.265372575757578</v>
      </c>
      <c r="D66" s="491">
        <f>'D SlimLine Vertical'!D66+'D SlimLine Vertical'!D66*(Sumary!$C$6)</f>
        <v>42.238243484848489</v>
      </c>
      <c r="E66" s="491">
        <f>'D SlimLine Vertical'!E66+'D SlimLine Vertical'!E66*(Sumary!$C$6)</f>
        <v>59.21111439393939</v>
      </c>
      <c r="F66" s="491">
        <f>'D SlimLine Vertical'!F66+'D SlimLine Vertical'!F66*(Sumary!$C$6)</f>
        <v>76.183985303030298</v>
      </c>
      <c r="G66" s="491">
        <f>'D SlimLine Vertical'!G66+'D SlimLine Vertical'!G66*(Sumary!$C$6)</f>
        <v>94.256266212121218</v>
      </c>
      <c r="H66" s="491">
        <f>'D SlimLine Vertical'!H66+'D SlimLine Vertical'!H66*(Sumary!$C$6)</f>
        <v>111.22913712121213</v>
      </c>
      <c r="I66" s="491">
        <f>'D SlimLine Vertical'!I66+'D SlimLine Vertical'!I66*(Sumary!$C$6)</f>
        <v>128.20200803030303</v>
      </c>
      <c r="J66" s="491">
        <f>'D SlimLine Vertical'!J66+'D SlimLine Vertical'!J66*(Sumary!$C$6)</f>
        <v>145.17487893939395</v>
      </c>
      <c r="K66" s="491">
        <f>'D SlimLine Vertical'!K66+'D SlimLine Vertical'!K66*(Sumary!$C$6)</f>
        <v>162.14774984848486</v>
      </c>
      <c r="L66" s="491">
        <f>'D SlimLine Vertical'!L66+'D SlimLine Vertical'!L66*(Sumary!$C$6)</f>
        <v>179.12062075757572</v>
      </c>
      <c r="M66" s="491">
        <f>'D SlimLine Vertical'!M66+'D SlimLine Vertical'!M66*(Sumary!$C$6)</f>
        <v>196.09349166666667</v>
      </c>
      <c r="N66" s="491">
        <f>'D SlimLine Vertical'!N66+'D SlimLine Vertical'!N66*(Sumary!$C$6)</f>
        <v>213.06636257575755</v>
      </c>
      <c r="O66" s="51"/>
      <c r="P66" s="51"/>
    </row>
    <row r="67" spans="1:16" x14ac:dyDescent="0.25">
      <c r="A67" s="499">
        <v>2.4</v>
      </c>
      <c r="B67" s="500">
        <v>94.488188976377955</v>
      </c>
      <c r="C67" s="491">
        <f>'D SlimLine Vertical'!C67+'D SlimLine Vertical'!C67*(Sumary!$C$6)</f>
        <v>28.101736212121214</v>
      </c>
      <c r="D67" s="491">
        <f>'D SlimLine Vertical'!D67+'D SlimLine Vertical'!D67*(Sumary!$C$6)</f>
        <v>47.910970757575754</v>
      </c>
      <c r="E67" s="491">
        <f>'D SlimLine Vertical'!E67+'D SlimLine Vertical'!E67*(Sumary!$C$6)</f>
        <v>67.720205303030312</v>
      </c>
      <c r="F67" s="491">
        <f>'D SlimLine Vertical'!F67+'D SlimLine Vertical'!F67*(Sumary!$C$6)</f>
        <v>87.529439848484856</v>
      </c>
      <c r="G67" s="491">
        <f>'D SlimLine Vertical'!G67+'D SlimLine Vertical'!G67*(Sumary!$C$6)</f>
        <v>108.43808439393939</v>
      </c>
      <c r="H67" s="491">
        <f>'D SlimLine Vertical'!H67+'D SlimLine Vertical'!H67*(Sumary!$C$6)</f>
        <v>128.24731893939392</v>
      </c>
      <c r="I67" s="491">
        <f>'D SlimLine Vertical'!I67+'D SlimLine Vertical'!I67*(Sumary!$C$6)</f>
        <v>148.05655348484848</v>
      </c>
      <c r="J67" s="491">
        <f>'D SlimLine Vertical'!J67+'D SlimLine Vertical'!J67*(Sumary!$C$6)</f>
        <v>167.86578803030298</v>
      </c>
      <c r="K67" s="491">
        <f>'D SlimLine Vertical'!K67+'D SlimLine Vertical'!K67*(Sumary!$C$6)</f>
        <v>187.67502257575757</v>
      </c>
      <c r="L67" s="491">
        <f>'D SlimLine Vertical'!L67+'D SlimLine Vertical'!L67*(Sumary!$C$6)</f>
        <v>207.4842571212121</v>
      </c>
      <c r="M67" s="491">
        <f>'D SlimLine Vertical'!M67+'D SlimLine Vertical'!M67*(Sumary!$C$6)</f>
        <v>227.29349166666665</v>
      </c>
      <c r="N67" s="491">
        <f>'D SlimLine Vertical'!N67+'D SlimLine Vertical'!N67*(Sumary!$C$6)</f>
        <v>247.10272621212121</v>
      </c>
      <c r="O67" s="51"/>
      <c r="P67" s="51"/>
    </row>
    <row r="68" spans="1:16" x14ac:dyDescent="0.25">
      <c r="A68" s="499">
        <v>2.8</v>
      </c>
      <c r="B68" s="500">
        <v>110.23622047244095</v>
      </c>
      <c r="C68" s="491">
        <f>'D SlimLine Vertical'!C68+'D SlimLine Vertical'!C68*(Sumary!$C$6)</f>
        <v>30.93809984848485</v>
      </c>
      <c r="D68" s="491">
        <f>'D SlimLine Vertical'!D68+'D SlimLine Vertical'!D68*(Sumary!$C$6)</f>
        <v>53.583698030303026</v>
      </c>
      <c r="E68" s="491">
        <f>'D SlimLine Vertical'!E68+'D SlimLine Vertical'!E68*(Sumary!$C$6)</f>
        <v>76.229296212121213</v>
      </c>
      <c r="F68" s="491">
        <f>'D SlimLine Vertical'!F68+'D SlimLine Vertical'!F68*(Sumary!$C$6)</f>
        <v>98.874894393939385</v>
      </c>
      <c r="G68" s="491">
        <f>'D SlimLine Vertical'!G68+'D SlimLine Vertical'!G68*(Sumary!$C$6)</f>
        <v>122.61990257575756</v>
      </c>
      <c r="H68" s="491">
        <f>'D SlimLine Vertical'!H68+'D SlimLine Vertical'!H68*(Sumary!$C$6)</f>
        <v>145.26550075757572</v>
      </c>
      <c r="I68" s="491">
        <f>'D SlimLine Vertical'!I68+'D SlimLine Vertical'!I68*(Sumary!$C$6)</f>
        <v>167.91109893939392</v>
      </c>
      <c r="J68" s="491">
        <f>'D SlimLine Vertical'!J68+'D SlimLine Vertical'!J68*(Sumary!$C$6)</f>
        <v>190.5566971212121</v>
      </c>
      <c r="K68" s="491">
        <f>'D SlimLine Vertical'!K68+'D SlimLine Vertical'!K68*(Sumary!$C$6)</f>
        <v>213.20229530303027</v>
      </c>
      <c r="L68" s="491">
        <f>'D SlimLine Vertical'!L68+'D SlimLine Vertical'!L68*(Sumary!$C$6)</f>
        <v>235.84789348484844</v>
      </c>
      <c r="M68" s="491">
        <f>'D SlimLine Vertical'!M68+'D SlimLine Vertical'!M68*(Sumary!$C$6)</f>
        <v>258.49349166666667</v>
      </c>
      <c r="N68" s="491">
        <f>'D SlimLine Vertical'!N68+'D SlimLine Vertical'!N68*(Sumary!$C$6)</f>
        <v>281.13908984848484</v>
      </c>
      <c r="O68" s="51"/>
      <c r="P68" s="51"/>
    </row>
    <row r="69" spans="1:16" x14ac:dyDescent="0.25">
      <c r="A69" s="499">
        <v>3.2</v>
      </c>
      <c r="B69" s="500">
        <v>125.98425196850394</v>
      </c>
      <c r="C69" s="491">
        <f>'D SlimLine Vertical'!C69+'D SlimLine Vertical'!C69*(Sumary!$C$6)</f>
        <v>33.774463484848482</v>
      </c>
      <c r="D69" s="491">
        <f>'D SlimLine Vertical'!D69+'D SlimLine Vertical'!D69*(Sumary!$C$6)</f>
        <v>59.256425303030305</v>
      </c>
      <c r="E69" s="491">
        <f>'D SlimLine Vertical'!E69+'D SlimLine Vertical'!E69*(Sumary!$C$6)</f>
        <v>84.738387121212114</v>
      </c>
      <c r="F69" s="491">
        <f>'D SlimLine Vertical'!F69+'D SlimLine Vertical'!F69*(Sumary!$C$6)</f>
        <v>110.22034893939396</v>
      </c>
      <c r="G69" s="491">
        <f>'D SlimLine Vertical'!G69+'D SlimLine Vertical'!G69*(Sumary!$C$6)</f>
        <v>136.80172075757574</v>
      </c>
      <c r="H69" s="491">
        <f>'D SlimLine Vertical'!H69+'D SlimLine Vertical'!H69*(Sumary!$C$6)</f>
        <v>162.28368257575755</v>
      </c>
      <c r="I69" s="491">
        <f>'D SlimLine Vertical'!I69+'D SlimLine Vertical'!I69*(Sumary!$C$6)</f>
        <v>187.76564439393937</v>
      </c>
      <c r="J69" s="491">
        <f>'D SlimLine Vertical'!J69+'D SlimLine Vertical'!J69*(Sumary!$C$6)</f>
        <v>213.24760621212121</v>
      </c>
      <c r="K69" s="491">
        <f>'D SlimLine Vertical'!K69+'D SlimLine Vertical'!K69*(Sumary!$C$6)</f>
        <v>238.72956803030303</v>
      </c>
      <c r="L69" s="491">
        <f>'D SlimLine Vertical'!L69+'D SlimLine Vertical'!L69*(Sumary!$C$6)</f>
        <v>264.21152984848487</v>
      </c>
      <c r="M69" s="491">
        <f>'D SlimLine Vertical'!M69+'D SlimLine Vertical'!M69*(Sumary!$C$6)</f>
        <v>289.69349166666666</v>
      </c>
      <c r="N69" s="491">
        <f>'D SlimLine Vertical'!N69+'D SlimLine Vertical'!N69*(Sumary!$C$6)</f>
        <v>315.1754534848485</v>
      </c>
      <c r="O69" s="51"/>
      <c r="P69" s="51"/>
    </row>
    <row r="70" spans="1:16" x14ac:dyDescent="0.25">
      <c r="A70" s="499">
        <v>3.6</v>
      </c>
      <c r="B70" s="500">
        <v>141.73228346456693</v>
      </c>
      <c r="C70" s="491">
        <f>'D SlimLine Vertical'!C70+'D SlimLine Vertical'!C70*(Sumary!$C$6)</f>
        <v>36.610827121212118</v>
      </c>
      <c r="D70" s="491">
        <f>'D SlimLine Vertical'!D70+'D SlimLine Vertical'!D70*(Sumary!$C$6)</f>
        <v>64.92915257575757</v>
      </c>
      <c r="E70" s="491">
        <f>'D SlimLine Vertical'!E70+'D SlimLine Vertical'!E70*(Sumary!$C$6)</f>
        <v>93.247478030303043</v>
      </c>
      <c r="F70" s="491">
        <f>'D SlimLine Vertical'!F70+'D SlimLine Vertical'!F70*(Sumary!$C$6)</f>
        <v>121.56580348484849</v>
      </c>
      <c r="G70" s="491">
        <f>'D SlimLine Vertical'!G70+'D SlimLine Vertical'!G70*(Sumary!$C$6)</f>
        <v>150.98353893939392</v>
      </c>
      <c r="H70" s="491">
        <f>'D SlimLine Vertical'!H70+'D SlimLine Vertical'!H70*(Sumary!$C$6)</f>
        <v>179.30186439393938</v>
      </c>
      <c r="I70" s="491">
        <f>'D SlimLine Vertical'!I70+'D SlimLine Vertical'!I70*(Sumary!$C$6)</f>
        <v>207.62018984848478</v>
      </c>
      <c r="J70" s="491">
        <f>'D SlimLine Vertical'!J70+'D SlimLine Vertical'!J70*(Sumary!$C$6)</f>
        <v>235.93851530303027</v>
      </c>
      <c r="K70" s="491">
        <f>'D SlimLine Vertical'!K70+'D SlimLine Vertical'!K70*(Sumary!$C$6)</f>
        <v>264.25684075757579</v>
      </c>
      <c r="L70" s="491">
        <f>'D SlimLine Vertical'!L70+'D SlimLine Vertical'!L70*(Sumary!$C$6)</f>
        <v>292.57516621212125</v>
      </c>
      <c r="M70" s="491">
        <f>'D SlimLine Vertical'!M70+'D SlimLine Vertical'!M70*(Sumary!$C$6)</f>
        <v>320.89349166666665</v>
      </c>
      <c r="N70" s="491">
        <f>'D SlimLine Vertical'!N70+'D SlimLine Vertical'!N70*(Sumary!$C$6)</f>
        <v>349.21181712121216</v>
      </c>
      <c r="O70" s="51"/>
      <c r="P70" s="51"/>
    </row>
    <row r="71" spans="1:16" x14ac:dyDescent="0.25">
      <c r="A71" s="499">
        <v>4</v>
      </c>
      <c r="B71" s="500">
        <v>157.48031496062993</v>
      </c>
      <c r="C71" s="491">
        <f>'D SlimLine Vertical'!C71+'D SlimLine Vertical'!C71*(Sumary!$C$6)</f>
        <v>39.447190757575747</v>
      </c>
      <c r="D71" s="491">
        <f>'D SlimLine Vertical'!D71+'D SlimLine Vertical'!D71*(Sumary!$C$6)</f>
        <v>70.601879848484842</v>
      </c>
      <c r="E71" s="491">
        <f>'D SlimLine Vertical'!E71+'D SlimLine Vertical'!E71*(Sumary!$C$6)</f>
        <v>101.75656893939392</v>
      </c>
      <c r="F71" s="491">
        <f>'D SlimLine Vertical'!F71+'D SlimLine Vertical'!F71*(Sumary!$C$6)</f>
        <v>132.91125803030297</v>
      </c>
      <c r="G71" s="491">
        <f>'D SlimLine Vertical'!G71+'D SlimLine Vertical'!G71*(Sumary!$C$6)</f>
        <v>165.16535712121211</v>
      </c>
      <c r="H71" s="491">
        <f>'D SlimLine Vertical'!H71+'D SlimLine Vertical'!H71*(Sumary!$C$6)</f>
        <v>196.32004621212116</v>
      </c>
      <c r="I71" s="491">
        <f>'D SlimLine Vertical'!I71+'D SlimLine Vertical'!I71*(Sumary!$C$6)</f>
        <v>227.47473530303023</v>
      </c>
      <c r="J71" s="491">
        <f>'D SlimLine Vertical'!J71+'D SlimLine Vertical'!J71*(Sumary!$C$6)</f>
        <v>258.62942439393936</v>
      </c>
      <c r="K71" s="491">
        <f>'D SlimLine Vertical'!K71+'D SlimLine Vertical'!K71*(Sumary!$C$6)</f>
        <v>289.78411348484855</v>
      </c>
      <c r="L71" s="491">
        <f>'D SlimLine Vertical'!L71+'D SlimLine Vertical'!L71*(Sumary!$C$6)</f>
        <v>320.93880257575756</v>
      </c>
      <c r="M71" s="491">
        <f>'D SlimLine Vertical'!M71+'D SlimLine Vertical'!M71*(Sumary!$C$6)</f>
        <v>352.09349166666669</v>
      </c>
      <c r="N71" s="491">
        <f>'D SlimLine Vertical'!N71+'D SlimLine Vertical'!N71*(Sumary!$C$6)</f>
        <v>383.24818075757571</v>
      </c>
      <c r="O71" s="51"/>
      <c r="P71" s="51"/>
    </row>
    <row r="72" spans="1:16" x14ac:dyDescent="0.25">
      <c r="D72" s="494"/>
      <c r="F72" s="494"/>
      <c r="H72" s="494"/>
      <c r="J72" s="494"/>
      <c r="L72" s="494"/>
      <c r="N72" s="494"/>
    </row>
    <row r="73" spans="1:16" x14ac:dyDescent="0.25">
      <c r="A73" s="492" t="s">
        <v>246</v>
      </c>
      <c r="D73" s="494"/>
      <c r="F73" s="494"/>
      <c r="H73" s="494"/>
      <c r="J73" s="494"/>
      <c r="L73" s="494"/>
      <c r="N73" s="494"/>
    </row>
    <row r="74" spans="1:16" ht="20.100000000000001" customHeight="1" x14ac:dyDescent="0.25">
      <c r="A74" s="721" t="s">
        <v>240</v>
      </c>
      <c r="B74" s="721"/>
      <c r="C74" s="496">
        <v>0.4</v>
      </c>
      <c r="D74" s="496">
        <v>0.8</v>
      </c>
      <c r="E74" s="496">
        <v>1.2</v>
      </c>
      <c r="F74" s="496">
        <v>1.6</v>
      </c>
      <c r="G74" s="496">
        <v>2</v>
      </c>
      <c r="H74" s="496">
        <v>2.4</v>
      </c>
      <c r="I74" s="496">
        <v>2.8</v>
      </c>
      <c r="J74" s="496">
        <v>3.2</v>
      </c>
      <c r="K74" s="496">
        <v>3.6</v>
      </c>
      <c r="L74" s="496">
        <v>4</v>
      </c>
      <c r="M74" s="496">
        <v>4.4000000000000004</v>
      </c>
      <c r="N74" s="496">
        <v>4.8</v>
      </c>
      <c r="O74" s="41"/>
      <c r="P74" s="41"/>
    </row>
    <row r="75" spans="1:16" ht="20.100000000000001" customHeight="1" x14ac:dyDescent="0.25">
      <c r="A75" s="497"/>
      <c r="B75" s="497" t="s">
        <v>241</v>
      </c>
      <c r="C75" s="498">
        <v>15.748031496062993</v>
      </c>
      <c r="D75" s="498">
        <v>31.496062992125985</v>
      </c>
      <c r="E75" s="498">
        <v>47.244094488188978</v>
      </c>
      <c r="F75" s="498">
        <v>62.99212598425197</v>
      </c>
      <c r="G75" s="498">
        <v>78.740157480314963</v>
      </c>
      <c r="H75" s="498">
        <v>94.488188976377955</v>
      </c>
      <c r="I75" s="498">
        <v>110.23622047244095</v>
      </c>
      <c r="J75" s="498">
        <v>125.98425196850394</v>
      </c>
      <c r="K75" s="498">
        <v>141.73228346456693</v>
      </c>
      <c r="L75" s="498">
        <v>157.48031496062993</v>
      </c>
      <c r="M75" s="498">
        <v>173.22834645669292</v>
      </c>
      <c r="N75" s="498">
        <v>188.97637795275591</v>
      </c>
      <c r="O75" s="47"/>
      <c r="P75" s="47"/>
    </row>
    <row r="76" spans="1:16" x14ac:dyDescent="0.25">
      <c r="A76" s="499">
        <v>0.4</v>
      </c>
      <c r="B76" s="500">
        <v>15.748031496062993</v>
      </c>
      <c r="C76" s="491">
        <f>'D SlimLine Vertical'!C76+'D SlimLine Vertical'!C76*(Sumary!$C$6)</f>
        <v>14.672060887445888</v>
      </c>
      <c r="D76" s="491">
        <f>'D SlimLine Vertical'!D76+'D SlimLine Vertical'!D76*(Sumary!$C$6)</f>
        <v>21.051620108225105</v>
      </c>
      <c r="E76" s="491">
        <f>'D SlimLine Vertical'!E76+'D SlimLine Vertical'!E76*(Sumary!$C$6)</f>
        <v>27.431179329004326</v>
      </c>
      <c r="F76" s="491">
        <f>'D SlimLine Vertical'!F76+'D SlimLine Vertical'!F76*(Sumary!$C$6)</f>
        <v>33.810738549783544</v>
      </c>
      <c r="G76" s="491">
        <f>'D SlimLine Vertical'!G76+'D SlimLine Vertical'!G76*(Sumary!$C$6)</f>
        <v>41.289707770562764</v>
      </c>
      <c r="H76" s="491">
        <f>'D SlimLine Vertical'!H76+'D SlimLine Vertical'!H76*(Sumary!$C$6)</f>
        <v>47.669266991341985</v>
      </c>
      <c r="I76" s="491">
        <f>'D SlimLine Vertical'!I76+'D SlimLine Vertical'!I76*(Sumary!$C$6)</f>
        <v>54.048826212121199</v>
      </c>
      <c r="J76" s="491">
        <f>'D SlimLine Vertical'!J76+'D SlimLine Vertical'!J76*(Sumary!$C$6)</f>
        <v>60.42838543290042</v>
      </c>
      <c r="K76" s="491">
        <f>'D SlimLine Vertical'!K76+'D SlimLine Vertical'!K76*(Sumary!$C$6)</f>
        <v>66.807944653679655</v>
      </c>
      <c r="L76" s="491">
        <f>'D SlimLine Vertical'!L76+'D SlimLine Vertical'!L76*(Sumary!$C$6)</f>
        <v>73.187503874458869</v>
      </c>
      <c r="M76" s="491">
        <f>'D SlimLine Vertical'!M76+'D SlimLine Vertical'!M76*(Sumary!$C$6)</f>
        <v>79.567063095238098</v>
      </c>
      <c r="N76" s="491">
        <f>'D SlimLine Vertical'!N76+'D SlimLine Vertical'!N76*(Sumary!$C$6)</f>
        <v>85.946622316017326</v>
      </c>
      <c r="O76" s="51"/>
      <c r="P76" s="51"/>
    </row>
    <row r="77" spans="1:16" x14ac:dyDescent="0.25">
      <c r="A77" s="499">
        <v>0.8</v>
      </c>
      <c r="B77" s="500">
        <v>31.496062992125985</v>
      </c>
      <c r="C77" s="491">
        <f>'D SlimLine Vertical'!C77+'D SlimLine Vertical'!C77*(Sumary!$C$6)</f>
        <v>18.116216731601732</v>
      </c>
      <c r="D77" s="491">
        <f>'D SlimLine Vertical'!D77+'D SlimLine Vertical'!D77*(Sumary!$C$6)</f>
        <v>27.939931796536801</v>
      </c>
      <c r="E77" s="491">
        <f>'D SlimLine Vertical'!E77+'D SlimLine Vertical'!E77*(Sumary!$C$6)</f>
        <v>37.763646861471862</v>
      </c>
      <c r="F77" s="491">
        <f>'D SlimLine Vertical'!F77+'D SlimLine Vertical'!F77*(Sumary!$C$6)</f>
        <v>47.587361926406921</v>
      </c>
      <c r="G77" s="491">
        <f>'D SlimLine Vertical'!G77+'D SlimLine Vertical'!G77*(Sumary!$C$6)</f>
        <v>58.510486991341985</v>
      </c>
      <c r="H77" s="491">
        <f>'D SlimLine Vertical'!H77+'D SlimLine Vertical'!H77*(Sumary!$C$6)</f>
        <v>68.33420205627705</v>
      </c>
      <c r="I77" s="491">
        <f>'D SlimLine Vertical'!I77+'D SlimLine Vertical'!I77*(Sumary!$C$6)</f>
        <v>78.157917121212122</v>
      </c>
      <c r="J77" s="491">
        <f>'D SlimLine Vertical'!J77+'D SlimLine Vertical'!J77*(Sumary!$C$6)</f>
        <v>87.981632186147195</v>
      </c>
      <c r="K77" s="491">
        <f>'D SlimLine Vertical'!K77+'D SlimLine Vertical'!K77*(Sumary!$C$6)</f>
        <v>97.805347251082267</v>
      </c>
      <c r="L77" s="491">
        <f>'D SlimLine Vertical'!L77+'D SlimLine Vertical'!L77*(Sumary!$C$6)</f>
        <v>107.62906231601731</v>
      </c>
      <c r="M77" s="491">
        <f>'D SlimLine Vertical'!M77+'D SlimLine Vertical'!M77*(Sumary!$C$6)</f>
        <v>117.45277738095238</v>
      </c>
      <c r="N77" s="491">
        <f>'D SlimLine Vertical'!N77+'D SlimLine Vertical'!N77*(Sumary!$C$6)</f>
        <v>127.27649244588743</v>
      </c>
      <c r="O77" s="51"/>
      <c r="P77" s="51"/>
    </row>
    <row r="78" spans="1:16" x14ac:dyDescent="0.25">
      <c r="A78" s="499">
        <v>1.2</v>
      </c>
      <c r="B78" s="500">
        <v>47.244094488188978</v>
      </c>
      <c r="C78" s="491">
        <f>'D SlimLine Vertical'!C78+'D SlimLine Vertical'!C78*(Sumary!$C$6)</f>
        <v>21.560372575757576</v>
      </c>
      <c r="D78" s="491">
        <f>'D SlimLine Vertical'!D78+'D SlimLine Vertical'!D78*(Sumary!$C$6)</f>
        <v>34.828243484848478</v>
      </c>
      <c r="E78" s="491">
        <f>'D SlimLine Vertical'!E78+'D SlimLine Vertical'!E78*(Sumary!$C$6)</f>
        <v>48.096114393939381</v>
      </c>
      <c r="F78" s="491">
        <f>'D SlimLine Vertical'!F78+'D SlimLine Vertical'!F78*(Sumary!$C$6)</f>
        <v>61.363985303030297</v>
      </c>
      <c r="G78" s="491">
        <f>'D SlimLine Vertical'!G78+'D SlimLine Vertical'!G78*(Sumary!$C$6)</f>
        <v>75.731266212121199</v>
      </c>
      <c r="H78" s="491">
        <f>'D SlimLine Vertical'!H78+'D SlimLine Vertical'!H78*(Sumary!$C$6)</f>
        <v>88.999137121212115</v>
      </c>
      <c r="I78" s="491">
        <f>'D SlimLine Vertical'!I78+'D SlimLine Vertical'!I78*(Sumary!$C$6)</f>
        <v>102.26700803030302</v>
      </c>
      <c r="J78" s="491">
        <f>'D SlimLine Vertical'!J78+'D SlimLine Vertical'!J78*(Sumary!$C$6)</f>
        <v>115.53487893939395</v>
      </c>
      <c r="K78" s="491">
        <f>'D SlimLine Vertical'!K78+'D SlimLine Vertical'!K78*(Sumary!$C$6)</f>
        <v>128.80274984848484</v>
      </c>
      <c r="L78" s="491">
        <f>'D SlimLine Vertical'!L78+'D SlimLine Vertical'!L78*(Sumary!$C$6)</f>
        <v>142.07062075757571</v>
      </c>
      <c r="M78" s="491">
        <f>'D SlimLine Vertical'!M78+'D SlimLine Vertical'!M78*(Sumary!$C$6)</f>
        <v>155.33849166666664</v>
      </c>
      <c r="N78" s="491">
        <f>'D SlimLine Vertical'!N78+'D SlimLine Vertical'!N78*(Sumary!$C$6)</f>
        <v>168.60636257575752</v>
      </c>
      <c r="O78" s="51"/>
      <c r="P78" s="51"/>
    </row>
    <row r="79" spans="1:16" x14ac:dyDescent="0.25">
      <c r="A79" s="499">
        <v>1.6</v>
      </c>
      <c r="B79" s="500">
        <v>62.99212598425197</v>
      </c>
      <c r="C79" s="491">
        <f>'D SlimLine Vertical'!C79+'D SlimLine Vertical'!C79*(Sumary!$C$6)</f>
        <v>25.004528419913424</v>
      </c>
      <c r="D79" s="491">
        <f>'D SlimLine Vertical'!D79+'D SlimLine Vertical'!D79*(Sumary!$C$6)</f>
        <v>41.716555173160167</v>
      </c>
      <c r="E79" s="491">
        <f>'D SlimLine Vertical'!E79+'D SlimLine Vertical'!E79*(Sumary!$C$6)</f>
        <v>58.42858192640692</v>
      </c>
      <c r="F79" s="491">
        <f>'D SlimLine Vertical'!F79+'D SlimLine Vertical'!F79*(Sumary!$C$6)</f>
        <v>75.140608679653681</v>
      </c>
      <c r="G79" s="491">
        <f>'D SlimLine Vertical'!G79+'D SlimLine Vertical'!G79*(Sumary!$C$6)</f>
        <v>92.952045432900434</v>
      </c>
      <c r="H79" s="491">
        <f>'D SlimLine Vertical'!H79+'D SlimLine Vertical'!H79*(Sumary!$C$6)</f>
        <v>109.66407218614718</v>
      </c>
      <c r="I79" s="491">
        <f>'D SlimLine Vertical'!I79+'D SlimLine Vertical'!I79*(Sumary!$C$6)</f>
        <v>126.37609893939391</v>
      </c>
      <c r="J79" s="491">
        <f>'D SlimLine Vertical'!J79+'D SlimLine Vertical'!J79*(Sumary!$C$6)</f>
        <v>143.08812569264066</v>
      </c>
      <c r="K79" s="491">
        <f>'D SlimLine Vertical'!K79+'D SlimLine Vertical'!K79*(Sumary!$C$6)</f>
        <v>159.80015244588745</v>
      </c>
      <c r="L79" s="491">
        <f>'D SlimLine Vertical'!L79+'D SlimLine Vertical'!L79*(Sumary!$C$6)</f>
        <v>176.51217919913418</v>
      </c>
      <c r="M79" s="491">
        <f>'D SlimLine Vertical'!M79+'D SlimLine Vertical'!M79*(Sumary!$C$6)</f>
        <v>193.22420595238097</v>
      </c>
      <c r="N79" s="491">
        <f>'D SlimLine Vertical'!N79+'D SlimLine Vertical'!N79*(Sumary!$C$6)</f>
        <v>209.9362327056277</v>
      </c>
      <c r="O79" s="51"/>
      <c r="P79" s="51"/>
    </row>
    <row r="80" spans="1:16" x14ac:dyDescent="0.25">
      <c r="A80" s="499">
        <v>2</v>
      </c>
      <c r="B80" s="500">
        <v>78.740157480314963</v>
      </c>
      <c r="C80" s="491">
        <f>'D SlimLine Vertical'!C80+'D SlimLine Vertical'!C80*(Sumary!$C$6)</f>
        <v>28.448684264069268</v>
      </c>
      <c r="D80" s="491">
        <f>'D SlimLine Vertical'!D80+'D SlimLine Vertical'!D80*(Sumary!$C$6)</f>
        <v>48.604866861471855</v>
      </c>
      <c r="E80" s="491">
        <f>'D SlimLine Vertical'!E80+'D SlimLine Vertical'!E80*(Sumary!$C$6)</f>
        <v>68.761049458874453</v>
      </c>
      <c r="F80" s="491">
        <f>'D SlimLine Vertical'!F80+'D SlimLine Vertical'!F80*(Sumary!$C$6)</f>
        <v>88.917232056277058</v>
      </c>
      <c r="G80" s="491">
        <f>'D SlimLine Vertical'!G80+'D SlimLine Vertical'!G80*(Sumary!$C$6)</f>
        <v>110.17282465367967</v>
      </c>
      <c r="H80" s="491">
        <f>'D SlimLine Vertical'!H80+'D SlimLine Vertical'!H80*(Sumary!$C$6)</f>
        <v>130.32900725108223</v>
      </c>
      <c r="I80" s="491">
        <f>'D SlimLine Vertical'!I80+'D SlimLine Vertical'!I80*(Sumary!$C$6)</f>
        <v>150.48518984848485</v>
      </c>
      <c r="J80" s="491">
        <f>'D SlimLine Vertical'!J80+'D SlimLine Vertical'!J80*(Sumary!$C$6)</f>
        <v>170.64137244588741</v>
      </c>
      <c r="K80" s="491">
        <f>'D SlimLine Vertical'!K80+'D SlimLine Vertical'!K80*(Sumary!$C$6)</f>
        <v>190.79755504329006</v>
      </c>
      <c r="L80" s="491">
        <f>'D SlimLine Vertical'!L80+'D SlimLine Vertical'!L80*(Sumary!$C$6)</f>
        <v>210.95373764069262</v>
      </c>
      <c r="M80" s="491">
        <f>'D SlimLine Vertical'!M80+'D SlimLine Vertical'!M80*(Sumary!$C$6)</f>
        <v>231.10992023809524</v>
      </c>
      <c r="N80" s="491">
        <f>'D SlimLine Vertical'!N80+'D SlimLine Vertical'!N80*(Sumary!$C$6)</f>
        <v>251.2661028354978</v>
      </c>
      <c r="O80" s="51"/>
      <c r="P80" s="51"/>
    </row>
    <row r="81" spans="1:16" x14ac:dyDescent="0.25">
      <c r="A81" s="499">
        <v>2.4</v>
      </c>
      <c r="B81" s="500">
        <v>94.488188976377955</v>
      </c>
      <c r="C81" s="491">
        <f>'D SlimLine Vertical'!C81+'D SlimLine Vertical'!C81*(Sumary!$C$6)</f>
        <v>31.892840108225109</v>
      </c>
      <c r="D81" s="491">
        <f>'D SlimLine Vertical'!D81+'D SlimLine Vertical'!D81*(Sumary!$C$6)</f>
        <v>55.493178549783543</v>
      </c>
      <c r="E81" s="491">
        <f>'D SlimLine Vertical'!E81+'D SlimLine Vertical'!E81*(Sumary!$C$6)</f>
        <v>79.093516991342</v>
      </c>
      <c r="F81" s="491">
        <f>'D SlimLine Vertical'!F81+'D SlimLine Vertical'!F81*(Sumary!$C$6)</f>
        <v>102.69385543290043</v>
      </c>
      <c r="G81" s="491">
        <f>'D SlimLine Vertical'!G81+'D SlimLine Vertical'!G81*(Sumary!$C$6)</f>
        <v>127.39360387445888</v>
      </c>
      <c r="H81" s="491">
        <f>'D SlimLine Vertical'!H81+'D SlimLine Vertical'!H81*(Sumary!$C$6)</f>
        <v>150.9939423160173</v>
      </c>
      <c r="I81" s="491">
        <f>'D SlimLine Vertical'!I81+'D SlimLine Vertical'!I81*(Sumary!$C$6)</f>
        <v>174.59428075757572</v>
      </c>
      <c r="J81" s="491">
        <f>'D SlimLine Vertical'!J81+'D SlimLine Vertical'!J81*(Sumary!$C$6)</f>
        <v>198.19461919913417</v>
      </c>
      <c r="K81" s="491">
        <f>'D SlimLine Vertical'!K81+'D SlimLine Vertical'!K81*(Sumary!$C$6)</f>
        <v>221.79495764069267</v>
      </c>
      <c r="L81" s="491">
        <f>'D SlimLine Vertical'!L81+'D SlimLine Vertical'!L81*(Sumary!$C$6)</f>
        <v>245.39529608225104</v>
      </c>
      <c r="M81" s="491">
        <f>'D SlimLine Vertical'!M81+'D SlimLine Vertical'!M81*(Sumary!$C$6)</f>
        <v>268.99563452380954</v>
      </c>
      <c r="N81" s="491">
        <f>'D SlimLine Vertical'!N81+'D SlimLine Vertical'!N81*(Sumary!$C$6)</f>
        <v>292.59597296536799</v>
      </c>
      <c r="O81" s="51"/>
      <c r="P81" s="51"/>
    </row>
    <row r="82" spans="1:16" x14ac:dyDescent="0.25">
      <c r="A82" s="499">
        <v>2.8</v>
      </c>
      <c r="B82" s="500">
        <v>110.23622047244095</v>
      </c>
      <c r="C82" s="491">
        <f>'D SlimLine Vertical'!C82+'D SlimLine Vertical'!C82*(Sumary!$C$6)</f>
        <v>35.336995952380953</v>
      </c>
      <c r="D82" s="491">
        <f>'D SlimLine Vertical'!D82+'D SlimLine Vertical'!D82*(Sumary!$C$6)</f>
        <v>62.381490238095232</v>
      </c>
      <c r="E82" s="491">
        <f>'D SlimLine Vertical'!E82+'D SlimLine Vertical'!E82*(Sumary!$C$6)</f>
        <v>89.425984523809518</v>
      </c>
      <c r="F82" s="491">
        <f>'D SlimLine Vertical'!F82+'D SlimLine Vertical'!F82*(Sumary!$C$6)</f>
        <v>116.4704788095238</v>
      </c>
      <c r="G82" s="491">
        <f>'D SlimLine Vertical'!G82+'D SlimLine Vertical'!G82*(Sumary!$C$6)</f>
        <v>144.61438309523808</v>
      </c>
      <c r="H82" s="491">
        <f>'D SlimLine Vertical'!H82+'D SlimLine Vertical'!H82*(Sumary!$C$6)</f>
        <v>171.65887738095236</v>
      </c>
      <c r="I82" s="491">
        <f>'D SlimLine Vertical'!I82+'D SlimLine Vertical'!I82*(Sumary!$C$6)</f>
        <v>198.70337166666664</v>
      </c>
      <c r="J82" s="491">
        <f>'D SlimLine Vertical'!J82+'D SlimLine Vertical'!J82*(Sumary!$C$6)</f>
        <v>225.74786595238092</v>
      </c>
      <c r="K82" s="491">
        <f>'D SlimLine Vertical'!K82+'D SlimLine Vertical'!K82*(Sumary!$C$6)</f>
        <v>252.79236023809523</v>
      </c>
      <c r="L82" s="491">
        <f>'D SlimLine Vertical'!L82+'D SlimLine Vertical'!L82*(Sumary!$C$6)</f>
        <v>279.83685452380956</v>
      </c>
      <c r="M82" s="491">
        <f>'D SlimLine Vertical'!M82+'D SlimLine Vertical'!M82*(Sumary!$C$6)</f>
        <v>306.8813488095239</v>
      </c>
      <c r="N82" s="491">
        <f>'D SlimLine Vertical'!N82+'D SlimLine Vertical'!N82*(Sumary!$C$6)</f>
        <v>333.92584309523812</v>
      </c>
      <c r="O82" s="51"/>
      <c r="P82" s="51"/>
    </row>
    <row r="83" spans="1:16" x14ac:dyDescent="0.25">
      <c r="A83" s="499">
        <v>3.2</v>
      </c>
      <c r="B83" s="500">
        <v>125.98425196850394</v>
      </c>
      <c r="C83" s="491">
        <f>'D SlimLine Vertical'!C83+'D SlimLine Vertical'!C83*(Sumary!$C$6)</f>
        <v>38.781151796536797</v>
      </c>
      <c r="D83" s="491">
        <f>'D SlimLine Vertical'!D83+'D SlimLine Vertical'!D83*(Sumary!$C$6)</f>
        <v>69.269801926406942</v>
      </c>
      <c r="E83" s="491">
        <f>'D SlimLine Vertical'!E83+'D SlimLine Vertical'!E83*(Sumary!$C$6)</f>
        <v>99.758452056277051</v>
      </c>
      <c r="F83" s="491">
        <f>'D SlimLine Vertical'!F83+'D SlimLine Vertical'!F83*(Sumary!$C$6)</f>
        <v>130.2471021861472</v>
      </c>
      <c r="G83" s="491">
        <f>'D SlimLine Vertical'!G83+'D SlimLine Vertical'!G83*(Sumary!$C$6)</f>
        <v>161.83516231601735</v>
      </c>
      <c r="H83" s="491">
        <f>'D SlimLine Vertical'!H83+'D SlimLine Vertical'!H83*(Sumary!$C$6)</f>
        <v>192.32381244588743</v>
      </c>
      <c r="I83" s="491">
        <f>'D SlimLine Vertical'!I83+'D SlimLine Vertical'!I83*(Sumary!$C$6)</f>
        <v>222.81246257575756</v>
      </c>
      <c r="J83" s="491">
        <f>'D SlimLine Vertical'!J83+'D SlimLine Vertical'!J83*(Sumary!$C$6)</f>
        <v>253.30111270562773</v>
      </c>
      <c r="K83" s="491">
        <f>'D SlimLine Vertical'!K83+'D SlimLine Vertical'!K83*(Sumary!$C$6)</f>
        <v>283.78976283549787</v>
      </c>
      <c r="L83" s="491">
        <f>'D SlimLine Vertical'!L83+'D SlimLine Vertical'!L83*(Sumary!$C$6)</f>
        <v>314.27841296536798</v>
      </c>
      <c r="M83" s="491">
        <f>'D SlimLine Vertical'!M83+'D SlimLine Vertical'!M83*(Sumary!$C$6)</f>
        <v>344.76706309523809</v>
      </c>
      <c r="N83" s="491">
        <f>'D SlimLine Vertical'!N83+'D SlimLine Vertical'!N83*(Sumary!$C$6)</f>
        <v>375.25571322510831</v>
      </c>
      <c r="O83" s="51"/>
      <c r="P83" s="51"/>
    </row>
    <row r="84" spans="1:16" x14ac:dyDescent="0.25">
      <c r="A84" s="499">
        <v>3.6</v>
      </c>
      <c r="B84" s="500">
        <v>141.73228346456693</v>
      </c>
      <c r="C84" s="491">
        <f>'D SlimLine Vertical'!C84+'D SlimLine Vertical'!C84*(Sumary!$C$6)</f>
        <v>42.225307640692641</v>
      </c>
      <c r="D84" s="491">
        <f>'D SlimLine Vertical'!D84+'D SlimLine Vertical'!D84*(Sumary!$C$6)</f>
        <v>76.15811361471863</v>
      </c>
      <c r="E84" s="491">
        <f>'D SlimLine Vertical'!E84+'D SlimLine Vertical'!E84*(Sumary!$C$6)</f>
        <v>110.0909195887446</v>
      </c>
      <c r="F84" s="491">
        <f>'D SlimLine Vertical'!F84+'D SlimLine Vertical'!F84*(Sumary!$C$6)</f>
        <v>144.02372556277052</v>
      </c>
      <c r="G84" s="491">
        <f>'D SlimLine Vertical'!G84+'D SlimLine Vertical'!G84*(Sumary!$C$6)</f>
        <v>179.05594153679655</v>
      </c>
      <c r="H84" s="491">
        <f>'D SlimLine Vertical'!H84+'D SlimLine Vertical'!H84*(Sumary!$C$6)</f>
        <v>212.98874751082249</v>
      </c>
      <c r="I84" s="491">
        <f>'D SlimLine Vertical'!I84+'D SlimLine Vertical'!I84*(Sumary!$C$6)</f>
        <v>246.92155348484843</v>
      </c>
      <c r="J84" s="491">
        <f>'D SlimLine Vertical'!J84+'D SlimLine Vertical'!J84*(Sumary!$C$6)</f>
        <v>280.85435945887446</v>
      </c>
      <c r="K84" s="491">
        <f>'D SlimLine Vertical'!K84+'D SlimLine Vertical'!K84*(Sumary!$C$6)</f>
        <v>314.78716543290045</v>
      </c>
      <c r="L84" s="491">
        <f>'D SlimLine Vertical'!L84+'D SlimLine Vertical'!L84*(Sumary!$C$6)</f>
        <v>348.71997140692639</v>
      </c>
      <c r="M84" s="491">
        <f>'D SlimLine Vertical'!M84+'D SlimLine Vertical'!M84*(Sumary!$C$6)</f>
        <v>382.65277738095239</v>
      </c>
      <c r="N84" s="491">
        <f>'D SlimLine Vertical'!N84+'D SlimLine Vertical'!N84*(Sumary!$C$6)</f>
        <v>416.58558335497838</v>
      </c>
      <c r="O84" s="51"/>
      <c r="P84" s="51"/>
    </row>
    <row r="85" spans="1:16" x14ac:dyDescent="0.25">
      <c r="A85" s="499">
        <v>4</v>
      </c>
      <c r="B85" s="500">
        <v>157.48031496062993</v>
      </c>
      <c r="C85" s="491">
        <f>'D SlimLine Vertical'!C85+'D SlimLine Vertical'!C85*(Sumary!$C$6)</f>
        <v>45.669463484848471</v>
      </c>
      <c r="D85" s="491">
        <f>'D SlimLine Vertical'!D85+'D SlimLine Vertical'!D85*(Sumary!$C$6)</f>
        <v>83.04642530303029</v>
      </c>
      <c r="E85" s="491">
        <f>'D SlimLine Vertical'!E85+'D SlimLine Vertical'!E85*(Sumary!$C$6)</f>
        <v>120.42338712121212</v>
      </c>
      <c r="F85" s="491">
        <f>'D SlimLine Vertical'!F85+'D SlimLine Vertical'!F85*(Sumary!$C$6)</f>
        <v>157.8003489393939</v>
      </c>
      <c r="G85" s="491">
        <f>'D SlimLine Vertical'!G85+'D SlimLine Vertical'!G85*(Sumary!$C$6)</f>
        <v>196.27672075757576</v>
      </c>
      <c r="H85" s="491">
        <f>'D SlimLine Vertical'!H85+'D SlimLine Vertical'!H85*(Sumary!$C$6)</f>
        <v>233.65368257575753</v>
      </c>
      <c r="I85" s="491">
        <f>'D SlimLine Vertical'!I85+'D SlimLine Vertical'!I85*(Sumary!$C$6)</f>
        <v>271.03064439393933</v>
      </c>
      <c r="J85" s="491">
        <f>'D SlimLine Vertical'!J85+'D SlimLine Vertical'!J85*(Sumary!$C$6)</f>
        <v>308.40760621212115</v>
      </c>
      <c r="K85" s="491">
        <f>'D SlimLine Vertical'!K85+'D SlimLine Vertical'!K85*(Sumary!$C$6)</f>
        <v>345.78456803030309</v>
      </c>
      <c r="L85" s="491">
        <f>'D SlimLine Vertical'!L85+'D SlimLine Vertical'!L85*(Sumary!$C$6)</f>
        <v>383.1615298484848</v>
      </c>
      <c r="M85" s="491">
        <f>'D SlimLine Vertical'!M85+'D SlimLine Vertical'!M85*(Sumary!$C$6)</f>
        <v>420.53849166666674</v>
      </c>
      <c r="N85" s="491">
        <f>'D SlimLine Vertical'!N85+'D SlimLine Vertical'!N85*(Sumary!$C$6)</f>
        <v>457.91545348484846</v>
      </c>
      <c r="O85" s="51"/>
      <c r="P85" s="51"/>
    </row>
    <row r="86" spans="1:16" x14ac:dyDescent="0.25">
      <c r="A86" s="501"/>
      <c r="B86" s="501"/>
      <c r="C86" s="501"/>
      <c r="D86" s="494"/>
      <c r="E86" s="501"/>
      <c r="F86" s="494"/>
      <c r="G86" s="501"/>
      <c r="H86" s="494"/>
      <c r="I86" s="501"/>
      <c r="J86" s="494"/>
      <c r="K86" s="501"/>
      <c r="L86" s="494"/>
      <c r="M86" s="501"/>
      <c r="N86" s="494"/>
      <c r="O86" s="53"/>
    </row>
    <row r="87" spans="1:16" x14ac:dyDescent="0.25">
      <c r="A87" s="502" t="s">
        <v>247</v>
      </c>
      <c r="B87" s="501"/>
      <c r="C87" s="501"/>
      <c r="D87" s="494"/>
      <c r="E87" s="503"/>
      <c r="F87" s="494"/>
      <c r="H87" s="494"/>
      <c r="I87" s="501"/>
      <c r="J87" s="494"/>
      <c r="K87" s="501"/>
      <c r="L87" s="494"/>
      <c r="M87" s="501"/>
      <c r="N87" s="494"/>
      <c r="O87" s="53"/>
    </row>
    <row r="88" spans="1:16" ht="20.100000000000001" customHeight="1" x14ac:dyDescent="0.25">
      <c r="A88" s="721" t="s">
        <v>240</v>
      </c>
      <c r="B88" s="721"/>
      <c r="C88" s="496">
        <v>0.4</v>
      </c>
      <c r="D88" s="496">
        <v>0.8</v>
      </c>
      <c r="E88" s="496">
        <v>1.2</v>
      </c>
      <c r="F88" s="496">
        <v>1.6</v>
      </c>
      <c r="G88" s="496">
        <v>2</v>
      </c>
      <c r="H88" s="496">
        <v>2.4</v>
      </c>
      <c r="I88" s="496">
        <v>2.8</v>
      </c>
      <c r="J88" s="496">
        <v>3.2</v>
      </c>
      <c r="K88" s="496">
        <v>3.6</v>
      </c>
      <c r="L88" s="496">
        <v>4</v>
      </c>
      <c r="M88" s="496">
        <v>4.4000000000000004</v>
      </c>
      <c r="N88" s="496">
        <v>4.8</v>
      </c>
      <c r="O88" s="41"/>
      <c r="P88" s="41"/>
    </row>
    <row r="89" spans="1:16" ht="20.100000000000001" customHeight="1" x14ac:dyDescent="0.25">
      <c r="A89" s="497"/>
      <c r="B89" s="497" t="s">
        <v>241</v>
      </c>
      <c r="C89" s="498">
        <v>15.748031496062993</v>
      </c>
      <c r="D89" s="498">
        <v>31.496062992125985</v>
      </c>
      <c r="E89" s="498">
        <v>47.244094488188978</v>
      </c>
      <c r="F89" s="498">
        <v>62.99212598425197</v>
      </c>
      <c r="G89" s="498">
        <v>78.740157480314963</v>
      </c>
      <c r="H89" s="498">
        <v>94.488188976377955</v>
      </c>
      <c r="I89" s="498">
        <v>110.23622047244095</v>
      </c>
      <c r="J89" s="498">
        <v>125.98425196850394</v>
      </c>
      <c r="K89" s="498">
        <v>141.73228346456693</v>
      </c>
      <c r="L89" s="498">
        <v>157.48031496062993</v>
      </c>
      <c r="M89" s="498">
        <v>173.22834645669292</v>
      </c>
      <c r="N89" s="498">
        <v>188.97637795275591</v>
      </c>
      <c r="O89" s="47"/>
      <c r="P89" s="47"/>
    </row>
    <row r="90" spans="1:16" x14ac:dyDescent="0.25">
      <c r="A90" s="499">
        <v>0.4</v>
      </c>
      <c r="B90" s="500">
        <v>15.748031496062993</v>
      </c>
      <c r="C90" s="491">
        <f>'D SlimLine Vertical'!C90+'D SlimLine Vertical'!C90*(Sumary!$C$6)</f>
        <v>18.13191803030303</v>
      </c>
      <c r="D90" s="491">
        <f>'D SlimLine Vertical'!D90+'D SlimLine Vertical'!D90*(Sumary!$C$6)</f>
        <v>27.97133439393939</v>
      </c>
      <c r="E90" s="491">
        <f>'D SlimLine Vertical'!E90+'D SlimLine Vertical'!E90*(Sumary!$C$6)</f>
        <v>37.810750757575754</v>
      </c>
      <c r="F90" s="491">
        <f>'D SlimLine Vertical'!F90+'D SlimLine Vertical'!F90*(Sumary!$C$6)</f>
        <v>47.650167121212114</v>
      </c>
      <c r="G90" s="491">
        <f>'D SlimLine Vertical'!G90+'D SlimLine Vertical'!G90*(Sumary!$C$6)</f>
        <v>58.58899348484848</v>
      </c>
      <c r="H90" s="491">
        <f>'D SlimLine Vertical'!H90+'D SlimLine Vertical'!H90*(Sumary!$C$6)</f>
        <v>68.428409848484847</v>
      </c>
      <c r="I90" s="491">
        <f>'D SlimLine Vertical'!I90+'D SlimLine Vertical'!I90*(Sumary!$C$6)</f>
        <v>78.267826212121193</v>
      </c>
      <c r="J90" s="491">
        <f>'D SlimLine Vertical'!J90+'D SlimLine Vertical'!J90*(Sumary!$C$6)</f>
        <v>88.107242575757567</v>
      </c>
      <c r="K90" s="491">
        <f>'D SlimLine Vertical'!K90+'D SlimLine Vertical'!K90*(Sumary!$C$6)</f>
        <v>97.946658939393956</v>
      </c>
      <c r="L90" s="491">
        <f>'D SlimLine Vertical'!L90+'D SlimLine Vertical'!L90*(Sumary!$C$6)</f>
        <v>107.7860753030303</v>
      </c>
      <c r="M90" s="491">
        <f>'D SlimLine Vertical'!M90+'D SlimLine Vertical'!M90*(Sumary!$C$6)</f>
        <v>117.62549166666668</v>
      </c>
      <c r="N90" s="491">
        <f>'D SlimLine Vertical'!N90+'D SlimLine Vertical'!N90*(Sumary!$C$6)</f>
        <v>127.46490803030304</v>
      </c>
      <c r="O90" s="51"/>
      <c r="P90" s="51"/>
    </row>
    <row r="91" spans="1:16" x14ac:dyDescent="0.25">
      <c r="A91" s="499">
        <v>0.8</v>
      </c>
      <c r="B91" s="500">
        <v>31.496062992125985</v>
      </c>
      <c r="C91" s="491">
        <f>'D SlimLine Vertical'!C91+'D SlimLine Vertical'!C91*(Sumary!$C$6)</f>
        <v>24.371918030303032</v>
      </c>
      <c r="D91" s="491">
        <f>'D SlimLine Vertical'!D91+'D SlimLine Vertical'!D91*(Sumary!$C$6)</f>
        <v>40.451334393939398</v>
      </c>
      <c r="E91" s="491">
        <f>'D SlimLine Vertical'!E91+'D SlimLine Vertical'!E91*(Sumary!$C$6)</f>
        <v>56.530750757575753</v>
      </c>
      <c r="F91" s="491">
        <f>'D SlimLine Vertical'!F91+'D SlimLine Vertical'!F91*(Sumary!$C$6)</f>
        <v>72.610167121212129</v>
      </c>
      <c r="G91" s="491">
        <f>'D SlimLine Vertical'!G91+'D SlimLine Vertical'!G91*(Sumary!$C$6)</f>
        <v>89.78899348484849</v>
      </c>
      <c r="H91" s="491">
        <f>'D SlimLine Vertical'!H91+'D SlimLine Vertical'!H91*(Sumary!$C$6)</f>
        <v>105.86840984848486</v>
      </c>
      <c r="I91" s="491">
        <f>'D SlimLine Vertical'!I91+'D SlimLine Vertical'!I91*(Sumary!$C$6)</f>
        <v>121.9478262121212</v>
      </c>
      <c r="J91" s="491">
        <f>'D SlimLine Vertical'!J91+'D SlimLine Vertical'!J91*(Sumary!$C$6)</f>
        <v>138.02724257575758</v>
      </c>
      <c r="K91" s="491">
        <f>'D SlimLine Vertical'!K91+'D SlimLine Vertical'!K91*(Sumary!$C$6)</f>
        <v>154.10665893939395</v>
      </c>
      <c r="L91" s="491">
        <f>'D SlimLine Vertical'!L91+'D SlimLine Vertical'!L91*(Sumary!$C$6)</f>
        <v>170.18607530303029</v>
      </c>
      <c r="M91" s="491">
        <f>'D SlimLine Vertical'!M91+'D SlimLine Vertical'!M91*(Sumary!$C$6)</f>
        <v>186.26549166666666</v>
      </c>
      <c r="N91" s="491">
        <f>'D SlimLine Vertical'!N91+'D SlimLine Vertical'!N91*(Sumary!$C$6)</f>
        <v>202.344908030303</v>
      </c>
      <c r="O91" s="51"/>
      <c r="P91" s="51"/>
    </row>
    <row r="92" spans="1:16" x14ac:dyDescent="0.25">
      <c r="A92" s="499">
        <v>1.2</v>
      </c>
      <c r="B92" s="500">
        <v>47.244094488188978</v>
      </c>
      <c r="C92" s="491">
        <f>'D SlimLine Vertical'!C92+'D SlimLine Vertical'!C92*(Sumary!$C$6)</f>
        <v>30.61191803030303</v>
      </c>
      <c r="D92" s="491">
        <f>'D SlimLine Vertical'!D92+'D SlimLine Vertical'!D92*(Sumary!$C$6)</f>
        <v>52.931334393939387</v>
      </c>
      <c r="E92" s="491">
        <f>'D SlimLine Vertical'!E92+'D SlimLine Vertical'!E92*(Sumary!$C$6)</f>
        <v>75.250750757575773</v>
      </c>
      <c r="F92" s="491">
        <f>'D SlimLine Vertical'!F92+'D SlimLine Vertical'!F92*(Sumary!$C$6)</f>
        <v>97.570167121212108</v>
      </c>
      <c r="G92" s="491">
        <f>'D SlimLine Vertical'!G92+'D SlimLine Vertical'!G92*(Sumary!$C$6)</f>
        <v>120.98899348484848</v>
      </c>
      <c r="H92" s="491">
        <f>'D SlimLine Vertical'!H92+'D SlimLine Vertical'!H92*(Sumary!$C$6)</f>
        <v>143.30840984848481</v>
      </c>
      <c r="I92" s="491">
        <f>'D SlimLine Vertical'!I92+'D SlimLine Vertical'!I92*(Sumary!$C$6)</f>
        <v>165.62782621212119</v>
      </c>
      <c r="J92" s="491">
        <f>'D SlimLine Vertical'!J92+'D SlimLine Vertical'!J92*(Sumary!$C$6)</f>
        <v>187.94724257575754</v>
      </c>
      <c r="K92" s="491">
        <f>'D SlimLine Vertical'!K92+'D SlimLine Vertical'!K92*(Sumary!$C$6)</f>
        <v>210.26665893939395</v>
      </c>
      <c r="L92" s="491">
        <f>'D SlimLine Vertical'!L92+'D SlimLine Vertical'!L92*(Sumary!$C$6)</f>
        <v>232.58607530303027</v>
      </c>
      <c r="M92" s="491">
        <f>'D SlimLine Vertical'!M92+'D SlimLine Vertical'!M92*(Sumary!$C$6)</f>
        <v>254.90549166666668</v>
      </c>
      <c r="N92" s="491">
        <f>'D SlimLine Vertical'!N92+'D SlimLine Vertical'!N92*(Sumary!$C$6)</f>
        <v>277.22490803030308</v>
      </c>
      <c r="O92" s="51"/>
      <c r="P92" s="51"/>
    </row>
    <row r="93" spans="1:16" x14ac:dyDescent="0.25">
      <c r="A93" s="499">
        <v>1.6</v>
      </c>
      <c r="B93" s="500">
        <v>62.99212598425197</v>
      </c>
      <c r="C93" s="491">
        <f>'D SlimLine Vertical'!C93+'D SlimLine Vertical'!C93*(Sumary!$C$6)</f>
        <v>36.851918030303025</v>
      </c>
      <c r="D93" s="491">
        <f>'D SlimLine Vertical'!D93+'D SlimLine Vertical'!D93*(Sumary!$C$6)</f>
        <v>65.411334393939399</v>
      </c>
      <c r="E93" s="491">
        <f>'D SlimLine Vertical'!E93+'D SlimLine Vertical'!E93*(Sumary!$C$6)</f>
        <v>93.970750757575743</v>
      </c>
      <c r="F93" s="491">
        <f>'D SlimLine Vertical'!F93+'D SlimLine Vertical'!F93*(Sumary!$C$6)</f>
        <v>122.53016712121213</v>
      </c>
      <c r="G93" s="491">
        <f>'D SlimLine Vertical'!G93+'D SlimLine Vertical'!G93*(Sumary!$C$6)</f>
        <v>152.18899348484851</v>
      </c>
      <c r="H93" s="491">
        <f>'D SlimLine Vertical'!H93+'D SlimLine Vertical'!H93*(Sumary!$C$6)</f>
        <v>180.74840984848484</v>
      </c>
      <c r="I93" s="491">
        <f>'D SlimLine Vertical'!I93+'D SlimLine Vertical'!I93*(Sumary!$C$6)</f>
        <v>209.3078262121212</v>
      </c>
      <c r="J93" s="491">
        <f>'D SlimLine Vertical'!J93+'D SlimLine Vertical'!J93*(Sumary!$C$6)</f>
        <v>237.86724257575756</v>
      </c>
      <c r="K93" s="491">
        <f>'D SlimLine Vertical'!K93+'D SlimLine Vertical'!K93*(Sumary!$C$6)</f>
        <v>266.42665893939397</v>
      </c>
      <c r="L93" s="491">
        <f>'D SlimLine Vertical'!L93+'D SlimLine Vertical'!L93*(Sumary!$C$6)</f>
        <v>294.9860753030303</v>
      </c>
      <c r="M93" s="491">
        <f>'D SlimLine Vertical'!M93+'D SlimLine Vertical'!M93*(Sumary!$C$6)</f>
        <v>323.54549166666669</v>
      </c>
      <c r="N93" s="491">
        <f>'D SlimLine Vertical'!N93+'D SlimLine Vertical'!N93*(Sumary!$C$6)</f>
        <v>352.10490803030308</v>
      </c>
      <c r="O93" s="51"/>
      <c r="P93" s="51"/>
    </row>
    <row r="94" spans="1:16" x14ac:dyDescent="0.25">
      <c r="A94" s="499">
        <v>2</v>
      </c>
      <c r="B94" s="500">
        <v>78.740157480314963</v>
      </c>
      <c r="C94" s="491">
        <f>'D SlimLine Vertical'!C94+'D SlimLine Vertical'!C94*(Sumary!$C$6)</f>
        <v>43.091918030303027</v>
      </c>
      <c r="D94" s="491">
        <f>'D SlimLine Vertical'!D94+'D SlimLine Vertical'!D94*(Sumary!$C$6)</f>
        <v>77.891334393939403</v>
      </c>
      <c r="E94" s="491">
        <f>'D SlimLine Vertical'!E94+'D SlimLine Vertical'!E94*(Sumary!$C$6)</f>
        <v>112.69075075757577</v>
      </c>
      <c r="F94" s="491">
        <f>'D SlimLine Vertical'!F94+'D SlimLine Vertical'!F94*(Sumary!$C$6)</f>
        <v>147.49016712121212</v>
      </c>
      <c r="G94" s="491">
        <f>'D SlimLine Vertical'!G94+'D SlimLine Vertical'!G94*(Sumary!$C$6)</f>
        <v>183.3889934848485</v>
      </c>
      <c r="H94" s="491">
        <f>'D SlimLine Vertical'!H94+'D SlimLine Vertical'!H94*(Sumary!$C$6)</f>
        <v>218.18840984848484</v>
      </c>
      <c r="I94" s="491">
        <f>'D SlimLine Vertical'!I94+'D SlimLine Vertical'!I94*(Sumary!$C$6)</f>
        <v>252.98782621212123</v>
      </c>
      <c r="J94" s="491">
        <f>'D SlimLine Vertical'!J94+'D SlimLine Vertical'!J94*(Sumary!$C$6)</f>
        <v>287.7872425757576</v>
      </c>
      <c r="K94" s="491">
        <f>'D SlimLine Vertical'!K94+'D SlimLine Vertical'!K94*(Sumary!$C$6)</f>
        <v>322.586658939394</v>
      </c>
      <c r="L94" s="491">
        <f>'D SlimLine Vertical'!L94+'D SlimLine Vertical'!L94*(Sumary!$C$6)</f>
        <v>357.38607530303034</v>
      </c>
      <c r="M94" s="491">
        <f>'D SlimLine Vertical'!M94+'D SlimLine Vertical'!M94*(Sumary!$C$6)</f>
        <v>392.18549166666679</v>
      </c>
      <c r="N94" s="491">
        <f>'D SlimLine Vertical'!N94+'D SlimLine Vertical'!N94*(Sumary!$C$6)</f>
        <v>426.98490803030307</v>
      </c>
      <c r="O94" s="51"/>
      <c r="P94" s="51"/>
    </row>
    <row r="95" spans="1:16" x14ac:dyDescent="0.25">
      <c r="A95" s="499">
        <v>2.4</v>
      </c>
      <c r="B95" s="500">
        <v>94.488188976377955</v>
      </c>
      <c r="C95" s="491">
        <f>'D SlimLine Vertical'!C95+'D SlimLine Vertical'!C95*(Sumary!$C$6)</f>
        <v>49.331918030303029</v>
      </c>
      <c r="D95" s="491">
        <f>'D SlimLine Vertical'!D95+'D SlimLine Vertical'!D95*(Sumary!$C$6)</f>
        <v>90.371334393939392</v>
      </c>
      <c r="E95" s="491">
        <f>'D SlimLine Vertical'!E95+'D SlimLine Vertical'!E95*(Sumary!$C$6)</f>
        <v>131.41075075757576</v>
      </c>
      <c r="F95" s="491">
        <f>'D SlimLine Vertical'!F95+'D SlimLine Vertical'!F95*(Sumary!$C$6)</f>
        <v>172.4501671212121</v>
      </c>
      <c r="G95" s="491">
        <f>'D SlimLine Vertical'!G95+'D SlimLine Vertical'!G95*(Sumary!$C$6)</f>
        <v>214.58899348484849</v>
      </c>
      <c r="H95" s="491">
        <f>'D SlimLine Vertical'!H95+'D SlimLine Vertical'!H95*(Sumary!$C$6)</f>
        <v>255.62840984848486</v>
      </c>
      <c r="I95" s="491">
        <f>'D SlimLine Vertical'!I95+'D SlimLine Vertical'!I95*(Sumary!$C$6)</f>
        <v>296.66782621212116</v>
      </c>
      <c r="J95" s="491">
        <f>'D SlimLine Vertical'!J95+'D SlimLine Vertical'!J95*(Sumary!$C$6)</f>
        <v>337.70724257575762</v>
      </c>
      <c r="K95" s="491">
        <f>'D SlimLine Vertical'!K95+'D SlimLine Vertical'!K95*(Sumary!$C$6)</f>
        <v>378.74665893939402</v>
      </c>
      <c r="L95" s="491">
        <f>'D SlimLine Vertical'!L95+'D SlimLine Vertical'!L95*(Sumary!$C$6)</f>
        <v>419.78607530303026</v>
      </c>
      <c r="M95" s="491">
        <f>'D SlimLine Vertical'!M95+'D SlimLine Vertical'!M95*(Sumary!$C$6)</f>
        <v>460.82549166666678</v>
      </c>
      <c r="N95" s="491">
        <f>'D SlimLine Vertical'!N95+'D SlimLine Vertical'!N95*(Sumary!$C$6)</f>
        <v>501.86490803030307</v>
      </c>
      <c r="O95" s="51"/>
      <c r="P95" s="51"/>
    </row>
    <row r="96" spans="1:16" x14ac:dyDescent="0.25">
      <c r="A96" s="499">
        <v>2.8</v>
      </c>
      <c r="B96" s="500">
        <v>110.23622047244095</v>
      </c>
      <c r="C96" s="491">
        <f>'D SlimLine Vertical'!C96+'D SlimLine Vertical'!C96*(Sumary!$C$6)</f>
        <v>55.571918030303031</v>
      </c>
      <c r="D96" s="491">
        <f>'D SlimLine Vertical'!D96+'D SlimLine Vertical'!D96*(Sumary!$C$6)</f>
        <v>102.85133439393941</v>
      </c>
      <c r="E96" s="491">
        <f>'D SlimLine Vertical'!E96+'D SlimLine Vertical'!E96*(Sumary!$C$6)</f>
        <v>150.13075075757575</v>
      </c>
      <c r="F96" s="491">
        <f>'D SlimLine Vertical'!F96+'D SlimLine Vertical'!F96*(Sumary!$C$6)</f>
        <v>197.41016712121208</v>
      </c>
      <c r="G96" s="491">
        <f>'D SlimLine Vertical'!G96+'D SlimLine Vertical'!G96*(Sumary!$C$6)</f>
        <v>245.7889934848485</v>
      </c>
      <c r="H96" s="491">
        <f>'D SlimLine Vertical'!H96+'D SlimLine Vertical'!H96*(Sumary!$C$6)</f>
        <v>293.06840984848486</v>
      </c>
      <c r="I96" s="491">
        <f>'D SlimLine Vertical'!I96+'D SlimLine Vertical'!I96*(Sumary!$C$6)</f>
        <v>340.34782621212122</v>
      </c>
      <c r="J96" s="491">
        <f>'D SlimLine Vertical'!J96+'D SlimLine Vertical'!J96*(Sumary!$C$6)</f>
        <v>387.62724257575763</v>
      </c>
      <c r="K96" s="491">
        <f>'D SlimLine Vertical'!K96+'D SlimLine Vertical'!K96*(Sumary!$C$6)</f>
        <v>434.90665893939394</v>
      </c>
      <c r="L96" s="491">
        <f>'D SlimLine Vertical'!L96+'D SlimLine Vertical'!L96*(Sumary!$C$6)</f>
        <v>482.18607530303035</v>
      </c>
      <c r="M96" s="491">
        <f>'D SlimLine Vertical'!M96+'D SlimLine Vertical'!M96*(Sumary!$C$6)</f>
        <v>529.46549166666671</v>
      </c>
      <c r="N96" s="491">
        <f>'D SlimLine Vertical'!N96+'D SlimLine Vertical'!N96*(Sumary!$C$6)</f>
        <v>576.74490803030301</v>
      </c>
      <c r="O96" s="51"/>
      <c r="P96" s="51"/>
    </row>
    <row r="97" spans="1:16" x14ac:dyDescent="0.25">
      <c r="A97" s="499">
        <v>3.2</v>
      </c>
      <c r="B97" s="500">
        <v>125.98425196850394</v>
      </c>
      <c r="C97" s="491">
        <f>'D SlimLine Vertical'!C97+'D SlimLine Vertical'!C97*(Sumary!$C$6)</f>
        <v>61.81191803030304</v>
      </c>
      <c r="D97" s="491">
        <f>'D SlimLine Vertical'!D97+'D SlimLine Vertical'!D97*(Sumary!$C$6)</f>
        <v>115.33133439393941</v>
      </c>
      <c r="E97" s="491">
        <f>'D SlimLine Vertical'!E97+'D SlimLine Vertical'!E97*(Sumary!$C$6)</f>
        <v>168.85075075757578</v>
      </c>
      <c r="F97" s="491">
        <f>'D SlimLine Vertical'!F97+'D SlimLine Vertical'!F97*(Sumary!$C$6)</f>
        <v>222.37016712121215</v>
      </c>
      <c r="G97" s="491">
        <f>'D SlimLine Vertical'!G97+'D SlimLine Vertical'!G97*(Sumary!$C$6)</f>
        <v>276.98899348484855</v>
      </c>
      <c r="H97" s="491">
        <f>'D SlimLine Vertical'!H97+'D SlimLine Vertical'!H97*(Sumary!$C$6)</f>
        <v>330.50840984848486</v>
      </c>
      <c r="I97" s="491">
        <f>'D SlimLine Vertical'!I97+'D SlimLine Vertical'!I97*(Sumary!$C$6)</f>
        <v>384.02782621212123</v>
      </c>
      <c r="J97" s="491">
        <f>'D SlimLine Vertical'!J97+'D SlimLine Vertical'!J97*(Sumary!$C$6)</f>
        <v>437.54724257575771</v>
      </c>
      <c r="K97" s="491">
        <f>'D SlimLine Vertical'!K97+'D SlimLine Vertical'!K97*(Sumary!$C$6)</f>
        <v>491.06665893939402</v>
      </c>
      <c r="L97" s="491">
        <f>'D SlimLine Vertical'!L97+'D SlimLine Vertical'!L97*(Sumary!$C$6)</f>
        <v>544.58607530303027</v>
      </c>
      <c r="M97" s="491">
        <f>'D SlimLine Vertical'!M97+'D SlimLine Vertical'!M97*(Sumary!$C$6)</f>
        <v>598.10549166666658</v>
      </c>
      <c r="N97" s="491">
        <f>'D SlimLine Vertical'!N97+'D SlimLine Vertical'!N97*(Sumary!$C$6)</f>
        <v>651.624908030303</v>
      </c>
      <c r="O97" s="51"/>
      <c r="P97" s="51"/>
    </row>
    <row r="98" spans="1:16" x14ac:dyDescent="0.25">
      <c r="A98" s="499">
        <v>3.6</v>
      </c>
      <c r="B98" s="500">
        <v>141.73228346456693</v>
      </c>
      <c r="C98" s="491">
        <f>'D SlimLine Vertical'!C98+'D SlimLine Vertical'!C98*(Sumary!$C$6)</f>
        <v>68.051918030303028</v>
      </c>
      <c r="D98" s="491">
        <f>'D SlimLine Vertical'!D98+'D SlimLine Vertical'!D98*(Sumary!$C$6)</f>
        <v>127.81133439393939</v>
      </c>
      <c r="E98" s="491">
        <f>'D SlimLine Vertical'!E98+'D SlimLine Vertical'!E98*(Sumary!$C$6)</f>
        <v>187.57075075757578</v>
      </c>
      <c r="F98" s="491">
        <f>'D SlimLine Vertical'!F98+'D SlimLine Vertical'!F98*(Sumary!$C$6)</f>
        <v>247.3301671212121</v>
      </c>
      <c r="G98" s="491">
        <f>'D SlimLine Vertical'!G98+'D SlimLine Vertical'!G98*(Sumary!$C$6)</f>
        <v>308.18899348484854</v>
      </c>
      <c r="H98" s="491">
        <f>'D SlimLine Vertical'!H98+'D SlimLine Vertical'!H98*(Sumary!$C$6)</f>
        <v>367.94840984848491</v>
      </c>
      <c r="I98" s="491">
        <f>'D SlimLine Vertical'!I98+'D SlimLine Vertical'!I98*(Sumary!$C$6)</f>
        <v>427.70782621212118</v>
      </c>
      <c r="J98" s="491">
        <f>'D SlimLine Vertical'!J98+'D SlimLine Vertical'!J98*(Sumary!$C$6)</f>
        <v>487.46724257575767</v>
      </c>
      <c r="K98" s="491">
        <f>'D SlimLine Vertical'!K98+'D SlimLine Vertical'!K98*(Sumary!$C$6)</f>
        <v>547.22665893939393</v>
      </c>
      <c r="L98" s="491">
        <f>'D SlimLine Vertical'!L98+'D SlimLine Vertical'!L98*(Sumary!$C$6)</f>
        <v>606.98607530303036</v>
      </c>
      <c r="M98" s="491">
        <f>'D SlimLine Vertical'!M98+'D SlimLine Vertical'!M98*(Sumary!$C$6)</f>
        <v>666.74549166666668</v>
      </c>
      <c r="N98" s="491">
        <f>'D SlimLine Vertical'!N98+'D SlimLine Vertical'!N98*(Sumary!$C$6)</f>
        <v>726.504908030303</v>
      </c>
      <c r="O98" s="51"/>
      <c r="P98" s="51"/>
    </row>
    <row r="99" spans="1:16" x14ac:dyDescent="0.25">
      <c r="A99" s="499">
        <v>4</v>
      </c>
      <c r="B99" s="500">
        <v>157.48031496062993</v>
      </c>
      <c r="C99" s="491">
        <f>'D SlimLine Vertical'!C99+'D SlimLine Vertical'!C99*(Sumary!$C$6)</f>
        <v>74.291918030303023</v>
      </c>
      <c r="D99" s="491">
        <f>'D SlimLine Vertical'!D99+'D SlimLine Vertical'!D99*(Sumary!$C$6)</f>
        <v>140.29133439393937</v>
      </c>
      <c r="E99" s="491">
        <f>'D SlimLine Vertical'!E99+'D SlimLine Vertical'!E99*(Sumary!$C$6)</f>
        <v>206.29075075757575</v>
      </c>
      <c r="F99" s="491">
        <f>'D SlimLine Vertical'!F99+'D SlimLine Vertical'!F99*(Sumary!$C$6)</f>
        <v>272.29016712121211</v>
      </c>
      <c r="G99" s="491">
        <f>'D SlimLine Vertical'!G99+'D SlimLine Vertical'!G99*(Sumary!$C$6)</f>
        <v>339.38899348484853</v>
      </c>
      <c r="H99" s="491">
        <f>'D SlimLine Vertical'!H99+'D SlimLine Vertical'!H99*(Sumary!$C$6)</f>
        <v>405.38840984848486</v>
      </c>
      <c r="I99" s="491">
        <f>'D SlimLine Vertical'!I99+'D SlimLine Vertical'!I99*(Sumary!$C$6)</f>
        <v>471.38782621212113</v>
      </c>
      <c r="J99" s="491">
        <f>'D SlimLine Vertical'!J99+'D SlimLine Vertical'!J99*(Sumary!$C$6)</f>
        <v>537.38724257575757</v>
      </c>
      <c r="K99" s="491">
        <f>'D SlimLine Vertical'!K99+'D SlimLine Vertical'!K99*(Sumary!$C$6)</f>
        <v>603.3866589393939</v>
      </c>
      <c r="L99" s="491">
        <f>'D SlimLine Vertical'!L99+'D SlimLine Vertical'!L99*(Sumary!$C$6)</f>
        <v>669.38607530303022</v>
      </c>
      <c r="M99" s="491">
        <f>'D SlimLine Vertical'!M99+'D SlimLine Vertical'!M99*(Sumary!$C$6)</f>
        <v>735.38549166666655</v>
      </c>
      <c r="N99" s="491">
        <f>'D SlimLine Vertical'!N99+'D SlimLine Vertical'!N99*(Sumary!$C$6)</f>
        <v>801.38490803030288</v>
      </c>
      <c r="O99" s="51"/>
      <c r="P99" s="51"/>
    </row>
    <row r="100" spans="1:16" x14ac:dyDescent="0.25">
      <c r="D100" s="494"/>
      <c r="F100" s="494"/>
      <c r="H100" s="494"/>
      <c r="J100" s="494"/>
      <c r="L100" s="494"/>
      <c r="N100" s="494"/>
    </row>
    <row r="101" spans="1:16" x14ac:dyDescent="0.25">
      <c r="A101" s="502" t="s">
        <v>248</v>
      </c>
      <c r="B101" s="501"/>
      <c r="C101" s="501"/>
      <c r="D101" s="494"/>
      <c r="E101" s="501"/>
      <c r="F101" s="494"/>
      <c r="H101" s="494"/>
      <c r="I101" s="501"/>
      <c r="J101" s="494"/>
      <c r="K101" s="501"/>
      <c r="L101" s="494"/>
      <c r="M101" s="501"/>
      <c r="N101" s="494"/>
      <c r="O101" s="53"/>
    </row>
    <row r="102" spans="1:16" ht="20.100000000000001" customHeight="1" x14ac:dyDescent="0.25">
      <c r="A102" s="721" t="s">
        <v>240</v>
      </c>
      <c r="B102" s="721"/>
      <c r="C102" s="496">
        <v>0.4</v>
      </c>
      <c r="D102" s="496">
        <v>0.8</v>
      </c>
      <c r="E102" s="496">
        <v>1.2</v>
      </c>
      <c r="F102" s="496">
        <v>1.6</v>
      </c>
      <c r="G102" s="496">
        <v>2</v>
      </c>
      <c r="H102" s="496">
        <v>2.4</v>
      </c>
      <c r="I102" s="496">
        <v>2.8</v>
      </c>
      <c r="J102" s="496">
        <v>3.2</v>
      </c>
      <c r="K102" s="496">
        <v>3.6</v>
      </c>
      <c r="L102" s="496">
        <v>4</v>
      </c>
      <c r="M102" s="496">
        <v>4.4000000000000004</v>
      </c>
      <c r="N102" s="496">
        <v>4.8</v>
      </c>
      <c r="O102" s="41"/>
      <c r="P102" s="41"/>
    </row>
    <row r="103" spans="1:16" ht="20.100000000000001" customHeight="1" x14ac:dyDescent="0.25">
      <c r="A103" s="497"/>
      <c r="B103" s="497" t="s">
        <v>241</v>
      </c>
      <c r="C103" s="498">
        <v>15.748031496062993</v>
      </c>
      <c r="D103" s="498">
        <v>31.496062992125985</v>
      </c>
      <c r="E103" s="498">
        <v>47.244094488188978</v>
      </c>
      <c r="F103" s="498">
        <v>62.99212598425197</v>
      </c>
      <c r="G103" s="498">
        <v>78.740157480314963</v>
      </c>
      <c r="H103" s="498">
        <v>94.488188976377955</v>
      </c>
      <c r="I103" s="498">
        <v>110.23622047244095</v>
      </c>
      <c r="J103" s="498">
        <v>125.98425196850394</v>
      </c>
      <c r="K103" s="498">
        <v>141.73228346456693</v>
      </c>
      <c r="L103" s="498">
        <v>157.48031496062993</v>
      </c>
      <c r="M103" s="498">
        <v>173.22834645669292</v>
      </c>
      <c r="N103" s="498">
        <v>188.97637795275591</v>
      </c>
      <c r="O103" s="47"/>
      <c r="P103" s="47"/>
    </row>
    <row r="104" spans="1:16" x14ac:dyDescent="0.25">
      <c r="A104" s="501"/>
      <c r="B104" s="501"/>
      <c r="C104" s="491">
        <f>'D SlimLine Vertical'!C104+'D SlimLine Vertical'!C104*(Sumary!$C$7)</f>
        <v>6.5460858225108227</v>
      </c>
      <c r="D104" s="491">
        <f>'D SlimLine Vertical'!D104+'D SlimLine Vertical'!D104*(Sumary!$C$7)</f>
        <v>7.9246699783549799</v>
      </c>
      <c r="E104" s="491">
        <f>'D SlimLine Vertical'!E104+'D SlimLine Vertical'!E104*(Sumary!$C$7)</f>
        <v>9.3032541341991344</v>
      </c>
      <c r="F104" s="491">
        <f>'D SlimLine Vertical'!F104+'D SlimLine Vertical'!F104*(Sumary!$C$7)</f>
        <v>10.68183829004329</v>
      </c>
      <c r="G104" s="491">
        <f>'D SlimLine Vertical'!G104+'D SlimLine Vertical'!G104*(Sumary!$C$7)</f>
        <v>13.159832445887444</v>
      </c>
      <c r="H104" s="491">
        <f>'D SlimLine Vertical'!H104+'D SlimLine Vertical'!H104*(Sumary!$C$7)</f>
        <v>14.538416601731599</v>
      </c>
      <c r="I104" s="491">
        <f>'D SlimLine Vertical'!I104+'D SlimLine Vertical'!I104*(Sumary!$C$7)</f>
        <v>15.917000757575755</v>
      </c>
      <c r="J104" s="491">
        <f>'D SlimLine Vertical'!J104+'D SlimLine Vertical'!J104*(Sumary!$C$7)</f>
        <v>17.295584913419912</v>
      </c>
      <c r="K104" s="491">
        <f>'D SlimLine Vertical'!K104+'D SlimLine Vertical'!K104*(Sumary!$C$7)</f>
        <v>18.674169069264071</v>
      </c>
      <c r="L104" s="491">
        <f>'D SlimLine Vertical'!L104+'D SlimLine Vertical'!L104*(Sumary!$C$7)</f>
        <v>20.052753225108226</v>
      </c>
      <c r="M104" s="491">
        <f>'D SlimLine Vertical'!M104+'D SlimLine Vertical'!M104*(Sumary!$C$7)</f>
        <v>21.431337380952382</v>
      </c>
      <c r="N104" s="491">
        <f>'D SlimLine Vertical'!N104+'D SlimLine Vertical'!N104*(Sumary!$C$7)</f>
        <v>22.809921536796537</v>
      </c>
      <c r="O104" s="51"/>
      <c r="P104" s="51"/>
    </row>
    <row r="105" spans="1:16" x14ac:dyDescent="0.25">
      <c r="D105" s="494"/>
      <c r="F105" s="494"/>
      <c r="H105" s="494"/>
      <c r="J105" s="494"/>
      <c r="L105" s="494"/>
      <c r="N105" s="494"/>
    </row>
    <row r="106" spans="1:16" x14ac:dyDescent="0.25">
      <c r="A106" s="508" t="s">
        <v>249</v>
      </c>
      <c r="D106" s="494"/>
      <c r="F106" s="494"/>
      <c r="H106" s="494"/>
      <c r="J106" s="494"/>
      <c r="L106" s="494"/>
      <c r="N106" s="494"/>
    </row>
    <row r="107" spans="1:16" x14ac:dyDescent="0.25">
      <c r="A107" s="508" t="s">
        <v>250</v>
      </c>
      <c r="D107" s="493"/>
      <c r="F107" s="493"/>
      <c r="H107" s="493"/>
      <c r="J107" s="493"/>
      <c r="L107" s="494"/>
      <c r="N107" s="494"/>
    </row>
    <row r="108" spans="1:16" x14ac:dyDescent="0.25">
      <c r="D108" s="493"/>
      <c r="F108" s="493"/>
      <c r="H108" s="493"/>
      <c r="J108" s="493"/>
      <c r="L108" s="494"/>
      <c r="N108" s="494"/>
    </row>
    <row r="109" spans="1:16" x14ac:dyDescent="0.25">
      <c r="A109" s="509" t="s">
        <v>251</v>
      </c>
      <c r="D109" s="493"/>
      <c r="F109" s="493"/>
      <c r="H109" s="493"/>
      <c r="J109" s="493"/>
      <c r="L109" s="494"/>
      <c r="N109" s="494"/>
    </row>
    <row r="110" spans="1:16" x14ac:dyDescent="0.25">
      <c r="D110" s="493"/>
      <c r="F110" s="493"/>
      <c r="H110" s="493"/>
      <c r="J110" s="493"/>
      <c r="L110" s="494"/>
      <c r="N110" s="494"/>
    </row>
    <row r="111" spans="1:16" x14ac:dyDescent="0.25">
      <c r="D111" s="493"/>
      <c r="F111" s="493"/>
      <c r="H111" s="493"/>
      <c r="J111" s="493"/>
      <c r="L111" s="494"/>
      <c r="N111" s="494"/>
    </row>
    <row r="112" spans="1:16" x14ac:dyDescent="0.25">
      <c r="D112" s="493"/>
      <c r="F112" s="493"/>
      <c r="H112" s="493"/>
      <c r="J112" s="493"/>
      <c r="L112" s="494"/>
      <c r="N112" s="494"/>
    </row>
    <row r="113" spans="1:14" x14ac:dyDescent="0.25">
      <c r="D113" s="493"/>
      <c r="F113" s="493"/>
      <c r="H113" s="493"/>
      <c r="J113" s="493"/>
      <c r="L113" s="494"/>
      <c r="N113" s="494"/>
    </row>
    <row r="114" spans="1:14" x14ac:dyDescent="0.25">
      <c r="B114" s="510" t="s">
        <v>252</v>
      </c>
      <c r="D114" s="493"/>
      <c r="F114" s="493"/>
      <c r="H114" s="493"/>
      <c r="I114" s="511" t="s">
        <v>253</v>
      </c>
      <c r="J114" s="512">
        <f>'D SlimLine Vertical'!J114+'D SlimLine Vertical'!J114*(Sumary!$C$8)</f>
        <v>0.3</v>
      </c>
      <c r="L114" s="494"/>
      <c r="N114" s="494"/>
    </row>
    <row r="115" spans="1:14" x14ac:dyDescent="0.25">
      <c r="D115" s="493"/>
      <c r="F115" s="493"/>
      <c r="H115" s="493"/>
      <c r="J115" s="493"/>
      <c r="L115" s="494"/>
      <c r="N115" s="494"/>
    </row>
    <row r="116" spans="1:14" x14ac:dyDescent="0.25">
      <c r="D116" s="493"/>
      <c r="F116" s="493"/>
      <c r="H116" s="493"/>
      <c r="J116" s="493"/>
      <c r="L116" s="494"/>
      <c r="N116" s="494"/>
    </row>
    <row r="117" spans="1:14" x14ac:dyDescent="0.25">
      <c r="A117" s="510"/>
      <c r="D117" s="493"/>
      <c r="F117" s="509"/>
      <c r="H117" s="494"/>
      <c r="J117" s="494"/>
      <c r="L117" s="494"/>
      <c r="N117" s="494"/>
    </row>
    <row r="118" spans="1:14" x14ac:dyDescent="0.25">
      <c r="D118" s="494"/>
      <c r="F118" s="494"/>
      <c r="H118" s="494"/>
      <c r="J118" s="494"/>
      <c r="L118" s="494"/>
      <c r="N118" s="494"/>
    </row>
    <row r="119" spans="1:14" x14ac:dyDescent="0.25">
      <c r="D119" s="494"/>
      <c r="F119" s="494"/>
      <c r="H119" s="494"/>
      <c r="J119" s="494"/>
      <c r="L119" s="494"/>
      <c r="N119" s="494"/>
    </row>
    <row r="120" spans="1:14" x14ac:dyDescent="0.25">
      <c r="D120" s="494"/>
      <c r="F120" s="494"/>
      <c r="H120" s="494"/>
      <c r="J120" s="494"/>
      <c r="L120" s="494"/>
      <c r="N120" s="494"/>
    </row>
    <row r="121" spans="1:14" x14ac:dyDescent="0.25">
      <c r="D121" s="494"/>
      <c r="F121" s="494"/>
      <c r="H121" s="494"/>
      <c r="J121" s="494"/>
      <c r="L121" s="494"/>
      <c r="N121" s="494"/>
    </row>
    <row r="122" spans="1:14" x14ac:dyDescent="0.25">
      <c r="D122" s="494"/>
      <c r="F122" s="494"/>
      <c r="H122" s="494"/>
      <c r="J122" s="494"/>
      <c r="L122" s="494"/>
      <c r="N122" s="494"/>
    </row>
    <row r="123" spans="1:14" x14ac:dyDescent="0.25">
      <c r="D123" s="494"/>
      <c r="F123" s="494"/>
      <c r="H123" s="494"/>
      <c r="J123" s="494"/>
      <c r="L123" s="494"/>
      <c r="N123" s="494"/>
    </row>
    <row r="124" spans="1:14" x14ac:dyDescent="0.25">
      <c r="D124" s="494"/>
      <c r="F124" s="494"/>
      <c r="H124" s="494"/>
      <c r="J124" s="494"/>
      <c r="L124" s="494"/>
      <c r="N124" s="494"/>
    </row>
    <row r="125" spans="1:14" x14ac:dyDescent="0.25">
      <c r="D125" s="494"/>
      <c r="F125" s="494"/>
      <c r="H125" s="494"/>
      <c r="J125" s="494"/>
      <c r="L125" s="494"/>
      <c r="N125" s="494"/>
    </row>
    <row r="126" spans="1:14" x14ac:dyDescent="0.25">
      <c r="D126" s="494"/>
      <c r="F126" s="494"/>
      <c r="H126" s="494"/>
      <c r="J126" s="494"/>
      <c r="L126" s="494"/>
      <c r="N126" s="494"/>
    </row>
    <row r="127" spans="1:14" x14ac:dyDescent="0.25">
      <c r="D127" s="494"/>
      <c r="F127" s="494"/>
      <c r="H127" s="494"/>
      <c r="J127" s="494"/>
      <c r="L127" s="494"/>
      <c r="N127" s="494"/>
    </row>
    <row r="128" spans="1:14" x14ac:dyDescent="0.25">
      <c r="D128" s="494"/>
      <c r="F128" s="494"/>
      <c r="H128" s="494"/>
      <c r="J128" s="494"/>
      <c r="L128" s="494"/>
      <c r="N128" s="494"/>
    </row>
    <row r="129" spans="4:14" x14ac:dyDescent="0.25">
      <c r="D129" s="494"/>
      <c r="F129" s="494"/>
      <c r="H129" s="494"/>
      <c r="J129" s="494"/>
      <c r="L129" s="494"/>
      <c r="N129" s="494"/>
    </row>
    <row r="130" spans="4:14" x14ac:dyDescent="0.25">
      <c r="D130" s="494"/>
      <c r="F130" s="494"/>
      <c r="H130" s="494"/>
      <c r="J130" s="494"/>
      <c r="L130" s="494"/>
      <c r="N130" s="494"/>
    </row>
    <row r="131" spans="4:14" x14ac:dyDescent="0.25">
      <c r="D131" s="494"/>
      <c r="F131" s="494"/>
      <c r="H131" s="494"/>
      <c r="J131" s="494"/>
      <c r="L131" s="494"/>
      <c r="N131" s="494"/>
    </row>
    <row r="132" spans="4:14" x14ac:dyDescent="0.25">
      <c r="D132" s="494"/>
      <c r="F132" s="494"/>
      <c r="H132" s="494"/>
      <c r="J132" s="494"/>
      <c r="L132" s="494"/>
      <c r="N132" s="494"/>
    </row>
    <row r="133" spans="4:14" x14ac:dyDescent="0.25">
      <c r="D133" s="494"/>
      <c r="F133" s="494"/>
      <c r="H133" s="494"/>
      <c r="J133" s="494"/>
      <c r="L133" s="494"/>
      <c r="N133" s="494"/>
    </row>
    <row r="134" spans="4:14" x14ac:dyDescent="0.25">
      <c r="D134" s="494"/>
      <c r="F134" s="494"/>
      <c r="H134" s="494"/>
      <c r="J134" s="494"/>
      <c r="L134" s="494"/>
      <c r="N134" s="494"/>
    </row>
    <row r="135" spans="4:14" x14ac:dyDescent="0.25">
      <c r="D135" s="494"/>
      <c r="F135" s="494"/>
      <c r="H135" s="494"/>
      <c r="J135" s="494"/>
      <c r="L135" s="494"/>
      <c r="N135" s="494"/>
    </row>
    <row r="136" spans="4:14" x14ac:dyDescent="0.25">
      <c r="D136" s="494"/>
      <c r="F136" s="494"/>
      <c r="H136" s="494"/>
      <c r="J136" s="494"/>
      <c r="L136" s="494"/>
      <c r="N136" s="494"/>
    </row>
    <row r="137" spans="4:14" x14ac:dyDescent="0.25">
      <c r="D137" s="494"/>
      <c r="F137" s="494"/>
      <c r="H137" s="494"/>
      <c r="J137" s="494"/>
      <c r="L137" s="494"/>
      <c r="N137" s="494"/>
    </row>
    <row r="138" spans="4:14" x14ac:dyDescent="0.25">
      <c r="D138" s="494"/>
      <c r="F138" s="494"/>
      <c r="H138" s="494"/>
      <c r="J138" s="494"/>
      <c r="L138" s="494"/>
      <c r="N138" s="494"/>
    </row>
    <row r="139" spans="4:14" x14ac:dyDescent="0.25">
      <c r="D139" s="494"/>
      <c r="F139" s="494"/>
      <c r="H139" s="494"/>
      <c r="J139" s="494"/>
      <c r="L139" s="494"/>
      <c r="N139" s="494"/>
    </row>
    <row r="140" spans="4:14" x14ac:dyDescent="0.25">
      <c r="D140" s="494"/>
      <c r="F140" s="494"/>
      <c r="H140" s="494"/>
      <c r="J140" s="494"/>
      <c r="L140" s="494"/>
      <c r="N140" s="494"/>
    </row>
    <row r="141" spans="4:14" x14ac:dyDescent="0.25">
      <c r="D141" s="494"/>
      <c r="F141" s="494"/>
      <c r="H141" s="494"/>
      <c r="J141" s="494"/>
      <c r="L141" s="494"/>
      <c r="N141" s="494"/>
    </row>
    <row r="142" spans="4:14" x14ac:dyDescent="0.25">
      <c r="D142" s="494"/>
      <c r="F142" s="494"/>
      <c r="H142" s="494"/>
      <c r="J142" s="494"/>
      <c r="L142" s="494"/>
      <c r="N142" s="494"/>
    </row>
    <row r="143" spans="4:14" x14ac:dyDescent="0.25">
      <c r="D143" s="494"/>
      <c r="F143" s="494"/>
      <c r="H143" s="494"/>
      <c r="J143" s="494"/>
      <c r="L143" s="494"/>
      <c r="N143" s="494"/>
    </row>
    <row r="144" spans="4:14" x14ac:dyDescent="0.25">
      <c r="D144" s="494"/>
      <c r="F144" s="494"/>
      <c r="H144" s="494"/>
      <c r="J144" s="494"/>
      <c r="L144" s="494"/>
      <c r="N144" s="494"/>
    </row>
    <row r="145" spans="4:14" x14ac:dyDescent="0.25">
      <c r="D145" s="494"/>
      <c r="F145" s="494"/>
      <c r="H145" s="494"/>
      <c r="J145" s="494"/>
      <c r="L145" s="494"/>
      <c r="N145" s="494"/>
    </row>
    <row r="146" spans="4:14" x14ac:dyDescent="0.25">
      <c r="D146" s="494"/>
      <c r="F146" s="494"/>
      <c r="H146" s="494"/>
      <c r="J146" s="494"/>
      <c r="L146" s="494"/>
      <c r="N146" s="494"/>
    </row>
    <row r="147" spans="4:14" x14ac:dyDescent="0.25">
      <c r="D147" s="494"/>
      <c r="F147" s="494"/>
      <c r="H147" s="494"/>
      <c r="J147" s="494"/>
      <c r="L147" s="494"/>
      <c r="N147" s="494"/>
    </row>
    <row r="148" spans="4:14" x14ac:dyDescent="0.25">
      <c r="D148" s="494"/>
      <c r="F148" s="494"/>
      <c r="H148" s="494"/>
      <c r="J148" s="494"/>
      <c r="L148" s="494"/>
      <c r="N148" s="494"/>
    </row>
    <row r="149" spans="4:14" x14ac:dyDescent="0.25">
      <c r="D149" s="494"/>
      <c r="F149" s="494"/>
      <c r="H149" s="494"/>
      <c r="J149" s="494"/>
      <c r="L149" s="494"/>
      <c r="N149" s="494"/>
    </row>
    <row r="150" spans="4:14" x14ac:dyDescent="0.25">
      <c r="D150" s="494"/>
      <c r="F150" s="494"/>
      <c r="H150" s="494"/>
      <c r="J150" s="494"/>
      <c r="L150" s="494"/>
      <c r="N150" s="494"/>
    </row>
    <row r="151" spans="4:14" x14ac:dyDescent="0.25">
      <c r="D151" s="494"/>
      <c r="F151" s="494"/>
      <c r="H151" s="494"/>
      <c r="J151" s="494"/>
      <c r="L151" s="494"/>
      <c r="N151" s="494"/>
    </row>
    <row r="152" spans="4:14" x14ac:dyDescent="0.25">
      <c r="D152" s="494"/>
      <c r="F152" s="494"/>
      <c r="H152" s="494"/>
      <c r="J152" s="494"/>
      <c r="L152" s="494"/>
      <c r="N152" s="494"/>
    </row>
    <row r="153" spans="4:14" x14ac:dyDescent="0.25">
      <c r="D153" s="494"/>
      <c r="F153" s="494"/>
      <c r="H153" s="494"/>
      <c r="J153" s="494"/>
      <c r="L153" s="494"/>
      <c r="N153" s="494"/>
    </row>
    <row r="154" spans="4:14" x14ac:dyDescent="0.25">
      <c r="D154" s="494"/>
      <c r="F154" s="494"/>
      <c r="H154" s="494"/>
      <c r="J154" s="494"/>
      <c r="L154" s="494"/>
      <c r="N154" s="494"/>
    </row>
    <row r="155" spans="4:14" x14ac:dyDescent="0.25">
      <c r="D155" s="494"/>
      <c r="F155" s="494"/>
      <c r="H155" s="494"/>
      <c r="J155" s="494"/>
      <c r="L155" s="494"/>
      <c r="N155" s="494"/>
    </row>
    <row r="156" spans="4:14" x14ac:dyDescent="0.25">
      <c r="D156" s="494"/>
      <c r="F156" s="494"/>
      <c r="H156" s="494"/>
      <c r="J156" s="494"/>
      <c r="L156" s="494"/>
      <c r="N156" s="494"/>
    </row>
    <row r="157" spans="4:14" x14ac:dyDescent="0.25">
      <c r="D157" s="494"/>
      <c r="F157" s="494"/>
      <c r="H157" s="494"/>
      <c r="J157" s="494"/>
      <c r="L157" s="494"/>
      <c r="N157" s="494"/>
    </row>
    <row r="158" spans="4:14" x14ac:dyDescent="0.25">
      <c r="D158" s="494"/>
      <c r="F158" s="494"/>
      <c r="H158" s="494"/>
      <c r="J158" s="494"/>
      <c r="L158" s="494"/>
      <c r="N158" s="494"/>
    </row>
    <row r="159" spans="4:14" x14ac:dyDescent="0.25">
      <c r="D159" s="494"/>
      <c r="F159" s="494"/>
      <c r="H159" s="494"/>
      <c r="J159" s="494"/>
      <c r="L159" s="494"/>
      <c r="N159" s="494"/>
    </row>
    <row r="160" spans="4:14" x14ac:dyDescent="0.25">
      <c r="D160" s="494"/>
      <c r="F160" s="494"/>
      <c r="H160" s="494"/>
      <c r="J160" s="494"/>
      <c r="L160" s="494"/>
      <c r="N160" s="494"/>
    </row>
    <row r="161" spans="4:14" x14ac:dyDescent="0.25">
      <c r="D161" s="494"/>
      <c r="F161" s="494"/>
      <c r="H161" s="494"/>
      <c r="J161" s="494"/>
      <c r="L161" s="494"/>
      <c r="N161" s="494"/>
    </row>
    <row r="162" spans="4:14" x14ac:dyDescent="0.25">
      <c r="D162" s="494"/>
      <c r="F162" s="494"/>
      <c r="H162" s="494"/>
      <c r="J162" s="494"/>
      <c r="L162" s="494"/>
      <c r="N162" s="494"/>
    </row>
    <row r="163" spans="4:14" x14ac:dyDescent="0.25">
      <c r="D163" s="494"/>
      <c r="F163" s="494"/>
      <c r="H163" s="494"/>
      <c r="J163" s="494"/>
      <c r="L163" s="494"/>
      <c r="N163" s="494"/>
    </row>
    <row r="164" spans="4:14" x14ac:dyDescent="0.25">
      <c r="D164" s="494"/>
      <c r="F164" s="494"/>
      <c r="H164" s="494"/>
      <c r="J164" s="494"/>
      <c r="L164" s="494"/>
      <c r="N164" s="494"/>
    </row>
    <row r="165" spans="4:14" x14ac:dyDescent="0.25">
      <c r="D165" s="494"/>
      <c r="F165" s="494"/>
      <c r="H165" s="494"/>
      <c r="J165" s="494"/>
      <c r="L165" s="494"/>
      <c r="N165" s="494"/>
    </row>
    <row r="166" spans="4:14" x14ac:dyDescent="0.25">
      <c r="D166" s="494"/>
      <c r="F166" s="494"/>
      <c r="H166" s="494"/>
      <c r="J166" s="494"/>
      <c r="L166" s="494"/>
      <c r="N166" s="494"/>
    </row>
    <row r="167" spans="4:14" x14ac:dyDescent="0.25">
      <c r="D167" s="494"/>
      <c r="F167" s="494"/>
      <c r="H167" s="494"/>
      <c r="J167" s="494"/>
      <c r="L167" s="494"/>
      <c r="N167" s="494"/>
    </row>
    <row r="168" spans="4:14" x14ac:dyDescent="0.25">
      <c r="D168" s="494"/>
      <c r="F168" s="494"/>
      <c r="H168" s="494"/>
      <c r="J168" s="494"/>
      <c r="L168" s="494"/>
      <c r="N168" s="494"/>
    </row>
    <row r="169" spans="4:14" x14ac:dyDescent="0.25">
      <c r="D169" s="494"/>
      <c r="F169" s="494"/>
      <c r="H169" s="494"/>
      <c r="J169" s="494"/>
      <c r="L169" s="494"/>
      <c r="N169" s="494"/>
    </row>
    <row r="170" spans="4:14" x14ac:dyDescent="0.25">
      <c r="D170" s="494"/>
      <c r="F170" s="494"/>
      <c r="H170" s="494"/>
      <c r="J170" s="494"/>
      <c r="L170" s="494"/>
      <c r="N170" s="494"/>
    </row>
    <row r="171" spans="4:14" x14ac:dyDescent="0.25">
      <c r="D171" s="494"/>
      <c r="F171" s="494"/>
      <c r="H171" s="494"/>
      <c r="J171" s="494"/>
      <c r="L171" s="494"/>
      <c r="N171" s="494"/>
    </row>
    <row r="172" spans="4:14" x14ac:dyDescent="0.25">
      <c r="D172" s="494"/>
      <c r="F172" s="494"/>
      <c r="H172" s="494"/>
      <c r="J172" s="494"/>
      <c r="L172" s="494"/>
      <c r="N172" s="494"/>
    </row>
    <row r="173" spans="4:14" x14ac:dyDescent="0.25">
      <c r="D173" s="494"/>
      <c r="F173" s="494"/>
      <c r="H173" s="494"/>
      <c r="J173" s="494"/>
      <c r="L173" s="494"/>
      <c r="N173" s="494"/>
    </row>
    <row r="174" spans="4:14" x14ac:dyDescent="0.25">
      <c r="D174" s="494"/>
      <c r="F174" s="494"/>
      <c r="H174" s="494"/>
      <c r="J174" s="494"/>
      <c r="L174" s="494"/>
      <c r="N174" s="494"/>
    </row>
    <row r="175" spans="4:14" x14ac:dyDescent="0.25">
      <c r="D175" s="494"/>
      <c r="F175" s="494"/>
      <c r="H175" s="494"/>
      <c r="J175" s="494"/>
      <c r="L175" s="494"/>
      <c r="N175" s="494"/>
    </row>
    <row r="176" spans="4:14" x14ac:dyDescent="0.25">
      <c r="D176" s="494"/>
      <c r="F176" s="494"/>
      <c r="H176" s="494"/>
      <c r="J176" s="494"/>
      <c r="L176" s="494"/>
      <c r="N176" s="494"/>
    </row>
    <row r="177" spans="4:14" x14ac:dyDescent="0.25">
      <c r="D177" s="494"/>
      <c r="F177" s="494"/>
      <c r="H177" s="494"/>
      <c r="J177" s="494"/>
      <c r="L177" s="494"/>
      <c r="N177" s="494"/>
    </row>
    <row r="178" spans="4:14" x14ac:dyDescent="0.25">
      <c r="D178" s="494"/>
      <c r="F178" s="494"/>
      <c r="H178" s="494"/>
      <c r="J178" s="494"/>
      <c r="L178" s="494"/>
      <c r="N178" s="494"/>
    </row>
    <row r="179" spans="4:14" x14ac:dyDescent="0.25">
      <c r="D179" s="494"/>
      <c r="F179" s="494"/>
      <c r="H179" s="494"/>
      <c r="J179" s="494"/>
      <c r="L179" s="494"/>
      <c r="N179" s="494"/>
    </row>
    <row r="180" spans="4:14" x14ac:dyDescent="0.25">
      <c r="D180" s="494"/>
      <c r="F180" s="494"/>
      <c r="H180" s="494"/>
      <c r="J180" s="494"/>
      <c r="L180" s="494"/>
      <c r="N180" s="494"/>
    </row>
    <row r="181" spans="4:14" x14ac:dyDescent="0.25">
      <c r="D181" s="494"/>
      <c r="F181" s="494"/>
      <c r="H181" s="494"/>
      <c r="J181" s="494"/>
      <c r="L181" s="494"/>
      <c r="N181" s="494"/>
    </row>
    <row r="182" spans="4:14" x14ac:dyDescent="0.25">
      <c r="D182" s="494"/>
      <c r="F182" s="494"/>
      <c r="H182" s="494"/>
      <c r="J182" s="494"/>
      <c r="L182" s="494"/>
      <c r="N182" s="494"/>
    </row>
    <row r="183" spans="4:14" x14ac:dyDescent="0.25">
      <c r="D183" s="494"/>
      <c r="F183" s="494"/>
      <c r="H183" s="494"/>
      <c r="J183" s="494"/>
      <c r="L183" s="494"/>
      <c r="N183" s="494"/>
    </row>
    <row r="184" spans="4:14" x14ac:dyDescent="0.25">
      <c r="D184" s="494"/>
      <c r="F184" s="494"/>
      <c r="H184" s="494"/>
      <c r="J184" s="494"/>
      <c r="L184" s="494"/>
      <c r="N184" s="494"/>
    </row>
    <row r="185" spans="4:14" x14ac:dyDescent="0.25">
      <c r="D185" s="494"/>
      <c r="F185" s="494"/>
      <c r="H185" s="494"/>
      <c r="J185" s="494"/>
      <c r="L185" s="494"/>
      <c r="N185" s="494"/>
    </row>
    <row r="186" spans="4:14" x14ac:dyDescent="0.25">
      <c r="D186" s="494"/>
      <c r="F186" s="494"/>
      <c r="H186" s="494"/>
      <c r="J186" s="494"/>
      <c r="L186" s="494"/>
      <c r="N186" s="494"/>
    </row>
    <row r="187" spans="4:14" x14ac:dyDescent="0.25">
      <c r="D187" s="494"/>
      <c r="F187" s="494"/>
      <c r="H187" s="494"/>
      <c r="J187" s="494"/>
      <c r="L187" s="494"/>
      <c r="N187" s="494"/>
    </row>
    <row r="188" spans="4:14" x14ac:dyDescent="0.25">
      <c r="D188" s="494"/>
      <c r="F188" s="494"/>
      <c r="H188" s="494"/>
      <c r="J188" s="494"/>
      <c r="L188" s="494"/>
      <c r="N188" s="494"/>
    </row>
    <row r="189" spans="4:14" x14ac:dyDescent="0.25">
      <c r="D189" s="494"/>
      <c r="F189" s="494"/>
      <c r="H189" s="494"/>
      <c r="J189" s="494"/>
      <c r="L189" s="494"/>
      <c r="N189" s="494"/>
    </row>
    <row r="190" spans="4:14" x14ac:dyDescent="0.25">
      <c r="D190" s="494"/>
      <c r="F190" s="494"/>
      <c r="H190" s="494"/>
      <c r="J190" s="494"/>
      <c r="L190" s="494"/>
      <c r="N190" s="494"/>
    </row>
    <row r="191" spans="4:14" x14ac:dyDescent="0.25">
      <c r="D191" s="494"/>
      <c r="F191" s="494"/>
      <c r="H191" s="494"/>
      <c r="J191" s="494"/>
      <c r="L191" s="494"/>
      <c r="N191" s="494"/>
    </row>
    <row r="192" spans="4:14" x14ac:dyDescent="0.25">
      <c r="D192" s="494"/>
      <c r="F192" s="494"/>
      <c r="H192" s="494"/>
      <c r="J192" s="494"/>
      <c r="L192" s="494"/>
      <c r="N192" s="494"/>
    </row>
    <row r="193" spans="4:14" x14ac:dyDescent="0.25">
      <c r="D193" s="494"/>
      <c r="F193" s="494"/>
      <c r="H193" s="494"/>
      <c r="J193" s="494"/>
      <c r="L193" s="494"/>
      <c r="N193" s="494"/>
    </row>
    <row r="194" spans="4:14" x14ac:dyDescent="0.25">
      <c r="D194" s="494"/>
      <c r="F194" s="494"/>
      <c r="H194" s="494"/>
      <c r="J194" s="494"/>
      <c r="L194" s="494"/>
      <c r="N194" s="494"/>
    </row>
    <row r="195" spans="4:14" x14ac:dyDescent="0.25">
      <c r="D195" s="494"/>
      <c r="F195" s="494"/>
      <c r="H195" s="494"/>
      <c r="J195" s="494"/>
      <c r="L195" s="494"/>
      <c r="N195" s="494"/>
    </row>
    <row r="196" spans="4:14" x14ac:dyDescent="0.25">
      <c r="D196" s="494"/>
      <c r="F196" s="494"/>
      <c r="H196" s="494"/>
      <c r="J196" s="494"/>
      <c r="L196" s="494"/>
      <c r="N196" s="494"/>
    </row>
    <row r="197" spans="4:14" x14ac:dyDescent="0.25">
      <c r="D197" s="494"/>
      <c r="F197" s="494"/>
      <c r="H197" s="494"/>
      <c r="J197" s="494"/>
      <c r="L197" s="494"/>
      <c r="N197" s="494"/>
    </row>
    <row r="198" spans="4:14" x14ac:dyDescent="0.25">
      <c r="D198" s="494"/>
      <c r="F198" s="494"/>
      <c r="H198" s="494"/>
      <c r="J198" s="494"/>
      <c r="L198" s="494"/>
      <c r="N198" s="494"/>
    </row>
    <row r="199" spans="4:14" x14ac:dyDescent="0.25">
      <c r="D199" s="494"/>
      <c r="F199" s="494"/>
      <c r="H199" s="494"/>
      <c r="J199" s="494"/>
      <c r="L199" s="494"/>
      <c r="N199" s="494"/>
    </row>
    <row r="200" spans="4:14" x14ac:dyDescent="0.25">
      <c r="D200" s="494"/>
      <c r="F200" s="494"/>
      <c r="H200" s="494"/>
      <c r="J200" s="494"/>
      <c r="L200" s="494"/>
      <c r="N200" s="494"/>
    </row>
    <row r="201" spans="4:14" x14ac:dyDescent="0.25">
      <c r="D201" s="494"/>
      <c r="F201" s="494"/>
      <c r="H201" s="494"/>
      <c r="J201" s="494"/>
      <c r="L201" s="494"/>
      <c r="N201" s="494"/>
    </row>
    <row r="202" spans="4:14" x14ac:dyDescent="0.25">
      <c r="D202" s="494"/>
      <c r="F202" s="494"/>
      <c r="H202" s="494"/>
      <c r="J202" s="494"/>
      <c r="L202" s="494"/>
      <c r="N202" s="494"/>
    </row>
    <row r="203" spans="4:14" x14ac:dyDescent="0.25">
      <c r="D203" s="494"/>
      <c r="F203" s="494"/>
      <c r="H203" s="494"/>
      <c r="J203" s="494"/>
      <c r="L203" s="494"/>
      <c r="N203" s="494"/>
    </row>
    <row r="204" spans="4:14" x14ac:dyDescent="0.25">
      <c r="D204" s="494"/>
      <c r="F204" s="494"/>
      <c r="H204" s="494"/>
      <c r="J204" s="494"/>
      <c r="L204" s="494"/>
      <c r="N204" s="494"/>
    </row>
    <row r="205" spans="4:14" x14ac:dyDescent="0.25">
      <c r="D205" s="494"/>
      <c r="F205" s="494"/>
      <c r="H205" s="494"/>
      <c r="J205" s="494"/>
      <c r="L205" s="494"/>
      <c r="N205" s="494"/>
    </row>
    <row r="206" spans="4:14" x14ac:dyDescent="0.25">
      <c r="D206" s="494"/>
      <c r="F206" s="494"/>
      <c r="H206" s="494"/>
      <c r="J206" s="494"/>
      <c r="L206" s="494"/>
      <c r="N206" s="494"/>
    </row>
    <row r="207" spans="4:14" x14ac:dyDescent="0.25">
      <c r="D207" s="494"/>
      <c r="F207" s="494"/>
      <c r="H207" s="494"/>
      <c r="J207" s="494"/>
      <c r="L207" s="494"/>
      <c r="N207" s="494"/>
    </row>
    <row r="208" spans="4:14" x14ac:dyDescent="0.25">
      <c r="D208" s="494"/>
      <c r="F208" s="494"/>
      <c r="H208" s="494"/>
      <c r="J208" s="494"/>
      <c r="L208" s="494"/>
      <c r="N208" s="494"/>
    </row>
    <row r="209" spans="4:14" x14ac:dyDescent="0.25">
      <c r="D209" s="494"/>
      <c r="F209" s="494"/>
      <c r="H209" s="494"/>
      <c r="J209" s="494"/>
      <c r="L209" s="494"/>
      <c r="N209" s="494"/>
    </row>
    <row r="210" spans="4:14" x14ac:dyDescent="0.25">
      <c r="D210" s="494"/>
      <c r="F210" s="494"/>
      <c r="H210" s="494"/>
      <c r="J210" s="494"/>
      <c r="L210" s="494"/>
      <c r="N210" s="494"/>
    </row>
    <row r="211" spans="4:14" x14ac:dyDescent="0.25">
      <c r="D211" s="494"/>
      <c r="F211" s="494"/>
      <c r="H211" s="494"/>
      <c r="J211" s="494"/>
      <c r="L211" s="494"/>
      <c r="N211" s="494"/>
    </row>
    <row r="212" spans="4:14" x14ac:dyDescent="0.25">
      <c r="D212" s="494"/>
      <c r="F212" s="494"/>
      <c r="H212" s="494"/>
      <c r="J212" s="494"/>
      <c r="L212" s="494"/>
      <c r="N212" s="494"/>
    </row>
    <row r="213" spans="4:14" x14ac:dyDescent="0.25">
      <c r="D213" s="494"/>
      <c r="F213" s="494"/>
      <c r="H213" s="494"/>
      <c r="J213" s="494"/>
      <c r="L213" s="494"/>
      <c r="N213" s="494"/>
    </row>
    <row r="214" spans="4:14" x14ac:dyDescent="0.25">
      <c r="D214" s="494"/>
      <c r="F214" s="494"/>
      <c r="H214" s="494"/>
      <c r="J214" s="494"/>
      <c r="L214" s="494"/>
      <c r="N214" s="494"/>
    </row>
    <row r="215" spans="4:14" x14ac:dyDescent="0.25">
      <c r="D215" s="494"/>
      <c r="F215" s="494"/>
      <c r="H215" s="494"/>
      <c r="J215" s="494"/>
      <c r="L215" s="494"/>
      <c r="N215" s="494"/>
    </row>
    <row r="216" spans="4:14" x14ac:dyDescent="0.25">
      <c r="D216" s="494"/>
      <c r="F216" s="494"/>
      <c r="H216" s="494"/>
      <c r="J216" s="494"/>
      <c r="L216" s="494"/>
      <c r="N216" s="494"/>
    </row>
    <row r="217" spans="4:14" x14ac:dyDescent="0.25">
      <c r="D217" s="494"/>
      <c r="F217" s="494"/>
      <c r="H217" s="494"/>
      <c r="J217" s="494"/>
      <c r="L217" s="494"/>
      <c r="N217" s="494"/>
    </row>
    <row r="218" spans="4:14" x14ac:dyDescent="0.25">
      <c r="D218" s="494"/>
      <c r="F218" s="494"/>
      <c r="H218" s="494"/>
      <c r="J218" s="494"/>
      <c r="L218" s="494"/>
      <c r="N218" s="494"/>
    </row>
    <row r="219" spans="4:14" x14ac:dyDescent="0.25">
      <c r="D219" s="494"/>
      <c r="F219" s="494"/>
      <c r="H219" s="494"/>
      <c r="J219" s="494"/>
      <c r="L219" s="494"/>
      <c r="N219" s="494"/>
    </row>
    <row r="220" spans="4:14" x14ac:dyDescent="0.25">
      <c r="D220" s="494"/>
      <c r="F220" s="494"/>
      <c r="H220" s="494"/>
      <c r="J220" s="494"/>
      <c r="L220" s="494"/>
      <c r="N220" s="494"/>
    </row>
    <row r="221" spans="4:14" x14ac:dyDescent="0.25">
      <c r="D221" s="494"/>
      <c r="F221" s="494"/>
      <c r="H221" s="494"/>
      <c r="J221" s="494"/>
      <c r="L221" s="494"/>
      <c r="N221" s="494"/>
    </row>
    <row r="222" spans="4:14" x14ac:dyDescent="0.25">
      <c r="D222" s="494"/>
      <c r="F222" s="494"/>
      <c r="H222" s="494"/>
      <c r="J222" s="494"/>
      <c r="L222" s="494"/>
      <c r="N222" s="494"/>
    </row>
    <row r="223" spans="4:14" x14ac:dyDescent="0.25">
      <c r="D223" s="494"/>
      <c r="F223" s="494"/>
      <c r="H223" s="494"/>
      <c r="J223" s="494"/>
      <c r="L223" s="494"/>
      <c r="N223" s="494"/>
    </row>
    <row r="224" spans="4:14" x14ac:dyDescent="0.25">
      <c r="D224" s="494"/>
      <c r="F224" s="494"/>
      <c r="H224" s="494"/>
      <c r="J224" s="494"/>
      <c r="L224" s="494"/>
      <c r="N224" s="494"/>
    </row>
    <row r="225" spans="4:14" x14ac:dyDescent="0.25">
      <c r="D225" s="494"/>
      <c r="F225" s="494"/>
      <c r="H225" s="494"/>
      <c r="J225" s="494"/>
      <c r="L225" s="494"/>
      <c r="N225" s="494"/>
    </row>
    <row r="226" spans="4:14" x14ac:dyDescent="0.25">
      <c r="D226" s="494"/>
      <c r="F226" s="494"/>
      <c r="H226" s="494"/>
      <c r="J226" s="494"/>
      <c r="L226" s="494"/>
      <c r="N226" s="494"/>
    </row>
    <row r="227" spans="4:14" x14ac:dyDescent="0.25">
      <c r="D227" s="494"/>
      <c r="F227" s="494"/>
      <c r="H227" s="494"/>
      <c r="J227" s="494"/>
      <c r="L227" s="494"/>
      <c r="N227" s="494"/>
    </row>
    <row r="228" spans="4:14" x14ac:dyDescent="0.25">
      <c r="D228" s="494"/>
      <c r="F228" s="494"/>
      <c r="H228" s="494"/>
      <c r="J228" s="494"/>
      <c r="L228" s="494"/>
      <c r="N228" s="494"/>
    </row>
    <row r="229" spans="4:14" x14ac:dyDescent="0.25">
      <c r="D229" s="494"/>
      <c r="F229" s="494"/>
      <c r="H229" s="494"/>
      <c r="J229" s="494"/>
      <c r="L229" s="494"/>
      <c r="N229" s="494"/>
    </row>
    <row r="230" spans="4:14" x14ac:dyDescent="0.25">
      <c r="D230" s="494"/>
      <c r="F230" s="494"/>
      <c r="H230" s="494"/>
      <c r="J230" s="494"/>
      <c r="L230" s="494"/>
      <c r="N230" s="494"/>
    </row>
    <row r="231" spans="4:14" x14ac:dyDescent="0.25">
      <c r="D231" s="494"/>
      <c r="F231" s="494"/>
      <c r="H231" s="494"/>
      <c r="J231" s="494"/>
      <c r="L231" s="494"/>
      <c r="N231" s="494"/>
    </row>
    <row r="232" spans="4:14" x14ac:dyDescent="0.25">
      <c r="D232" s="494"/>
      <c r="F232" s="494"/>
      <c r="H232" s="494"/>
      <c r="J232" s="494"/>
      <c r="L232" s="494"/>
      <c r="N232" s="494"/>
    </row>
    <row r="233" spans="4:14" x14ac:dyDescent="0.25">
      <c r="D233" s="494"/>
      <c r="F233" s="494"/>
      <c r="H233" s="494"/>
      <c r="J233" s="494"/>
      <c r="L233" s="494"/>
      <c r="N233" s="494"/>
    </row>
    <row r="234" spans="4:14" x14ac:dyDescent="0.25">
      <c r="D234" s="494"/>
      <c r="F234" s="494"/>
      <c r="H234" s="494"/>
      <c r="J234" s="494"/>
      <c r="L234" s="494"/>
      <c r="N234" s="494"/>
    </row>
    <row r="235" spans="4:14" x14ac:dyDescent="0.25">
      <c r="D235" s="494"/>
      <c r="F235" s="494"/>
      <c r="H235" s="494"/>
      <c r="J235" s="494"/>
      <c r="L235" s="494"/>
      <c r="N235" s="494"/>
    </row>
    <row r="236" spans="4:14" x14ac:dyDescent="0.25">
      <c r="D236" s="494"/>
      <c r="F236" s="494"/>
      <c r="H236" s="494"/>
      <c r="J236" s="494"/>
      <c r="L236" s="494"/>
      <c r="N236" s="494"/>
    </row>
    <row r="237" spans="4:14" x14ac:dyDescent="0.25">
      <c r="D237" s="494"/>
      <c r="F237" s="494"/>
      <c r="H237" s="494"/>
      <c r="J237" s="494"/>
      <c r="L237" s="494"/>
      <c r="N237" s="494"/>
    </row>
    <row r="238" spans="4:14" x14ac:dyDescent="0.25">
      <c r="D238" s="494"/>
      <c r="F238" s="494"/>
      <c r="H238" s="494"/>
      <c r="J238" s="494"/>
      <c r="L238" s="494"/>
      <c r="N238" s="494"/>
    </row>
    <row r="239" spans="4:14" x14ac:dyDescent="0.25">
      <c r="D239" s="494"/>
      <c r="F239" s="494"/>
      <c r="H239" s="494"/>
      <c r="J239" s="494"/>
      <c r="L239" s="494"/>
      <c r="N239" s="494"/>
    </row>
    <row r="240" spans="4:14" x14ac:dyDescent="0.25">
      <c r="D240" s="494"/>
      <c r="F240" s="494"/>
      <c r="H240" s="494"/>
      <c r="J240" s="494"/>
      <c r="L240" s="494"/>
      <c r="N240" s="494"/>
    </row>
    <row r="241" spans="4:14" x14ac:dyDescent="0.25">
      <c r="D241" s="494"/>
      <c r="F241" s="494"/>
      <c r="H241" s="494"/>
      <c r="J241" s="494"/>
      <c r="L241" s="494"/>
      <c r="N241" s="494"/>
    </row>
    <row r="242" spans="4:14" x14ac:dyDescent="0.25">
      <c r="D242" s="494"/>
      <c r="F242" s="494"/>
      <c r="H242" s="494"/>
      <c r="J242" s="494"/>
      <c r="L242" s="494"/>
      <c r="N242" s="494"/>
    </row>
    <row r="243" spans="4:14" x14ac:dyDescent="0.25">
      <c r="D243" s="494"/>
      <c r="F243" s="494"/>
      <c r="H243" s="494"/>
      <c r="J243" s="494"/>
      <c r="L243" s="494"/>
      <c r="N243" s="494"/>
    </row>
    <row r="244" spans="4:14" x14ac:dyDescent="0.25">
      <c r="D244" s="494"/>
      <c r="F244" s="494"/>
      <c r="H244" s="494"/>
      <c r="J244" s="494"/>
      <c r="L244" s="494"/>
      <c r="N244" s="494"/>
    </row>
    <row r="245" spans="4:14" x14ac:dyDescent="0.25">
      <c r="D245" s="494"/>
      <c r="F245" s="494"/>
      <c r="H245" s="494"/>
      <c r="J245" s="494"/>
      <c r="L245" s="494"/>
      <c r="N245" s="494"/>
    </row>
    <row r="246" spans="4:14" x14ac:dyDescent="0.25">
      <c r="D246" s="494"/>
      <c r="F246" s="494"/>
      <c r="H246" s="494"/>
      <c r="J246" s="494"/>
      <c r="L246" s="494"/>
      <c r="N246" s="494"/>
    </row>
    <row r="247" spans="4:14" x14ac:dyDescent="0.25">
      <c r="D247" s="494"/>
      <c r="F247" s="494"/>
      <c r="H247" s="494"/>
      <c r="J247" s="494"/>
      <c r="L247" s="494"/>
      <c r="N247" s="494"/>
    </row>
    <row r="248" spans="4:14" x14ac:dyDescent="0.25">
      <c r="D248" s="494"/>
      <c r="F248" s="494"/>
      <c r="H248" s="494"/>
      <c r="J248" s="494"/>
      <c r="L248" s="494"/>
      <c r="N248" s="494"/>
    </row>
    <row r="249" spans="4:14" x14ac:dyDescent="0.25">
      <c r="D249" s="494"/>
      <c r="F249" s="494"/>
      <c r="H249" s="494"/>
      <c r="J249" s="494"/>
      <c r="L249" s="494"/>
      <c r="N249" s="494"/>
    </row>
    <row r="250" spans="4:14" x14ac:dyDescent="0.25">
      <c r="D250" s="494"/>
      <c r="F250" s="494"/>
      <c r="H250" s="494"/>
      <c r="J250" s="494"/>
      <c r="L250" s="494"/>
      <c r="N250" s="494"/>
    </row>
    <row r="251" spans="4:14" x14ac:dyDescent="0.25">
      <c r="D251" s="494"/>
      <c r="F251" s="494"/>
      <c r="H251" s="494"/>
      <c r="J251" s="494"/>
      <c r="L251" s="494"/>
      <c r="N251" s="494"/>
    </row>
    <row r="252" spans="4:14" x14ac:dyDescent="0.25">
      <c r="D252" s="494"/>
      <c r="F252" s="494"/>
      <c r="H252" s="494"/>
      <c r="J252" s="494"/>
      <c r="L252" s="494"/>
      <c r="N252" s="494"/>
    </row>
    <row r="253" spans="4:14" x14ac:dyDescent="0.25">
      <c r="D253" s="494"/>
      <c r="F253" s="494"/>
      <c r="H253" s="494"/>
      <c r="J253" s="494"/>
      <c r="L253" s="494"/>
      <c r="N253" s="494"/>
    </row>
    <row r="254" spans="4:14" x14ac:dyDescent="0.25">
      <c r="D254" s="494"/>
      <c r="F254" s="494"/>
      <c r="H254" s="494"/>
      <c r="J254" s="494"/>
      <c r="L254" s="494"/>
      <c r="N254" s="494"/>
    </row>
    <row r="255" spans="4:14" x14ac:dyDescent="0.25">
      <c r="D255" s="494"/>
      <c r="F255" s="494"/>
      <c r="H255" s="494"/>
      <c r="J255" s="494"/>
      <c r="L255" s="494"/>
      <c r="N255" s="494"/>
    </row>
    <row r="256" spans="4:14" x14ac:dyDescent="0.25">
      <c r="D256" s="494"/>
      <c r="F256" s="494"/>
      <c r="H256" s="494"/>
      <c r="J256" s="494"/>
      <c r="L256" s="494"/>
      <c r="N256" s="494"/>
    </row>
    <row r="257" spans="4:14" x14ac:dyDescent="0.25">
      <c r="D257" s="494"/>
      <c r="F257" s="494"/>
      <c r="H257" s="494"/>
      <c r="J257" s="494"/>
      <c r="L257" s="494"/>
      <c r="N257" s="494"/>
    </row>
    <row r="258" spans="4:14" x14ac:dyDescent="0.25">
      <c r="D258" s="494"/>
      <c r="F258" s="494"/>
      <c r="H258" s="494"/>
      <c r="J258" s="494"/>
      <c r="L258" s="494"/>
      <c r="N258" s="494"/>
    </row>
    <row r="259" spans="4:14" x14ac:dyDescent="0.25">
      <c r="D259" s="494"/>
      <c r="F259" s="494"/>
      <c r="H259" s="494"/>
      <c r="J259" s="494"/>
      <c r="L259" s="494"/>
      <c r="N259" s="494"/>
    </row>
    <row r="260" spans="4:14" x14ac:dyDescent="0.25">
      <c r="D260" s="494"/>
      <c r="F260" s="494"/>
      <c r="H260" s="494"/>
      <c r="J260" s="494"/>
      <c r="L260" s="494"/>
      <c r="N260" s="494"/>
    </row>
    <row r="261" spans="4:14" x14ac:dyDescent="0.25">
      <c r="D261" s="494"/>
      <c r="F261" s="494"/>
      <c r="H261" s="494"/>
      <c r="J261" s="494"/>
      <c r="L261" s="494"/>
      <c r="N261" s="494"/>
    </row>
    <row r="262" spans="4:14" x14ac:dyDescent="0.25">
      <c r="D262" s="494"/>
      <c r="F262" s="494"/>
      <c r="H262" s="494"/>
      <c r="J262" s="494"/>
      <c r="L262" s="494"/>
      <c r="N262" s="494"/>
    </row>
    <row r="263" spans="4:14" x14ac:dyDescent="0.25">
      <c r="D263" s="494"/>
      <c r="F263" s="494"/>
      <c r="H263" s="494"/>
      <c r="J263" s="494"/>
      <c r="L263" s="494"/>
      <c r="N263" s="494"/>
    </row>
    <row r="264" spans="4:14" x14ac:dyDescent="0.25">
      <c r="D264" s="494"/>
      <c r="F264" s="494"/>
      <c r="H264" s="494"/>
      <c r="J264" s="494"/>
      <c r="L264" s="494"/>
      <c r="N264" s="494"/>
    </row>
    <row r="265" spans="4:14" x14ac:dyDescent="0.25">
      <c r="D265" s="494"/>
      <c r="F265" s="494"/>
      <c r="H265" s="494"/>
      <c r="J265" s="494"/>
      <c r="L265" s="494"/>
      <c r="N265" s="494"/>
    </row>
    <row r="266" spans="4:14" x14ac:dyDescent="0.25">
      <c r="D266" s="494"/>
      <c r="F266" s="494"/>
      <c r="H266" s="494"/>
      <c r="J266" s="494"/>
      <c r="L266" s="494"/>
      <c r="N266" s="494"/>
    </row>
    <row r="267" spans="4:14" x14ac:dyDescent="0.25">
      <c r="D267" s="494"/>
      <c r="F267" s="494"/>
      <c r="H267" s="494"/>
      <c r="J267" s="494"/>
      <c r="L267" s="494"/>
      <c r="N267" s="494"/>
    </row>
    <row r="268" spans="4:14" x14ac:dyDescent="0.25">
      <c r="D268" s="494"/>
      <c r="F268" s="494"/>
      <c r="H268" s="494"/>
      <c r="J268" s="494"/>
      <c r="L268" s="494"/>
      <c r="N268" s="494"/>
    </row>
    <row r="269" spans="4:14" x14ac:dyDescent="0.25">
      <c r="D269" s="494"/>
      <c r="F269" s="494"/>
      <c r="H269" s="494"/>
      <c r="J269" s="494"/>
      <c r="L269" s="494"/>
      <c r="N269" s="494"/>
    </row>
    <row r="270" spans="4:14" x14ac:dyDescent="0.25">
      <c r="D270" s="494"/>
      <c r="F270" s="494"/>
      <c r="H270" s="494"/>
      <c r="J270" s="494"/>
      <c r="L270" s="494"/>
      <c r="N270" s="494"/>
    </row>
    <row r="271" spans="4:14" x14ac:dyDescent="0.25">
      <c r="D271" s="494"/>
      <c r="F271" s="494"/>
      <c r="H271" s="494"/>
      <c r="J271" s="494"/>
      <c r="L271" s="494"/>
      <c r="N271" s="494"/>
    </row>
    <row r="272" spans="4:14" x14ac:dyDescent="0.25">
      <c r="D272" s="494"/>
      <c r="F272" s="494"/>
      <c r="H272" s="494"/>
      <c r="J272" s="494"/>
      <c r="L272" s="494"/>
      <c r="N272" s="494"/>
    </row>
    <row r="273" spans="4:14" x14ac:dyDescent="0.25">
      <c r="D273" s="494"/>
      <c r="F273" s="494"/>
      <c r="H273" s="494"/>
      <c r="J273" s="494"/>
      <c r="L273" s="494"/>
      <c r="N273" s="494"/>
    </row>
    <row r="274" spans="4:14" x14ac:dyDescent="0.25">
      <c r="D274" s="494"/>
      <c r="F274" s="494"/>
      <c r="H274" s="494"/>
      <c r="J274" s="494"/>
      <c r="L274" s="494"/>
      <c r="N274" s="494"/>
    </row>
    <row r="275" spans="4:14" x14ac:dyDescent="0.25">
      <c r="D275" s="494"/>
      <c r="F275" s="494"/>
      <c r="H275" s="494"/>
      <c r="J275" s="494"/>
      <c r="L275" s="494"/>
      <c r="N275" s="494"/>
    </row>
    <row r="276" spans="4:14" x14ac:dyDescent="0.25">
      <c r="D276" s="494"/>
      <c r="F276" s="494"/>
      <c r="H276" s="494"/>
      <c r="J276" s="494"/>
      <c r="L276" s="494"/>
      <c r="N276" s="494"/>
    </row>
    <row r="277" spans="4:14" x14ac:dyDescent="0.25">
      <c r="D277" s="494"/>
      <c r="F277" s="494"/>
      <c r="H277" s="494"/>
      <c r="J277" s="494"/>
      <c r="L277" s="494"/>
      <c r="N277" s="494"/>
    </row>
    <row r="278" spans="4:14" x14ac:dyDescent="0.25">
      <c r="D278" s="494"/>
      <c r="F278" s="494"/>
      <c r="H278" s="494"/>
      <c r="J278" s="494"/>
      <c r="L278" s="494"/>
      <c r="N278" s="494"/>
    </row>
    <row r="279" spans="4:14" x14ac:dyDescent="0.25">
      <c r="D279" s="494"/>
      <c r="F279" s="494"/>
      <c r="H279" s="494"/>
      <c r="J279" s="494"/>
      <c r="L279" s="494"/>
      <c r="N279" s="494"/>
    </row>
    <row r="280" spans="4:14" x14ac:dyDescent="0.25">
      <c r="D280" s="494"/>
      <c r="F280" s="494"/>
      <c r="H280" s="494"/>
      <c r="J280" s="494"/>
      <c r="L280" s="494"/>
      <c r="N280" s="494"/>
    </row>
    <row r="281" spans="4:14" x14ac:dyDescent="0.25">
      <c r="D281" s="494"/>
      <c r="F281" s="494"/>
      <c r="H281" s="494"/>
      <c r="J281" s="494"/>
      <c r="L281" s="494"/>
      <c r="N281" s="494"/>
    </row>
    <row r="282" spans="4:14" x14ac:dyDescent="0.25">
      <c r="D282" s="494"/>
      <c r="F282" s="494"/>
      <c r="H282" s="494"/>
      <c r="J282" s="494"/>
      <c r="L282" s="494"/>
      <c r="N282" s="494"/>
    </row>
    <row r="283" spans="4:14" x14ac:dyDescent="0.25">
      <c r="D283" s="494"/>
      <c r="F283" s="494"/>
      <c r="H283" s="494"/>
      <c r="J283" s="494"/>
      <c r="L283" s="494"/>
      <c r="N283" s="494"/>
    </row>
    <row r="284" spans="4:14" x14ac:dyDescent="0.25">
      <c r="D284" s="494"/>
      <c r="F284" s="494"/>
      <c r="H284" s="494"/>
      <c r="J284" s="494"/>
      <c r="L284" s="494"/>
      <c r="N284" s="494"/>
    </row>
    <row r="285" spans="4:14" x14ac:dyDescent="0.25">
      <c r="D285" s="494"/>
      <c r="F285" s="494"/>
      <c r="H285" s="494"/>
      <c r="J285" s="494"/>
      <c r="L285" s="494"/>
      <c r="N285" s="494"/>
    </row>
    <row r="286" spans="4:14" x14ac:dyDescent="0.25">
      <c r="D286" s="494"/>
      <c r="F286" s="494"/>
      <c r="H286" s="494"/>
      <c r="J286" s="494"/>
      <c r="L286" s="494"/>
      <c r="N286" s="494"/>
    </row>
    <row r="287" spans="4:14" x14ac:dyDescent="0.25">
      <c r="D287" s="494"/>
      <c r="F287" s="494"/>
      <c r="H287" s="494"/>
      <c r="J287" s="494"/>
      <c r="L287" s="494"/>
      <c r="N287" s="494"/>
    </row>
    <row r="288" spans="4:14" x14ac:dyDescent="0.25">
      <c r="D288" s="494"/>
      <c r="F288" s="494"/>
      <c r="H288" s="494"/>
      <c r="J288" s="494"/>
      <c r="L288" s="494"/>
      <c r="N288" s="494"/>
    </row>
    <row r="289" spans="4:14" x14ac:dyDescent="0.25">
      <c r="D289" s="494"/>
      <c r="F289" s="494"/>
      <c r="H289" s="494"/>
      <c r="J289" s="494"/>
      <c r="L289" s="494"/>
      <c r="N289" s="494"/>
    </row>
    <row r="290" spans="4:14" x14ac:dyDescent="0.25">
      <c r="D290" s="494"/>
      <c r="F290" s="494"/>
      <c r="H290" s="494"/>
      <c r="J290" s="494"/>
      <c r="L290" s="494"/>
      <c r="N290" s="494"/>
    </row>
    <row r="291" spans="4:14" x14ac:dyDescent="0.25">
      <c r="D291" s="494"/>
      <c r="F291" s="494"/>
      <c r="H291" s="494"/>
      <c r="J291" s="494"/>
      <c r="L291" s="494"/>
      <c r="N291" s="494"/>
    </row>
    <row r="292" spans="4:14" x14ac:dyDescent="0.25">
      <c r="D292" s="494"/>
      <c r="F292" s="494"/>
      <c r="H292" s="494"/>
      <c r="J292" s="494"/>
      <c r="L292" s="494"/>
      <c r="N292" s="494"/>
    </row>
    <row r="293" spans="4:14" x14ac:dyDescent="0.25">
      <c r="D293" s="494"/>
      <c r="F293" s="494"/>
      <c r="H293" s="494"/>
      <c r="J293" s="494"/>
      <c r="L293" s="494"/>
      <c r="N293" s="494"/>
    </row>
    <row r="294" spans="4:14" x14ac:dyDescent="0.25">
      <c r="D294" s="494"/>
      <c r="F294" s="494"/>
      <c r="H294" s="494"/>
      <c r="J294" s="494"/>
      <c r="L294" s="494"/>
      <c r="N294" s="494"/>
    </row>
    <row r="295" spans="4:14" x14ac:dyDescent="0.25">
      <c r="D295" s="494"/>
      <c r="F295" s="494"/>
      <c r="H295" s="494"/>
      <c r="J295" s="494"/>
      <c r="L295" s="494"/>
      <c r="N295" s="494"/>
    </row>
    <row r="296" spans="4:14" x14ac:dyDescent="0.25">
      <c r="D296" s="494"/>
      <c r="F296" s="494"/>
      <c r="H296" s="494"/>
      <c r="J296" s="494"/>
      <c r="L296" s="494"/>
      <c r="N296" s="494"/>
    </row>
    <row r="297" spans="4:14" x14ac:dyDescent="0.25">
      <c r="D297" s="494"/>
      <c r="F297" s="494"/>
      <c r="H297" s="494"/>
      <c r="J297" s="494"/>
      <c r="L297" s="494"/>
      <c r="N297" s="494"/>
    </row>
    <row r="298" spans="4:14" x14ac:dyDescent="0.25">
      <c r="D298" s="494"/>
      <c r="F298" s="494"/>
      <c r="H298" s="494"/>
      <c r="J298" s="494"/>
      <c r="L298" s="494"/>
      <c r="N298" s="494"/>
    </row>
    <row r="299" spans="4:14" x14ac:dyDescent="0.25">
      <c r="D299" s="494"/>
      <c r="F299" s="494"/>
      <c r="H299" s="494"/>
      <c r="J299" s="494"/>
      <c r="L299" s="494"/>
      <c r="N299" s="494"/>
    </row>
    <row r="300" spans="4:14" x14ac:dyDescent="0.25">
      <c r="D300" s="494"/>
      <c r="F300" s="494"/>
      <c r="H300" s="494"/>
      <c r="J300" s="494"/>
      <c r="L300" s="494"/>
      <c r="N300" s="494"/>
    </row>
    <row r="301" spans="4:14" x14ac:dyDescent="0.25">
      <c r="D301" s="494"/>
      <c r="F301" s="494"/>
      <c r="H301" s="494"/>
      <c r="J301" s="494"/>
      <c r="L301" s="494"/>
      <c r="N301" s="494"/>
    </row>
    <row r="302" spans="4:14" x14ac:dyDescent="0.25">
      <c r="D302" s="494"/>
      <c r="F302" s="494"/>
      <c r="H302" s="494"/>
      <c r="J302" s="494"/>
      <c r="L302" s="494"/>
      <c r="N302" s="494"/>
    </row>
    <row r="303" spans="4:14" x14ac:dyDescent="0.25">
      <c r="D303" s="494"/>
      <c r="F303" s="494"/>
      <c r="H303" s="494"/>
      <c r="J303" s="494"/>
      <c r="L303" s="494"/>
      <c r="N303" s="494"/>
    </row>
    <row r="304" spans="4:14" x14ac:dyDescent="0.25">
      <c r="D304" s="494"/>
      <c r="F304" s="494"/>
      <c r="H304" s="494"/>
      <c r="J304" s="494"/>
      <c r="L304" s="494"/>
      <c r="N304" s="494"/>
    </row>
    <row r="305" spans="4:14" x14ac:dyDescent="0.25">
      <c r="D305" s="494"/>
      <c r="F305" s="494"/>
      <c r="H305" s="494"/>
      <c r="J305" s="494"/>
      <c r="L305" s="494"/>
      <c r="N305" s="494"/>
    </row>
    <row r="306" spans="4:14" x14ac:dyDescent="0.25">
      <c r="D306" s="494"/>
      <c r="F306" s="494"/>
      <c r="H306" s="494"/>
      <c r="J306" s="494"/>
      <c r="L306" s="494"/>
      <c r="N306" s="494"/>
    </row>
    <row r="307" spans="4:14" x14ac:dyDescent="0.25">
      <c r="D307" s="494"/>
      <c r="F307" s="494"/>
      <c r="H307" s="494"/>
      <c r="J307" s="494"/>
      <c r="L307" s="494"/>
      <c r="N307" s="494"/>
    </row>
    <row r="308" spans="4:14" x14ac:dyDescent="0.25">
      <c r="D308" s="494"/>
      <c r="F308" s="494"/>
      <c r="H308" s="494"/>
      <c r="J308" s="494"/>
      <c r="L308" s="494"/>
      <c r="N308" s="494"/>
    </row>
    <row r="309" spans="4:14" x14ac:dyDescent="0.25">
      <c r="D309" s="494"/>
      <c r="F309" s="494"/>
      <c r="H309" s="494"/>
      <c r="J309" s="494"/>
      <c r="L309" s="494"/>
      <c r="N309" s="494"/>
    </row>
    <row r="310" spans="4:14" x14ac:dyDescent="0.25">
      <c r="D310" s="494"/>
      <c r="F310" s="494"/>
      <c r="H310" s="494"/>
      <c r="J310" s="494"/>
      <c r="L310" s="494"/>
      <c r="N310" s="494"/>
    </row>
    <row r="311" spans="4:14" x14ac:dyDescent="0.25">
      <c r="D311" s="494"/>
      <c r="F311" s="494"/>
      <c r="H311" s="494"/>
      <c r="J311" s="494"/>
      <c r="L311" s="494"/>
      <c r="N311" s="494"/>
    </row>
    <row r="312" spans="4:14" x14ac:dyDescent="0.25">
      <c r="D312" s="494"/>
      <c r="F312" s="494"/>
      <c r="H312" s="494"/>
      <c r="J312" s="494"/>
      <c r="L312" s="494"/>
      <c r="N312" s="494"/>
    </row>
    <row r="313" spans="4:14" x14ac:dyDescent="0.25">
      <c r="D313" s="494"/>
      <c r="F313" s="494"/>
      <c r="H313" s="494"/>
      <c r="J313" s="494"/>
      <c r="L313" s="494"/>
      <c r="N313" s="494"/>
    </row>
    <row r="314" spans="4:14" x14ac:dyDescent="0.25">
      <c r="D314" s="494"/>
      <c r="F314" s="494"/>
      <c r="H314" s="494"/>
      <c r="J314" s="494"/>
      <c r="L314" s="494"/>
      <c r="N314" s="494"/>
    </row>
    <row r="315" spans="4:14" x14ac:dyDescent="0.25">
      <c r="D315" s="494"/>
      <c r="F315" s="494"/>
      <c r="H315" s="494"/>
      <c r="J315" s="494"/>
      <c r="L315" s="494"/>
      <c r="N315" s="494"/>
    </row>
    <row r="316" spans="4:14" x14ac:dyDescent="0.25">
      <c r="D316" s="494"/>
      <c r="F316" s="494"/>
      <c r="H316" s="494"/>
      <c r="J316" s="494"/>
      <c r="L316" s="494"/>
      <c r="N316" s="494"/>
    </row>
    <row r="317" spans="4:14" x14ac:dyDescent="0.25">
      <c r="D317" s="494"/>
      <c r="F317" s="494"/>
      <c r="H317" s="494"/>
      <c r="J317" s="494"/>
      <c r="L317" s="494"/>
      <c r="N317" s="494"/>
    </row>
    <row r="318" spans="4:14" x14ac:dyDescent="0.25">
      <c r="D318" s="494"/>
      <c r="F318" s="494"/>
      <c r="H318" s="494"/>
      <c r="J318" s="494"/>
      <c r="L318" s="494"/>
      <c r="N318" s="494"/>
    </row>
    <row r="319" spans="4:14" x14ac:dyDescent="0.25">
      <c r="D319" s="494"/>
      <c r="F319" s="494"/>
      <c r="H319" s="494"/>
      <c r="J319" s="494"/>
      <c r="L319" s="494"/>
      <c r="N319" s="494"/>
    </row>
    <row r="320" spans="4:14" x14ac:dyDescent="0.25">
      <c r="D320" s="494"/>
      <c r="F320" s="494"/>
      <c r="H320" s="494"/>
      <c r="J320" s="494"/>
      <c r="L320" s="494"/>
      <c r="N320" s="494"/>
    </row>
    <row r="321" spans="4:14" x14ac:dyDescent="0.25">
      <c r="D321" s="494"/>
      <c r="F321" s="494"/>
      <c r="H321" s="494"/>
      <c r="J321" s="494"/>
      <c r="L321" s="494"/>
      <c r="N321" s="494"/>
    </row>
    <row r="322" spans="4:14" x14ac:dyDescent="0.25">
      <c r="D322" s="494"/>
      <c r="F322" s="494"/>
      <c r="H322" s="494"/>
      <c r="J322" s="494"/>
      <c r="L322" s="494"/>
      <c r="N322" s="494"/>
    </row>
    <row r="323" spans="4:14" x14ac:dyDescent="0.25">
      <c r="D323" s="494"/>
      <c r="F323" s="494"/>
      <c r="H323" s="494"/>
      <c r="J323" s="494"/>
      <c r="L323" s="494"/>
      <c r="N323" s="494"/>
    </row>
    <row r="324" spans="4:14" x14ac:dyDescent="0.25">
      <c r="D324" s="494"/>
      <c r="F324" s="494"/>
      <c r="H324" s="494"/>
      <c r="J324" s="494"/>
      <c r="L324" s="494"/>
      <c r="N324" s="494"/>
    </row>
    <row r="325" spans="4:14" x14ac:dyDescent="0.25">
      <c r="D325" s="494"/>
      <c r="F325" s="494"/>
      <c r="H325" s="494"/>
      <c r="J325" s="494"/>
      <c r="L325" s="494"/>
      <c r="N325" s="494"/>
    </row>
    <row r="326" spans="4:14" x14ac:dyDescent="0.25">
      <c r="D326" s="494"/>
      <c r="F326" s="494"/>
      <c r="H326" s="494"/>
      <c r="J326" s="494"/>
      <c r="L326" s="494"/>
      <c r="N326" s="494"/>
    </row>
    <row r="327" spans="4:14" x14ac:dyDescent="0.25">
      <c r="D327" s="494"/>
      <c r="F327" s="494"/>
      <c r="H327" s="494"/>
      <c r="J327" s="494"/>
      <c r="L327" s="494"/>
      <c r="N327" s="494"/>
    </row>
    <row r="328" spans="4:14" x14ac:dyDescent="0.25">
      <c r="D328" s="494"/>
      <c r="F328" s="494"/>
      <c r="H328" s="494"/>
      <c r="J328" s="494"/>
      <c r="L328" s="494"/>
      <c r="N328" s="494"/>
    </row>
    <row r="329" spans="4:14" x14ac:dyDescent="0.25">
      <c r="D329" s="494"/>
      <c r="F329" s="494"/>
      <c r="H329" s="494"/>
      <c r="J329" s="494"/>
      <c r="L329" s="494"/>
      <c r="N329" s="494"/>
    </row>
    <row r="330" spans="4:14" x14ac:dyDescent="0.25">
      <c r="D330" s="494"/>
      <c r="F330" s="494"/>
      <c r="H330" s="494"/>
      <c r="J330" s="494"/>
      <c r="L330" s="494"/>
      <c r="N330" s="494"/>
    </row>
    <row r="331" spans="4:14" x14ac:dyDescent="0.25">
      <c r="D331" s="494"/>
      <c r="F331" s="494"/>
      <c r="H331" s="494"/>
      <c r="J331" s="494"/>
      <c r="L331" s="494"/>
      <c r="N331" s="494"/>
    </row>
    <row r="332" spans="4:14" x14ac:dyDescent="0.25">
      <c r="D332" s="494"/>
      <c r="F332" s="494"/>
      <c r="H332" s="494"/>
      <c r="J332" s="494"/>
      <c r="L332" s="494"/>
      <c r="N332" s="494"/>
    </row>
    <row r="333" spans="4:14" x14ac:dyDescent="0.25">
      <c r="D333" s="494"/>
      <c r="F333" s="494"/>
      <c r="H333" s="494"/>
      <c r="J333" s="494"/>
      <c r="L333" s="494"/>
      <c r="N333" s="494"/>
    </row>
    <row r="334" spans="4:14" x14ac:dyDescent="0.25">
      <c r="D334" s="494"/>
      <c r="F334" s="494"/>
      <c r="H334" s="494"/>
      <c r="J334" s="494"/>
      <c r="L334" s="494"/>
      <c r="N334" s="494"/>
    </row>
    <row r="335" spans="4:14" x14ac:dyDescent="0.25">
      <c r="D335" s="494"/>
      <c r="F335" s="494"/>
      <c r="H335" s="494"/>
      <c r="J335" s="494"/>
      <c r="L335" s="494"/>
      <c r="N335" s="494"/>
    </row>
    <row r="336" spans="4:14" x14ac:dyDescent="0.25">
      <c r="D336" s="494"/>
      <c r="F336" s="494"/>
      <c r="H336" s="494"/>
      <c r="J336" s="494"/>
      <c r="L336" s="494"/>
      <c r="N336" s="494"/>
    </row>
    <row r="337" spans="4:14" x14ac:dyDescent="0.25">
      <c r="D337" s="494"/>
      <c r="F337" s="494"/>
      <c r="H337" s="494"/>
      <c r="J337" s="494"/>
      <c r="L337" s="494"/>
      <c r="N337" s="494"/>
    </row>
    <row r="338" spans="4:14" x14ac:dyDescent="0.25">
      <c r="D338" s="494"/>
      <c r="F338" s="494"/>
      <c r="H338" s="494"/>
      <c r="J338" s="494"/>
      <c r="L338" s="494"/>
      <c r="N338" s="494"/>
    </row>
    <row r="339" spans="4:14" x14ac:dyDescent="0.25">
      <c r="D339" s="494"/>
      <c r="F339" s="494"/>
      <c r="H339" s="494"/>
      <c r="J339" s="494"/>
      <c r="L339" s="494"/>
      <c r="N339" s="494"/>
    </row>
    <row r="340" spans="4:14" x14ac:dyDescent="0.25">
      <c r="D340" s="494"/>
      <c r="F340" s="494"/>
      <c r="H340" s="494"/>
      <c r="J340" s="494"/>
      <c r="L340" s="494"/>
      <c r="N340" s="494"/>
    </row>
    <row r="341" spans="4:14" x14ac:dyDescent="0.25">
      <c r="D341" s="494"/>
      <c r="F341" s="494"/>
      <c r="H341" s="494"/>
      <c r="J341" s="494"/>
      <c r="L341" s="494"/>
      <c r="N341" s="494"/>
    </row>
    <row r="342" spans="4:14" x14ac:dyDescent="0.25">
      <c r="D342" s="494"/>
      <c r="F342" s="494"/>
      <c r="H342" s="494"/>
      <c r="J342" s="494"/>
      <c r="L342" s="494"/>
      <c r="N342" s="494"/>
    </row>
    <row r="343" spans="4:14" x14ac:dyDescent="0.25">
      <c r="D343" s="494"/>
      <c r="F343" s="494"/>
      <c r="H343" s="494"/>
      <c r="J343" s="494"/>
      <c r="L343" s="494"/>
      <c r="N343" s="494"/>
    </row>
    <row r="344" spans="4:14" x14ac:dyDescent="0.25">
      <c r="D344" s="494"/>
      <c r="F344" s="494"/>
      <c r="H344" s="494"/>
      <c r="J344" s="494"/>
      <c r="L344" s="494"/>
      <c r="N344" s="494"/>
    </row>
    <row r="345" spans="4:14" x14ac:dyDescent="0.25">
      <c r="D345" s="494"/>
      <c r="F345" s="494"/>
      <c r="H345" s="494"/>
      <c r="J345" s="494"/>
      <c r="L345" s="494"/>
      <c r="N345" s="494"/>
    </row>
    <row r="346" spans="4:14" x14ac:dyDescent="0.25">
      <c r="D346" s="494"/>
      <c r="F346" s="494"/>
      <c r="H346" s="494"/>
      <c r="J346" s="494"/>
      <c r="L346" s="494"/>
      <c r="N346" s="494"/>
    </row>
    <row r="347" spans="4:14" x14ac:dyDescent="0.25">
      <c r="D347" s="494"/>
      <c r="F347" s="494"/>
      <c r="H347" s="494"/>
      <c r="J347" s="494"/>
      <c r="L347" s="494"/>
      <c r="N347" s="494"/>
    </row>
    <row r="348" spans="4:14" x14ac:dyDescent="0.25">
      <c r="D348" s="494"/>
      <c r="F348" s="494"/>
      <c r="H348" s="494"/>
      <c r="J348" s="494"/>
      <c r="L348" s="494"/>
      <c r="N348" s="494"/>
    </row>
    <row r="349" spans="4:14" x14ac:dyDescent="0.25">
      <c r="D349" s="494"/>
      <c r="F349" s="494"/>
      <c r="H349" s="494"/>
      <c r="J349" s="494"/>
      <c r="L349" s="494"/>
      <c r="N349" s="494"/>
    </row>
    <row r="350" spans="4:14" x14ac:dyDescent="0.25">
      <c r="D350" s="494"/>
      <c r="F350" s="494"/>
      <c r="H350" s="494"/>
      <c r="J350" s="494"/>
      <c r="L350" s="494"/>
      <c r="N350" s="494"/>
    </row>
    <row r="351" spans="4:14" x14ac:dyDescent="0.25">
      <c r="D351" s="494"/>
      <c r="F351" s="494"/>
      <c r="H351" s="494"/>
      <c r="J351" s="494"/>
      <c r="L351" s="494"/>
      <c r="N351" s="494"/>
    </row>
    <row r="352" spans="4:14" x14ac:dyDescent="0.25">
      <c r="D352" s="494"/>
      <c r="F352" s="494"/>
      <c r="H352" s="494"/>
      <c r="J352" s="494"/>
      <c r="L352" s="494"/>
      <c r="N352" s="494"/>
    </row>
    <row r="353" spans="4:14" x14ac:dyDescent="0.25">
      <c r="D353" s="494"/>
      <c r="F353" s="494"/>
      <c r="H353" s="494"/>
      <c r="J353" s="494"/>
      <c r="L353" s="494"/>
      <c r="N353" s="494"/>
    </row>
    <row r="354" spans="4:14" x14ac:dyDescent="0.25">
      <c r="D354" s="494"/>
      <c r="F354" s="494"/>
      <c r="H354" s="494"/>
      <c r="J354" s="494"/>
      <c r="L354" s="494"/>
      <c r="N354" s="494"/>
    </row>
    <row r="355" spans="4:14" x14ac:dyDescent="0.25">
      <c r="D355" s="494"/>
      <c r="F355" s="494"/>
      <c r="H355" s="494"/>
      <c r="J355" s="494"/>
      <c r="L355" s="494"/>
      <c r="N355" s="494"/>
    </row>
    <row r="356" spans="4:14" x14ac:dyDescent="0.25">
      <c r="D356" s="494"/>
      <c r="F356" s="494"/>
      <c r="H356" s="494"/>
      <c r="J356" s="494"/>
      <c r="L356" s="494"/>
      <c r="N356" s="494"/>
    </row>
    <row r="357" spans="4:14" x14ac:dyDescent="0.25">
      <c r="D357" s="494"/>
      <c r="F357" s="494"/>
      <c r="H357" s="494"/>
      <c r="J357" s="494"/>
      <c r="L357" s="494"/>
      <c r="N357" s="494"/>
    </row>
    <row r="358" spans="4:14" x14ac:dyDescent="0.25">
      <c r="D358" s="494"/>
      <c r="F358" s="494"/>
      <c r="H358" s="494"/>
      <c r="J358" s="494"/>
      <c r="L358" s="494"/>
      <c r="N358" s="494"/>
    </row>
    <row r="359" spans="4:14" x14ac:dyDescent="0.25">
      <c r="D359" s="494"/>
      <c r="F359" s="494"/>
      <c r="H359" s="494"/>
      <c r="J359" s="494"/>
      <c r="L359" s="494"/>
      <c r="N359" s="494"/>
    </row>
    <row r="360" spans="4:14" x14ac:dyDescent="0.25">
      <c r="D360" s="494"/>
      <c r="F360" s="494"/>
      <c r="H360" s="494"/>
      <c r="J360" s="494"/>
      <c r="L360" s="494"/>
      <c r="N360" s="494"/>
    </row>
    <row r="361" spans="4:14" x14ac:dyDescent="0.25">
      <c r="D361" s="494"/>
      <c r="F361" s="494"/>
      <c r="H361" s="494"/>
      <c r="J361" s="494"/>
      <c r="L361" s="494"/>
      <c r="N361" s="494"/>
    </row>
    <row r="362" spans="4:14" x14ac:dyDescent="0.25">
      <c r="D362" s="494"/>
      <c r="F362" s="494"/>
      <c r="H362" s="494"/>
      <c r="J362" s="494"/>
      <c r="L362" s="494"/>
      <c r="N362" s="494"/>
    </row>
    <row r="363" spans="4:14" x14ac:dyDescent="0.25">
      <c r="D363" s="494"/>
      <c r="F363" s="494"/>
      <c r="H363" s="494"/>
      <c r="J363" s="494"/>
      <c r="L363" s="494"/>
      <c r="N363" s="494"/>
    </row>
    <row r="364" spans="4:14" x14ac:dyDescent="0.25">
      <c r="D364" s="494"/>
      <c r="F364" s="494"/>
      <c r="H364" s="494"/>
      <c r="J364" s="494"/>
      <c r="L364" s="494"/>
      <c r="N364" s="494"/>
    </row>
    <row r="365" spans="4:14" x14ac:dyDescent="0.25">
      <c r="D365" s="494"/>
      <c r="F365" s="494"/>
      <c r="H365" s="494"/>
      <c r="J365" s="494"/>
      <c r="L365" s="494"/>
      <c r="N365" s="494"/>
    </row>
    <row r="366" spans="4:14" x14ac:dyDescent="0.25">
      <c r="D366" s="494"/>
      <c r="F366" s="494"/>
      <c r="H366" s="494"/>
      <c r="J366" s="494"/>
      <c r="L366" s="494"/>
      <c r="N366" s="494"/>
    </row>
    <row r="367" spans="4:14" x14ac:dyDescent="0.25">
      <c r="D367" s="494"/>
      <c r="F367" s="494"/>
      <c r="H367" s="494"/>
      <c r="J367" s="494"/>
      <c r="L367" s="494"/>
      <c r="N367" s="494"/>
    </row>
    <row r="368" spans="4:14" x14ac:dyDescent="0.25">
      <c r="D368" s="494"/>
      <c r="F368" s="494"/>
      <c r="H368" s="494"/>
      <c r="J368" s="494"/>
      <c r="L368" s="494"/>
      <c r="N368" s="494"/>
    </row>
    <row r="369" spans="4:14" x14ac:dyDescent="0.25">
      <c r="D369" s="494"/>
      <c r="F369" s="494"/>
      <c r="H369" s="494"/>
      <c r="J369" s="494"/>
      <c r="L369" s="494"/>
      <c r="N369" s="494"/>
    </row>
    <row r="370" spans="4:14" x14ac:dyDescent="0.25">
      <c r="D370" s="494"/>
      <c r="F370" s="494"/>
      <c r="H370" s="494"/>
      <c r="J370" s="494"/>
      <c r="L370" s="494"/>
      <c r="N370" s="494"/>
    </row>
    <row r="371" spans="4:14" x14ac:dyDescent="0.25">
      <c r="D371" s="494"/>
      <c r="F371" s="494"/>
      <c r="H371" s="494"/>
      <c r="J371" s="494"/>
      <c r="L371" s="494"/>
      <c r="N371" s="494"/>
    </row>
    <row r="372" spans="4:14" x14ac:dyDescent="0.25">
      <c r="D372" s="494"/>
      <c r="F372" s="494"/>
      <c r="H372" s="494"/>
      <c r="J372" s="494"/>
      <c r="L372" s="494"/>
      <c r="N372" s="494"/>
    </row>
    <row r="373" spans="4:14" x14ac:dyDescent="0.25">
      <c r="D373" s="494"/>
      <c r="F373" s="494"/>
      <c r="H373" s="494"/>
      <c r="J373" s="494"/>
      <c r="L373" s="494"/>
      <c r="N373" s="494"/>
    </row>
    <row r="374" spans="4:14" x14ac:dyDescent="0.25">
      <c r="D374" s="494"/>
      <c r="F374" s="494"/>
      <c r="H374" s="494"/>
      <c r="J374" s="494"/>
      <c r="L374" s="494"/>
      <c r="N374" s="494"/>
    </row>
    <row r="375" spans="4:14" x14ac:dyDescent="0.25">
      <c r="D375" s="494"/>
      <c r="F375" s="494"/>
      <c r="H375" s="494"/>
      <c r="J375" s="494"/>
      <c r="L375" s="494"/>
      <c r="N375" s="494"/>
    </row>
    <row r="376" spans="4:14" x14ac:dyDescent="0.25">
      <c r="D376" s="494"/>
      <c r="F376" s="494"/>
      <c r="H376" s="494"/>
      <c r="J376" s="494"/>
      <c r="L376" s="494"/>
      <c r="N376" s="494"/>
    </row>
    <row r="377" spans="4:14" x14ac:dyDescent="0.25">
      <c r="D377" s="494"/>
      <c r="F377" s="494"/>
      <c r="H377" s="494"/>
      <c r="J377" s="494"/>
      <c r="L377" s="494"/>
      <c r="N377" s="494"/>
    </row>
    <row r="378" spans="4:14" x14ac:dyDescent="0.25">
      <c r="D378" s="494"/>
      <c r="F378" s="494"/>
      <c r="H378" s="494"/>
      <c r="J378" s="494"/>
      <c r="L378" s="494"/>
      <c r="N378" s="494"/>
    </row>
    <row r="379" spans="4:14" x14ac:dyDescent="0.25">
      <c r="D379" s="494"/>
      <c r="F379" s="494"/>
      <c r="H379" s="494"/>
      <c r="J379" s="494"/>
      <c r="L379" s="494"/>
      <c r="N379" s="494"/>
    </row>
    <row r="380" spans="4:14" x14ac:dyDescent="0.25">
      <c r="D380" s="494"/>
      <c r="F380" s="494"/>
      <c r="H380" s="494"/>
      <c r="J380" s="494"/>
      <c r="L380" s="494"/>
      <c r="N380" s="494"/>
    </row>
    <row r="381" spans="4:14" x14ac:dyDescent="0.25">
      <c r="D381" s="494"/>
      <c r="F381" s="494"/>
      <c r="H381" s="494"/>
      <c r="J381" s="494"/>
      <c r="L381" s="494"/>
      <c r="N381" s="494"/>
    </row>
    <row r="382" spans="4:14" x14ac:dyDescent="0.25">
      <c r="D382" s="494"/>
      <c r="F382" s="494"/>
      <c r="H382" s="494"/>
      <c r="J382" s="494"/>
      <c r="L382" s="494"/>
      <c r="N382" s="494"/>
    </row>
    <row r="383" spans="4:14" x14ac:dyDescent="0.25">
      <c r="D383" s="494"/>
      <c r="F383" s="494"/>
      <c r="H383" s="494"/>
      <c r="J383" s="494"/>
      <c r="L383" s="494"/>
      <c r="N383" s="494"/>
    </row>
    <row r="384" spans="4:14" x14ac:dyDescent="0.25">
      <c r="D384" s="494"/>
      <c r="F384" s="494"/>
      <c r="H384" s="494"/>
      <c r="J384" s="494"/>
      <c r="L384" s="494"/>
      <c r="N384" s="494"/>
    </row>
    <row r="385" spans="4:14" x14ac:dyDescent="0.25">
      <c r="D385" s="494"/>
      <c r="F385" s="494"/>
      <c r="H385" s="494"/>
      <c r="J385" s="494"/>
      <c r="L385" s="494"/>
      <c r="N385" s="494"/>
    </row>
    <row r="386" spans="4:14" x14ac:dyDescent="0.25">
      <c r="D386" s="494"/>
      <c r="F386" s="494"/>
      <c r="H386" s="494"/>
      <c r="J386" s="494"/>
      <c r="L386" s="494"/>
      <c r="N386" s="494"/>
    </row>
    <row r="387" spans="4:14" x14ac:dyDescent="0.25">
      <c r="D387" s="494"/>
      <c r="F387" s="494"/>
      <c r="H387" s="494"/>
      <c r="J387" s="494"/>
      <c r="L387" s="494"/>
      <c r="N387" s="494"/>
    </row>
    <row r="388" spans="4:14" x14ac:dyDescent="0.25">
      <c r="D388" s="494"/>
      <c r="F388" s="494"/>
      <c r="H388" s="494"/>
      <c r="J388" s="494"/>
      <c r="L388" s="494"/>
      <c r="N388" s="494"/>
    </row>
    <row r="389" spans="4:14" x14ac:dyDescent="0.25">
      <c r="D389" s="494"/>
      <c r="F389" s="494"/>
      <c r="H389" s="494"/>
      <c r="J389" s="494"/>
      <c r="L389" s="494"/>
      <c r="N389" s="494"/>
    </row>
    <row r="390" spans="4:14" x14ac:dyDescent="0.25">
      <c r="D390" s="494"/>
      <c r="F390" s="494"/>
      <c r="H390" s="494"/>
      <c r="J390" s="494"/>
      <c r="L390" s="494"/>
      <c r="N390" s="494"/>
    </row>
    <row r="391" spans="4:14" x14ac:dyDescent="0.25">
      <c r="D391" s="494"/>
      <c r="F391" s="494"/>
      <c r="H391" s="494"/>
      <c r="J391" s="494"/>
      <c r="L391" s="494"/>
      <c r="N391" s="494"/>
    </row>
    <row r="392" spans="4:14" x14ac:dyDescent="0.25">
      <c r="D392" s="494"/>
      <c r="F392" s="494"/>
      <c r="H392" s="494"/>
      <c r="J392" s="494"/>
      <c r="L392" s="494"/>
      <c r="N392" s="494"/>
    </row>
    <row r="393" spans="4:14" x14ac:dyDescent="0.25">
      <c r="D393" s="494"/>
      <c r="F393" s="494"/>
      <c r="H393" s="494"/>
      <c r="J393" s="494"/>
      <c r="L393" s="494"/>
      <c r="N393" s="494"/>
    </row>
    <row r="394" spans="4:14" x14ac:dyDescent="0.25">
      <c r="D394" s="494"/>
      <c r="F394" s="494"/>
      <c r="H394" s="494"/>
      <c r="J394" s="494"/>
      <c r="L394" s="494"/>
      <c r="N394" s="494"/>
    </row>
    <row r="395" spans="4:14" x14ac:dyDescent="0.25">
      <c r="D395" s="494"/>
      <c r="F395" s="494"/>
      <c r="H395" s="494"/>
      <c r="J395" s="494"/>
      <c r="L395" s="494"/>
      <c r="N395" s="494"/>
    </row>
    <row r="396" spans="4:14" x14ac:dyDescent="0.25">
      <c r="D396" s="494"/>
      <c r="F396" s="494"/>
      <c r="H396" s="494"/>
      <c r="J396" s="494"/>
      <c r="L396" s="494"/>
      <c r="N396" s="494"/>
    </row>
    <row r="397" spans="4:14" x14ac:dyDescent="0.25">
      <c r="D397" s="494"/>
      <c r="F397" s="494"/>
      <c r="H397" s="494"/>
      <c r="J397" s="494"/>
      <c r="L397" s="494"/>
      <c r="N397" s="494"/>
    </row>
    <row r="398" spans="4:14" x14ac:dyDescent="0.25">
      <c r="D398" s="494"/>
      <c r="F398" s="494"/>
      <c r="H398" s="494"/>
      <c r="J398" s="494"/>
      <c r="L398" s="494"/>
      <c r="N398" s="494"/>
    </row>
    <row r="399" spans="4:14" x14ac:dyDescent="0.25">
      <c r="D399" s="494"/>
      <c r="F399" s="494"/>
      <c r="H399" s="494"/>
      <c r="J399" s="494"/>
      <c r="L399" s="494"/>
      <c r="N399" s="494"/>
    </row>
    <row r="400" spans="4:14" x14ac:dyDescent="0.25">
      <c r="D400" s="494"/>
      <c r="F400" s="494"/>
      <c r="H400" s="494"/>
      <c r="J400" s="494"/>
      <c r="L400" s="494"/>
      <c r="N400" s="494"/>
    </row>
    <row r="401" spans="4:14" x14ac:dyDescent="0.25">
      <c r="D401" s="494"/>
      <c r="F401" s="494"/>
      <c r="H401" s="494"/>
      <c r="J401" s="494"/>
      <c r="L401" s="494"/>
      <c r="N401" s="494"/>
    </row>
    <row r="402" spans="4:14" x14ac:dyDescent="0.25">
      <c r="D402" s="494"/>
      <c r="F402" s="494"/>
      <c r="H402" s="494"/>
      <c r="J402" s="494"/>
      <c r="L402" s="494"/>
      <c r="N402" s="494"/>
    </row>
    <row r="403" spans="4:14" x14ac:dyDescent="0.25">
      <c r="D403" s="494"/>
      <c r="F403" s="494"/>
      <c r="H403" s="494"/>
      <c r="J403" s="494"/>
      <c r="L403" s="494"/>
      <c r="N403" s="494"/>
    </row>
    <row r="404" spans="4:14" x14ac:dyDescent="0.25">
      <c r="D404" s="494"/>
      <c r="F404" s="494"/>
      <c r="H404" s="494"/>
      <c r="J404" s="494"/>
      <c r="L404" s="494"/>
      <c r="N404" s="494"/>
    </row>
    <row r="405" spans="4:14" x14ac:dyDescent="0.25">
      <c r="D405" s="494"/>
      <c r="F405" s="494"/>
      <c r="H405" s="494"/>
      <c r="J405" s="494"/>
      <c r="L405" s="494"/>
      <c r="N405" s="494"/>
    </row>
    <row r="406" spans="4:14" x14ac:dyDescent="0.25">
      <c r="D406" s="494"/>
      <c r="F406" s="494"/>
      <c r="H406" s="494"/>
      <c r="J406" s="494"/>
      <c r="L406" s="494"/>
      <c r="N406" s="494"/>
    </row>
    <row r="407" spans="4:14" x14ac:dyDescent="0.25">
      <c r="D407" s="494"/>
      <c r="F407" s="494"/>
      <c r="H407" s="494"/>
      <c r="J407" s="494"/>
      <c r="L407" s="494"/>
      <c r="N407" s="494"/>
    </row>
    <row r="408" spans="4:14" x14ac:dyDescent="0.25">
      <c r="D408" s="494"/>
      <c r="F408" s="494"/>
      <c r="H408" s="494"/>
      <c r="J408" s="494"/>
      <c r="L408" s="494"/>
      <c r="N408" s="494"/>
    </row>
    <row r="409" spans="4:14" x14ac:dyDescent="0.25">
      <c r="D409" s="494"/>
      <c r="F409" s="494"/>
      <c r="H409" s="494"/>
      <c r="J409" s="494"/>
      <c r="L409" s="494"/>
      <c r="N409" s="494"/>
    </row>
    <row r="410" spans="4:14" x14ac:dyDescent="0.25">
      <c r="D410" s="494"/>
      <c r="F410" s="494"/>
      <c r="H410" s="494"/>
      <c r="J410" s="494"/>
      <c r="L410" s="494"/>
      <c r="N410" s="494"/>
    </row>
    <row r="411" spans="4:14" x14ac:dyDescent="0.25">
      <c r="D411" s="494"/>
      <c r="F411" s="494"/>
      <c r="H411" s="494"/>
      <c r="J411" s="494"/>
      <c r="L411" s="494"/>
      <c r="N411" s="494"/>
    </row>
    <row r="412" spans="4:14" x14ac:dyDescent="0.25">
      <c r="D412" s="494"/>
      <c r="F412" s="494"/>
      <c r="H412" s="494"/>
      <c r="J412" s="494"/>
      <c r="L412" s="494"/>
      <c r="N412" s="494"/>
    </row>
    <row r="413" spans="4:14" x14ac:dyDescent="0.25">
      <c r="D413" s="494"/>
      <c r="F413" s="494"/>
      <c r="H413" s="494"/>
      <c r="J413" s="494"/>
      <c r="L413" s="494"/>
      <c r="N413" s="494"/>
    </row>
    <row r="414" spans="4:14" x14ac:dyDescent="0.25">
      <c r="D414" s="494"/>
      <c r="F414" s="494"/>
      <c r="H414" s="494"/>
      <c r="J414" s="494"/>
      <c r="L414" s="494"/>
      <c r="N414" s="494"/>
    </row>
    <row r="415" spans="4:14" x14ac:dyDescent="0.25">
      <c r="D415" s="494"/>
      <c r="F415" s="494"/>
      <c r="H415" s="494"/>
      <c r="J415" s="494"/>
      <c r="L415" s="494"/>
      <c r="N415" s="494"/>
    </row>
    <row r="416" spans="4:14" x14ac:dyDescent="0.25">
      <c r="D416" s="494"/>
      <c r="F416" s="494"/>
      <c r="H416" s="494"/>
      <c r="J416" s="494"/>
      <c r="L416" s="494"/>
      <c r="N416" s="494"/>
    </row>
    <row r="417" spans="4:14" x14ac:dyDescent="0.25">
      <c r="D417" s="494"/>
      <c r="F417" s="494"/>
      <c r="H417" s="494"/>
      <c r="J417" s="494"/>
      <c r="L417" s="494"/>
      <c r="N417" s="494"/>
    </row>
    <row r="418" spans="4:14" x14ac:dyDescent="0.25">
      <c r="D418" s="494"/>
      <c r="F418" s="494"/>
      <c r="H418" s="494"/>
      <c r="J418" s="494"/>
      <c r="L418" s="494"/>
      <c r="N418" s="494"/>
    </row>
    <row r="419" spans="4:14" x14ac:dyDescent="0.25">
      <c r="D419" s="494"/>
      <c r="F419" s="494"/>
      <c r="H419" s="494"/>
      <c r="J419" s="494"/>
      <c r="L419" s="494"/>
      <c r="N419" s="494"/>
    </row>
    <row r="420" spans="4:14" x14ac:dyDescent="0.25">
      <c r="D420" s="494"/>
      <c r="F420" s="494"/>
      <c r="H420" s="494"/>
      <c r="J420" s="494"/>
      <c r="L420" s="494"/>
      <c r="N420" s="494"/>
    </row>
    <row r="421" spans="4:14" x14ac:dyDescent="0.25">
      <c r="D421" s="494"/>
      <c r="F421" s="494"/>
      <c r="H421" s="494"/>
      <c r="J421" s="494"/>
      <c r="L421" s="494"/>
      <c r="N421" s="494"/>
    </row>
    <row r="422" spans="4:14" x14ac:dyDescent="0.25">
      <c r="D422" s="494"/>
      <c r="F422" s="494"/>
      <c r="H422" s="494"/>
      <c r="J422" s="494"/>
      <c r="L422" s="494"/>
      <c r="N422" s="494"/>
    </row>
    <row r="423" spans="4:14" x14ac:dyDescent="0.25">
      <c r="D423" s="494"/>
      <c r="F423" s="494"/>
      <c r="H423" s="494"/>
      <c r="J423" s="494"/>
      <c r="L423" s="494"/>
      <c r="N423" s="494"/>
    </row>
    <row r="424" spans="4:14" x14ac:dyDescent="0.25">
      <c r="D424" s="494"/>
      <c r="F424" s="494"/>
      <c r="H424" s="494"/>
      <c r="J424" s="494"/>
      <c r="L424" s="494"/>
      <c r="N424" s="494"/>
    </row>
    <row r="425" spans="4:14" x14ac:dyDescent="0.25">
      <c r="D425" s="494"/>
      <c r="F425" s="494"/>
      <c r="H425" s="494"/>
      <c r="J425" s="494"/>
      <c r="L425" s="494"/>
      <c r="N425" s="494"/>
    </row>
    <row r="426" spans="4:14" x14ac:dyDescent="0.25">
      <c r="D426" s="494"/>
      <c r="F426" s="494"/>
      <c r="H426" s="494"/>
      <c r="J426" s="494"/>
      <c r="L426" s="494"/>
      <c r="N426" s="494"/>
    </row>
    <row r="427" spans="4:14" x14ac:dyDescent="0.25">
      <c r="D427" s="494"/>
      <c r="F427" s="494"/>
      <c r="H427" s="494"/>
      <c r="J427" s="494"/>
      <c r="L427" s="494"/>
      <c r="N427" s="494"/>
    </row>
    <row r="428" spans="4:14" x14ac:dyDescent="0.25">
      <c r="D428" s="494"/>
      <c r="F428" s="494"/>
      <c r="H428" s="494"/>
      <c r="J428" s="494"/>
      <c r="L428" s="494"/>
      <c r="N428" s="494"/>
    </row>
    <row r="429" spans="4:14" x14ac:dyDescent="0.25">
      <c r="D429" s="494"/>
      <c r="F429" s="494"/>
      <c r="H429" s="494"/>
      <c r="J429" s="494"/>
      <c r="L429" s="494"/>
      <c r="N429" s="494"/>
    </row>
    <row r="430" spans="4:14" x14ac:dyDescent="0.25">
      <c r="D430" s="494"/>
      <c r="F430" s="494"/>
      <c r="H430" s="494"/>
      <c r="J430" s="494"/>
      <c r="L430" s="494"/>
      <c r="N430" s="494"/>
    </row>
    <row r="431" spans="4:14" x14ac:dyDescent="0.25">
      <c r="D431" s="494"/>
      <c r="F431" s="494"/>
      <c r="H431" s="494"/>
      <c r="J431" s="494"/>
      <c r="L431" s="494"/>
      <c r="N431" s="494"/>
    </row>
    <row r="432" spans="4:14" x14ac:dyDescent="0.25">
      <c r="D432" s="494"/>
      <c r="F432" s="494"/>
      <c r="H432" s="494"/>
      <c r="J432" s="494"/>
      <c r="L432" s="494"/>
      <c r="N432" s="494"/>
    </row>
    <row r="433" spans="4:14" x14ac:dyDescent="0.25">
      <c r="D433" s="494"/>
      <c r="F433" s="494"/>
      <c r="H433" s="494"/>
      <c r="J433" s="494"/>
      <c r="L433" s="494"/>
      <c r="N433" s="494"/>
    </row>
    <row r="434" spans="4:14" x14ac:dyDescent="0.25">
      <c r="D434" s="494"/>
      <c r="F434" s="494"/>
      <c r="H434" s="494"/>
      <c r="J434" s="494"/>
      <c r="L434" s="494"/>
      <c r="N434" s="494"/>
    </row>
    <row r="435" spans="4:14" x14ac:dyDescent="0.25">
      <c r="D435" s="494"/>
      <c r="F435" s="494"/>
      <c r="H435" s="494"/>
      <c r="J435" s="494"/>
      <c r="L435" s="494"/>
      <c r="N435" s="494"/>
    </row>
    <row r="436" spans="4:14" x14ac:dyDescent="0.25">
      <c r="D436" s="494"/>
      <c r="F436" s="494"/>
      <c r="H436" s="494"/>
      <c r="J436" s="494"/>
      <c r="L436" s="494"/>
      <c r="N436" s="494"/>
    </row>
    <row r="437" spans="4:14" x14ac:dyDescent="0.25">
      <c r="D437" s="494"/>
      <c r="F437" s="494"/>
      <c r="H437" s="494"/>
      <c r="J437" s="494"/>
      <c r="L437" s="494"/>
      <c r="N437" s="494"/>
    </row>
    <row r="438" spans="4:14" x14ac:dyDescent="0.25">
      <c r="D438" s="494"/>
      <c r="F438" s="494"/>
      <c r="H438" s="494"/>
      <c r="J438" s="494"/>
      <c r="L438" s="494"/>
      <c r="N438" s="494"/>
    </row>
    <row r="439" spans="4:14" x14ac:dyDescent="0.25">
      <c r="D439" s="494"/>
      <c r="F439" s="494"/>
      <c r="H439" s="494"/>
      <c r="J439" s="494"/>
      <c r="L439" s="494"/>
      <c r="N439" s="494"/>
    </row>
    <row r="440" spans="4:14" x14ac:dyDescent="0.25">
      <c r="D440" s="494"/>
      <c r="F440" s="494"/>
      <c r="H440" s="494"/>
      <c r="J440" s="494"/>
      <c r="L440" s="494"/>
      <c r="N440" s="494"/>
    </row>
    <row r="441" spans="4:14" x14ac:dyDescent="0.25">
      <c r="D441" s="494"/>
      <c r="F441" s="494"/>
      <c r="H441" s="494"/>
      <c r="J441" s="494"/>
      <c r="L441" s="494"/>
      <c r="N441" s="494"/>
    </row>
    <row r="442" spans="4:14" x14ac:dyDescent="0.25">
      <c r="D442" s="494"/>
      <c r="F442" s="494"/>
      <c r="H442" s="494"/>
      <c r="J442" s="494"/>
      <c r="L442" s="494"/>
      <c r="N442" s="494"/>
    </row>
    <row r="443" spans="4:14" x14ac:dyDescent="0.25">
      <c r="D443" s="494"/>
      <c r="F443" s="494"/>
      <c r="H443" s="494"/>
      <c r="J443" s="494"/>
      <c r="L443" s="494"/>
      <c r="N443" s="494"/>
    </row>
    <row r="444" spans="4:14" x14ac:dyDescent="0.25">
      <c r="D444" s="494"/>
      <c r="F444" s="494"/>
      <c r="H444" s="494"/>
      <c r="J444" s="494"/>
      <c r="L444" s="494"/>
      <c r="N444" s="494"/>
    </row>
    <row r="445" spans="4:14" x14ac:dyDescent="0.25">
      <c r="D445" s="494"/>
      <c r="F445" s="494"/>
      <c r="H445" s="494"/>
      <c r="J445" s="494"/>
      <c r="L445" s="494"/>
      <c r="N445" s="494"/>
    </row>
    <row r="446" spans="4:14" x14ac:dyDescent="0.25">
      <c r="D446" s="494"/>
      <c r="F446" s="494"/>
      <c r="H446" s="494"/>
      <c r="J446" s="494"/>
      <c r="L446" s="494"/>
      <c r="N446" s="494"/>
    </row>
    <row r="447" spans="4:14" x14ac:dyDescent="0.25">
      <c r="D447" s="494"/>
      <c r="F447" s="494"/>
      <c r="H447" s="494"/>
      <c r="J447" s="494"/>
      <c r="L447" s="494"/>
      <c r="N447" s="494"/>
    </row>
    <row r="448" spans="4:14" x14ac:dyDescent="0.25">
      <c r="D448" s="494"/>
      <c r="F448" s="494"/>
      <c r="H448" s="494"/>
      <c r="J448" s="494"/>
      <c r="L448" s="494"/>
      <c r="N448" s="494"/>
    </row>
    <row r="449" spans="4:14" x14ac:dyDescent="0.25">
      <c r="D449" s="494"/>
      <c r="F449" s="494"/>
      <c r="H449" s="494"/>
      <c r="J449" s="494"/>
      <c r="L449" s="494"/>
      <c r="N449" s="494"/>
    </row>
    <row r="450" spans="4:14" x14ac:dyDescent="0.25">
      <c r="D450" s="494"/>
      <c r="F450" s="494"/>
      <c r="H450" s="494"/>
      <c r="J450" s="494"/>
      <c r="L450" s="494"/>
      <c r="N450" s="494"/>
    </row>
    <row r="451" spans="4:14" x14ac:dyDescent="0.25">
      <c r="D451" s="494"/>
      <c r="F451" s="494"/>
      <c r="H451" s="494"/>
      <c r="J451" s="494"/>
      <c r="L451" s="494"/>
      <c r="N451" s="494"/>
    </row>
    <row r="452" spans="4:14" x14ac:dyDescent="0.25">
      <c r="D452" s="494"/>
      <c r="F452" s="494"/>
      <c r="H452" s="494"/>
      <c r="J452" s="494"/>
      <c r="L452" s="494"/>
      <c r="N452" s="494"/>
    </row>
    <row r="453" spans="4:14" x14ac:dyDescent="0.25">
      <c r="D453" s="494"/>
      <c r="F453" s="494"/>
      <c r="H453" s="494"/>
      <c r="J453" s="494"/>
      <c r="L453" s="494"/>
      <c r="N453" s="494"/>
    </row>
    <row r="454" spans="4:14" x14ac:dyDescent="0.25">
      <c r="D454" s="494"/>
      <c r="F454" s="494"/>
      <c r="H454" s="494"/>
      <c r="J454" s="494"/>
      <c r="L454" s="494"/>
      <c r="N454" s="494"/>
    </row>
    <row r="455" spans="4:14" x14ac:dyDescent="0.25">
      <c r="D455" s="494"/>
      <c r="F455" s="494"/>
      <c r="H455" s="494"/>
      <c r="J455" s="494"/>
      <c r="L455" s="494"/>
      <c r="N455" s="494"/>
    </row>
    <row r="456" spans="4:14" x14ac:dyDescent="0.25">
      <c r="D456" s="494"/>
      <c r="F456" s="494"/>
      <c r="H456" s="494"/>
      <c r="J456" s="494"/>
      <c r="L456" s="494"/>
      <c r="N456" s="494"/>
    </row>
    <row r="457" spans="4:14" x14ac:dyDescent="0.25">
      <c r="D457" s="494"/>
      <c r="F457" s="494"/>
      <c r="H457" s="494"/>
      <c r="J457" s="494"/>
      <c r="L457" s="494"/>
      <c r="N457" s="494"/>
    </row>
    <row r="458" spans="4:14" x14ac:dyDescent="0.25">
      <c r="D458" s="494"/>
      <c r="F458" s="494"/>
      <c r="H458" s="494"/>
      <c r="J458" s="494"/>
      <c r="L458" s="494"/>
      <c r="N458" s="494"/>
    </row>
    <row r="459" spans="4:14" x14ac:dyDescent="0.25">
      <c r="D459" s="494"/>
      <c r="F459" s="494"/>
      <c r="H459" s="494"/>
      <c r="J459" s="494"/>
      <c r="L459" s="494"/>
      <c r="N459" s="494"/>
    </row>
    <row r="460" spans="4:14" x14ac:dyDescent="0.25">
      <c r="D460" s="494"/>
      <c r="F460" s="494"/>
      <c r="H460" s="494"/>
      <c r="J460" s="494"/>
      <c r="L460" s="494"/>
      <c r="N460" s="494"/>
    </row>
    <row r="461" spans="4:14" x14ac:dyDescent="0.25">
      <c r="D461" s="494"/>
      <c r="F461" s="494"/>
      <c r="H461" s="494"/>
      <c r="J461" s="494"/>
      <c r="L461" s="494"/>
      <c r="N461" s="494"/>
    </row>
    <row r="462" spans="4:14" x14ac:dyDescent="0.25">
      <c r="D462" s="494"/>
      <c r="F462" s="494"/>
      <c r="H462" s="494"/>
      <c r="J462" s="494"/>
      <c r="L462" s="494"/>
      <c r="N462" s="494"/>
    </row>
    <row r="463" spans="4:14" x14ac:dyDescent="0.25">
      <c r="D463" s="494"/>
      <c r="F463" s="494"/>
      <c r="H463" s="494"/>
      <c r="J463" s="494"/>
      <c r="L463" s="494"/>
      <c r="N463" s="494"/>
    </row>
    <row r="464" spans="4:14" x14ac:dyDescent="0.25">
      <c r="D464" s="494"/>
      <c r="F464" s="494"/>
      <c r="H464" s="494"/>
      <c r="J464" s="494"/>
      <c r="L464" s="494"/>
      <c r="N464" s="494"/>
    </row>
    <row r="465" spans="4:14" x14ac:dyDescent="0.25">
      <c r="D465" s="494"/>
      <c r="F465" s="494"/>
      <c r="H465" s="494"/>
      <c r="J465" s="494"/>
      <c r="L465" s="494"/>
      <c r="N465" s="494"/>
    </row>
    <row r="466" spans="4:14" x14ac:dyDescent="0.25">
      <c r="D466" s="494"/>
      <c r="F466" s="494"/>
      <c r="H466" s="494"/>
      <c r="J466" s="494"/>
      <c r="L466" s="494"/>
      <c r="N466" s="494"/>
    </row>
    <row r="467" spans="4:14" x14ac:dyDescent="0.25">
      <c r="D467" s="494"/>
      <c r="F467" s="494"/>
      <c r="H467" s="494"/>
      <c r="J467" s="494"/>
      <c r="L467" s="494"/>
      <c r="N467" s="494"/>
    </row>
    <row r="468" spans="4:14" x14ac:dyDescent="0.25">
      <c r="D468" s="494"/>
      <c r="F468" s="494"/>
      <c r="H468" s="494"/>
      <c r="J468" s="494"/>
      <c r="L468" s="494"/>
      <c r="N468" s="494"/>
    </row>
    <row r="469" spans="4:14" x14ac:dyDescent="0.25">
      <c r="D469" s="494"/>
      <c r="F469" s="494"/>
      <c r="H469" s="494"/>
      <c r="J469" s="494"/>
      <c r="L469" s="494"/>
      <c r="N469" s="494"/>
    </row>
    <row r="470" spans="4:14" x14ac:dyDescent="0.25">
      <c r="D470" s="494"/>
      <c r="F470" s="494"/>
      <c r="H470" s="494"/>
      <c r="J470" s="494"/>
      <c r="L470" s="494"/>
      <c r="N470" s="494"/>
    </row>
    <row r="471" spans="4:14" x14ac:dyDescent="0.25">
      <c r="D471" s="494"/>
      <c r="F471" s="494"/>
      <c r="H471" s="494"/>
      <c r="J471" s="494"/>
      <c r="L471" s="494"/>
      <c r="N471" s="494"/>
    </row>
    <row r="472" spans="4:14" x14ac:dyDescent="0.25">
      <c r="D472" s="494"/>
      <c r="F472" s="494"/>
      <c r="H472" s="494"/>
      <c r="J472" s="494"/>
      <c r="L472" s="494"/>
      <c r="N472" s="494"/>
    </row>
    <row r="473" spans="4:14" x14ac:dyDescent="0.25">
      <c r="D473" s="494"/>
      <c r="F473" s="494"/>
      <c r="H473" s="494"/>
      <c r="J473" s="494"/>
      <c r="L473" s="494"/>
      <c r="N473" s="494"/>
    </row>
    <row r="474" spans="4:14" x14ac:dyDescent="0.25">
      <c r="D474" s="494"/>
      <c r="F474" s="494"/>
      <c r="H474" s="494"/>
      <c r="J474" s="494"/>
      <c r="L474" s="494"/>
      <c r="N474" s="494"/>
    </row>
    <row r="475" spans="4:14" x14ac:dyDescent="0.25">
      <c r="D475" s="494"/>
      <c r="F475" s="494"/>
      <c r="H475" s="494"/>
      <c r="J475" s="494"/>
      <c r="L475" s="494"/>
      <c r="N475" s="494"/>
    </row>
    <row r="476" spans="4:14" x14ac:dyDescent="0.25">
      <c r="D476" s="494"/>
      <c r="F476" s="494"/>
      <c r="H476" s="494"/>
      <c r="J476" s="494"/>
      <c r="L476" s="494"/>
      <c r="N476" s="494"/>
    </row>
    <row r="477" spans="4:14" x14ac:dyDescent="0.25">
      <c r="D477" s="494"/>
      <c r="F477" s="494"/>
      <c r="H477" s="494"/>
      <c r="J477" s="494"/>
      <c r="L477" s="494"/>
      <c r="N477" s="494"/>
    </row>
    <row r="478" spans="4:14" x14ac:dyDescent="0.25">
      <c r="D478" s="494"/>
      <c r="F478" s="494"/>
      <c r="H478" s="494"/>
      <c r="J478" s="494"/>
      <c r="L478" s="494"/>
      <c r="N478" s="494"/>
    </row>
    <row r="479" spans="4:14" x14ac:dyDescent="0.25">
      <c r="D479" s="494"/>
      <c r="F479" s="494"/>
      <c r="H479" s="494"/>
      <c r="J479" s="494"/>
      <c r="L479" s="494"/>
      <c r="N479" s="494"/>
    </row>
    <row r="480" spans="4:14" x14ac:dyDescent="0.25">
      <c r="D480" s="494"/>
      <c r="F480" s="494"/>
      <c r="H480" s="494"/>
      <c r="J480" s="494"/>
      <c r="L480" s="494"/>
      <c r="N480" s="494"/>
    </row>
    <row r="481" spans="4:14" x14ac:dyDescent="0.25">
      <c r="D481" s="494"/>
      <c r="F481" s="494"/>
      <c r="H481" s="494"/>
      <c r="J481" s="494"/>
      <c r="L481" s="494"/>
      <c r="N481" s="494"/>
    </row>
    <row r="482" spans="4:14" x14ac:dyDescent="0.25">
      <c r="D482" s="494"/>
      <c r="F482" s="494"/>
      <c r="H482" s="494"/>
      <c r="J482" s="494"/>
      <c r="L482" s="494"/>
      <c r="N482" s="494"/>
    </row>
    <row r="483" spans="4:14" x14ac:dyDescent="0.25">
      <c r="D483" s="494"/>
      <c r="F483" s="494"/>
      <c r="H483" s="494"/>
      <c r="J483" s="494"/>
      <c r="L483" s="494"/>
      <c r="N483" s="494"/>
    </row>
    <row r="484" spans="4:14" x14ac:dyDescent="0.25">
      <c r="D484" s="494"/>
      <c r="F484" s="494"/>
      <c r="H484" s="494"/>
      <c r="J484" s="494"/>
      <c r="L484" s="494"/>
      <c r="N484" s="494"/>
    </row>
    <row r="485" spans="4:14" x14ac:dyDescent="0.25">
      <c r="D485" s="494"/>
      <c r="F485" s="494"/>
      <c r="H485" s="494"/>
      <c r="J485" s="494"/>
      <c r="L485" s="494"/>
      <c r="N485" s="494"/>
    </row>
    <row r="486" spans="4:14" x14ac:dyDescent="0.25">
      <c r="D486" s="494"/>
      <c r="F486" s="494"/>
      <c r="H486" s="494"/>
      <c r="J486" s="494"/>
      <c r="L486" s="494"/>
      <c r="N486" s="494"/>
    </row>
    <row r="487" spans="4:14" x14ac:dyDescent="0.25">
      <c r="D487" s="494"/>
      <c r="F487" s="494"/>
      <c r="H487" s="494"/>
      <c r="J487" s="494"/>
      <c r="L487" s="494"/>
      <c r="N487" s="494"/>
    </row>
    <row r="488" spans="4:14" x14ac:dyDescent="0.25">
      <c r="D488" s="494"/>
      <c r="F488" s="494"/>
      <c r="H488" s="494"/>
      <c r="J488" s="494"/>
      <c r="L488" s="494"/>
      <c r="N488" s="494"/>
    </row>
    <row r="489" spans="4:14" x14ac:dyDescent="0.25">
      <c r="D489" s="494"/>
      <c r="F489" s="494"/>
      <c r="H489" s="494"/>
      <c r="J489" s="494"/>
      <c r="L489" s="494"/>
      <c r="N489" s="494"/>
    </row>
    <row r="490" spans="4:14" x14ac:dyDescent="0.25">
      <c r="D490" s="494"/>
      <c r="F490" s="494"/>
      <c r="H490" s="494"/>
      <c r="J490" s="494"/>
      <c r="L490" s="494"/>
      <c r="N490" s="494"/>
    </row>
    <row r="491" spans="4:14" x14ac:dyDescent="0.25">
      <c r="D491" s="494"/>
      <c r="F491" s="494"/>
      <c r="H491" s="494"/>
      <c r="J491" s="494"/>
      <c r="L491" s="494"/>
      <c r="N491" s="494"/>
    </row>
    <row r="492" spans="4:14" x14ac:dyDescent="0.25">
      <c r="D492" s="494"/>
      <c r="F492" s="494"/>
      <c r="H492" s="494"/>
      <c r="J492" s="494"/>
      <c r="L492" s="494"/>
      <c r="N492" s="494"/>
    </row>
    <row r="493" spans="4:14" x14ac:dyDescent="0.25">
      <c r="D493" s="494"/>
      <c r="F493" s="494"/>
      <c r="H493" s="494"/>
      <c r="J493" s="494"/>
      <c r="L493" s="494"/>
      <c r="N493" s="494"/>
    </row>
    <row r="494" spans="4:14" x14ac:dyDescent="0.25">
      <c r="D494" s="494"/>
      <c r="F494" s="494"/>
      <c r="H494" s="494"/>
      <c r="J494" s="494"/>
      <c r="L494" s="494"/>
      <c r="N494" s="494"/>
    </row>
    <row r="495" spans="4:14" x14ac:dyDescent="0.25">
      <c r="D495" s="494"/>
      <c r="F495" s="494"/>
      <c r="H495" s="494"/>
      <c r="J495" s="494"/>
      <c r="L495" s="494"/>
      <c r="N495" s="494"/>
    </row>
    <row r="496" spans="4:14" x14ac:dyDescent="0.25">
      <c r="D496" s="494"/>
      <c r="F496" s="494"/>
      <c r="H496" s="494"/>
      <c r="J496" s="494"/>
      <c r="L496" s="494"/>
      <c r="N496" s="494"/>
    </row>
    <row r="497" spans="4:14" x14ac:dyDescent="0.25">
      <c r="D497" s="494"/>
      <c r="F497" s="494"/>
      <c r="H497" s="494"/>
      <c r="J497" s="494"/>
      <c r="L497" s="494"/>
      <c r="N497" s="494"/>
    </row>
    <row r="498" spans="4:14" x14ac:dyDescent="0.25">
      <c r="D498" s="494"/>
      <c r="F498" s="494"/>
      <c r="H498" s="494"/>
      <c r="J498" s="494"/>
      <c r="L498" s="494"/>
      <c r="N498" s="494"/>
    </row>
    <row r="499" spans="4:14" x14ac:dyDescent="0.25">
      <c r="D499" s="494"/>
      <c r="F499" s="494"/>
      <c r="H499" s="494"/>
      <c r="J499" s="494"/>
      <c r="L499" s="494"/>
      <c r="N499" s="494"/>
    </row>
    <row r="500" spans="4:14" x14ac:dyDescent="0.25">
      <c r="D500" s="494"/>
      <c r="F500" s="494"/>
      <c r="H500" s="494"/>
      <c r="J500" s="494"/>
      <c r="L500" s="494"/>
      <c r="N500" s="494"/>
    </row>
    <row r="501" spans="4:14" x14ac:dyDescent="0.25">
      <c r="D501" s="494"/>
      <c r="F501" s="494"/>
      <c r="H501" s="494"/>
      <c r="J501" s="494"/>
      <c r="L501" s="494"/>
      <c r="N501" s="494"/>
    </row>
    <row r="502" spans="4:14" x14ac:dyDescent="0.25">
      <c r="D502" s="494"/>
      <c r="F502" s="494"/>
      <c r="H502" s="494"/>
      <c r="J502" s="494"/>
      <c r="L502" s="494"/>
      <c r="N502" s="494"/>
    </row>
    <row r="503" spans="4:14" x14ac:dyDescent="0.25">
      <c r="D503" s="494"/>
      <c r="F503" s="494"/>
      <c r="H503" s="494"/>
      <c r="J503" s="494"/>
      <c r="L503" s="494"/>
      <c r="N503" s="494"/>
    </row>
    <row r="504" spans="4:14" x14ac:dyDescent="0.25">
      <c r="D504" s="494"/>
      <c r="F504" s="494"/>
      <c r="H504" s="494"/>
      <c r="J504" s="494"/>
      <c r="L504" s="494"/>
      <c r="N504" s="494"/>
    </row>
    <row r="505" spans="4:14" x14ac:dyDescent="0.25">
      <c r="D505" s="494"/>
      <c r="F505" s="494"/>
      <c r="H505" s="494"/>
      <c r="J505" s="494"/>
      <c r="L505" s="494"/>
      <c r="N505" s="494"/>
    </row>
    <row r="506" spans="4:14" x14ac:dyDescent="0.25">
      <c r="D506" s="494"/>
      <c r="F506" s="494"/>
      <c r="H506" s="494"/>
      <c r="J506" s="494"/>
      <c r="L506" s="494"/>
      <c r="N506" s="494"/>
    </row>
    <row r="507" spans="4:14" x14ac:dyDescent="0.25">
      <c r="D507" s="494"/>
      <c r="F507" s="494"/>
      <c r="H507" s="494"/>
      <c r="J507" s="494"/>
      <c r="L507" s="494"/>
      <c r="N507" s="494"/>
    </row>
    <row r="508" spans="4:14" x14ac:dyDescent="0.25">
      <c r="D508" s="494"/>
      <c r="F508" s="494"/>
      <c r="H508" s="494"/>
      <c r="J508" s="494"/>
      <c r="L508" s="494"/>
      <c r="N508" s="494"/>
    </row>
    <row r="509" spans="4:14" x14ac:dyDescent="0.25">
      <c r="D509" s="494"/>
      <c r="F509" s="494"/>
      <c r="H509" s="494"/>
      <c r="J509" s="494"/>
      <c r="L509" s="494"/>
      <c r="N509" s="494"/>
    </row>
    <row r="510" spans="4:14" x14ac:dyDescent="0.25">
      <c r="D510" s="494"/>
      <c r="F510" s="494"/>
      <c r="H510" s="494"/>
      <c r="J510" s="494"/>
      <c r="L510" s="494"/>
      <c r="N510" s="494"/>
    </row>
    <row r="511" spans="4:14" x14ac:dyDescent="0.25">
      <c r="D511" s="494"/>
      <c r="F511" s="494"/>
      <c r="H511" s="494"/>
      <c r="J511" s="494"/>
      <c r="L511" s="494"/>
      <c r="N511" s="494"/>
    </row>
    <row r="512" spans="4:14" x14ac:dyDescent="0.25">
      <c r="D512" s="494"/>
      <c r="F512" s="494"/>
      <c r="H512" s="494"/>
      <c r="J512" s="494"/>
      <c r="L512" s="494"/>
      <c r="N512" s="494"/>
    </row>
    <row r="513" spans="4:14" x14ac:dyDescent="0.25">
      <c r="D513" s="494"/>
      <c r="F513" s="494"/>
      <c r="H513" s="494"/>
      <c r="J513" s="494"/>
      <c r="L513" s="494"/>
      <c r="N513" s="494"/>
    </row>
    <row r="514" spans="4:14" x14ac:dyDescent="0.25">
      <c r="D514" s="494"/>
      <c r="F514" s="494"/>
      <c r="H514" s="494"/>
      <c r="J514" s="494"/>
      <c r="L514" s="494"/>
      <c r="N514" s="494"/>
    </row>
    <row r="515" spans="4:14" x14ac:dyDescent="0.25">
      <c r="D515" s="494"/>
      <c r="F515" s="494"/>
      <c r="H515" s="494"/>
      <c r="J515" s="494"/>
      <c r="L515" s="494"/>
      <c r="N515" s="494"/>
    </row>
    <row r="516" spans="4:14" x14ac:dyDescent="0.25">
      <c r="D516" s="494"/>
      <c r="F516" s="494"/>
      <c r="H516" s="494"/>
      <c r="J516" s="494"/>
      <c r="L516" s="494"/>
      <c r="N516" s="494"/>
    </row>
    <row r="517" spans="4:14" x14ac:dyDescent="0.25">
      <c r="D517" s="494"/>
      <c r="F517" s="494"/>
      <c r="H517" s="494"/>
      <c r="J517" s="494"/>
      <c r="L517" s="494"/>
      <c r="N517" s="494"/>
    </row>
    <row r="518" spans="4:14" x14ac:dyDescent="0.25">
      <c r="D518" s="494"/>
      <c r="F518" s="494"/>
      <c r="H518" s="494"/>
      <c r="J518" s="494"/>
      <c r="L518" s="494"/>
      <c r="N518" s="494"/>
    </row>
    <row r="519" spans="4:14" x14ac:dyDescent="0.25">
      <c r="D519" s="494"/>
      <c r="F519" s="494"/>
      <c r="H519" s="494"/>
      <c r="J519" s="494"/>
      <c r="L519" s="494"/>
      <c r="N519" s="494"/>
    </row>
    <row r="520" spans="4:14" x14ac:dyDescent="0.25">
      <c r="D520" s="494"/>
      <c r="F520" s="494"/>
      <c r="H520" s="494"/>
      <c r="J520" s="494"/>
      <c r="L520" s="494"/>
      <c r="N520" s="494"/>
    </row>
    <row r="521" spans="4:14" x14ac:dyDescent="0.25">
      <c r="D521" s="494"/>
      <c r="F521" s="494"/>
      <c r="H521" s="494"/>
      <c r="J521" s="494"/>
      <c r="L521" s="494"/>
      <c r="N521" s="494"/>
    </row>
    <row r="522" spans="4:14" x14ac:dyDescent="0.25">
      <c r="D522" s="494"/>
      <c r="F522" s="494"/>
      <c r="H522" s="494"/>
      <c r="J522" s="494"/>
      <c r="L522" s="494"/>
      <c r="N522" s="494"/>
    </row>
    <row r="523" spans="4:14" x14ac:dyDescent="0.25">
      <c r="D523" s="494"/>
      <c r="F523" s="494"/>
      <c r="H523" s="494"/>
      <c r="J523" s="494"/>
      <c r="L523" s="494"/>
      <c r="N523" s="494"/>
    </row>
    <row r="524" spans="4:14" x14ac:dyDescent="0.25">
      <c r="D524" s="494"/>
      <c r="F524" s="494"/>
      <c r="H524" s="494"/>
      <c r="J524" s="494"/>
      <c r="L524" s="494"/>
      <c r="N524" s="494"/>
    </row>
    <row r="525" spans="4:14" x14ac:dyDescent="0.25">
      <c r="D525" s="494"/>
      <c r="F525" s="494"/>
      <c r="H525" s="494"/>
      <c r="J525" s="494"/>
      <c r="L525" s="494"/>
      <c r="N525" s="494"/>
    </row>
    <row r="526" spans="4:14" x14ac:dyDescent="0.25">
      <c r="D526" s="494"/>
      <c r="F526" s="494"/>
      <c r="H526" s="494"/>
      <c r="J526" s="494"/>
      <c r="L526" s="494"/>
      <c r="N526" s="494"/>
    </row>
    <row r="527" spans="4:14" x14ac:dyDescent="0.25">
      <c r="D527" s="494"/>
      <c r="F527" s="494"/>
      <c r="H527" s="494"/>
      <c r="J527" s="494"/>
      <c r="L527" s="494"/>
      <c r="N527" s="494"/>
    </row>
    <row r="528" spans="4:14" x14ac:dyDescent="0.25">
      <c r="D528" s="494"/>
      <c r="F528" s="494"/>
      <c r="H528" s="494"/>
      <c r="J528" s="494"/>
      <c r="L528" s="494"/>
      <c r="N528" s="494"/>
    </row>
    <row r="529" spans="4:14" x14ac:dyDescent="0.25">
      <c r="D529" s="494"/>
      <c r="F529" s="494"/>
      <c r="H529" s="494"/>
      <c r="J529" s="494"/>
      <c r="L529" s="494"/>
      <c r="N529" s="494"/>
    </row>
    <row r="530" spans="4:14" x14ac:dyDescent="0.25">
      <c r="D530" s="494"/>
      <c r="F530" s="494"/>
      <c r="H530" s="494"/>
      <c r="J530" s="494"/>
      <c r="L530" s="494"/>
      <c r="N530" s="494"/>
    </row>
    <row r="531" spans="4:14" x14ac:dyDescent="0.25">
      <c r="D531" s="494"/>
      <c r="F531" s="494"/>
      <c r="H531" s="494"/>
      <c r="J531" s="494"/>
      <c r="L531" s="494"/>
      <c r="N531" s="494"/>
    </row>
    <row r="532" spans="4:14" x14ac:dyDescent="0.25">
      <c r="D532" s="494"/>
      <c r="F532" s="494"/>
      <c r="H532" s="494"/>
      <c r="J532" s="494"/>
      <c r="L532" s="494"/>
      <c r="N532" s="494"/>
    </row>
    <row r="533" spans="4:14" x14ac:dyDescent="0.25">
      <c r="D533" s="494"/>
      <c r="F533" s="494"/>
      <c r="H533" s="494"/>
      <c r="J533" s="494"/>
      <c r="L533" s="494"/>
      <c r="N533" s="494"/>
    </row>
    <row r="534" spans="4:14" x14ac:dyDescent="0.25">
      <c r="D534" s="494"/>
      <c r="F534" s="494"/>
      <c r="H534" s="494"/>
      <c r="J534" s="494"/>
      <c r="L534" s="494"/>
      <c r="N534" s="494"/>
    </row>
    <row r="535" spans="4:14" x14ac:dyDescent="0.25">
      <c r="D535" s="494"/>
      <c r="F535" s="494"/>
      <c r="H535" s="494"/>
      <c r="J535" s="494"/>
      <c r="L535" s="494"/>
      <c r="N535" s="494"/>
    </row>
    <row r="536" spans="4:14" x14ac:dyDescent="0.25">
      <c r="D536" s="494"/>
      <c r="F536" s="494"/>
      <c r="H536" s="494"/>
      <c r="J536" s="494"/>
      <c r="L536" s="494"/>
      <c r="N536" s="494"/>
    </row>
    <row r="537" spans="4:14" x14ac:dyDescent="0.25">
      <c r="D537" s="494"/>
      <c r="F537" s="494"/>
      <c r="H537" s="494"/>
      <c r="J537" s="494"/>
      <c r="L537" s="494"/>
      <c r="N537" s="494"/>
    </row>
    <row r="538" spans="4:14" x14ac:dyDescent="0.25">
      <c r="D538" s="494"/>
      <c r="F538" s="494"/>
      <c r="H538" s="494"/>
      <c r="J538" s="494"/>
      <c r="L538" s="494"/>
      <c r="N538" s="494"/>
    </row>
    <row r="539" spans="4:14" x14ac:dyDescent="0.25">
      <c r="D539" s="494"/>
      <c r="F539" s="494"/>
      <c r="H539" s="494"/>
      <c r="J539" s="494"/>
      <c r="L539" s="494"/>
      <c r="N539" s="494"/>
    </row>
    <row r="540" spans="4:14" x14ac:dyDescent="0.25">
      <c r="D540" s="494"/>
      <c r="F540" s="494"/>
      <c r="H540" s="494"/>
      <c r="J540" s="494"/>
      <c r="L540" s="494"/>
      <c r="N540" s="494"/>
    </row>
    <row r="541" spans="4:14" x14ac:dyDescent="0.25">
      <c r="D541" s="494"/>
      <c r="F541" s="494"/>
      <c r="H541" s="494"/>
      <c r="J541" s="494"/>
      <c r="L541" s="494"/>
      <c r="N541" s="494"/>
    </row>
    <row r="542" spans="4:14" x14ac:dyDescent="0.25">
      <c r="D542" s="494"/>
      <c r="F542" s="494"/>
      <c r="H542" s="494"/>
      <c r="J542" s="494"/>
      <c r="L542" s="494"/>
      <c r="N542" s="494"/>
    </row>
    <row r="543" spans="4:14" x14ac:dyDescent="0.25">
      <c r="D543" s="494"/>
      <c r="F543" s="494"/>
      <c r="H543" s="494"/>
      <c r="J543" s="494"/>
      <c r="L543" s="494"/>
      <c r="N543" s="494"/>
    </row>
    <row r="544" spans="4:14" x14ac:dyDescent="0.25">
      <c r="D544" s="494"/>
      <c r="F544" s="494"/>
      <c r="H544" s="494"/>
      <c r="J544" s="494"/>
      <c r="L544" s="494"/>
      <c r="N544" s="494"/>
    </row>
    <row r="545" spans="4:14" x14ac:dyDescent="0.25">
      <c r="D545" s="494"/>
      <c r="F545" s="494"/>
      <c r="H545" s="494"/>
      <c r="J545" s="494"/>
      <c r="L545" s="494"/>
      <c r="N545" s="494"/>
    </row>
  </sheetData>
  <mergeCells count="8">
    <mergeCell ref="A88:B88"/>
    <mergeCell ref="A102:B102"/>
    <mergeCell ref="A2:B2"/>
    <mergeCell ref="A16:B16"/>
    <mergeCell ref="A30:B30"/>
    <mergeCell ref="A44:B44"/>
    <mergeCell ref="A60:B60"/>
    <mergeCell ref="A74:B74"/>
  </mergeCells>
  <printOptions horizontalCentered="1"/>
  <pageMargins left="0.7" right="0.7" top="0.75" bottom="0.75" header="0.3" footer="0.3"/>
  <pageSetup paperSize="9" scale="56" orientation="portrait" r:id="rId1"/>
  <headerFooter differentOddEven="1" alignWithMargins="0">
    <oddHeader xml:space="preserve">&amp;L&amp;"Arial,Bold"SlimLine Vertical Blinds Wand Op
Split Wand Op + £2.00
Cord and Chain + £2.00&amp;"Arial,Regular"
&amp;C&amp;"Arial,Bold"Blind Size Limitations:&amp;"Arial,Regular"
Width: 170 - 4800
Drop: 170 - 4000&amp;R&amp;14 89mm Fabrics Only
</oddHeader>
    <oddFooter>&amp;LSlimline only avaiable in white.
&amp;RBracket Options:
Top fix (white)
89mm Shallow Face Fix (White)
127mm Shallow Face Fix (White)</oddFooter>
    <evenHeader>&amp;L&amp;"Arial,Bold"&amp;11SlimLine Vertical Blinds Wand Op
Split Wand Op + £2.00
Cord and Chain + £2.00
&amp;C&amp;"Arial,Bold"Blind Size Limitations:&amp;"Arial,Regular"
Width: 170 - 4800
Drop: 170 - 4000&amp;R&amp;14 89mm Fabrics Only
all prices + Vat</evenHeader>
    <evenFooter>&amp;LSlimline only avaiable in white.
&amp;RBracket Options:
Top fix (white)
89mm Shallow Face Fix (White)
127mm Shallow Face Fix (White)</evenFooter>
  </headerFooter>
  <rowBreaks count="1" manualBreakCount="1">
    <brk id="57" max="13" man="1"/>
  </rowBreaks>
  <drawing r:id="rId2"/>
  <legacyDrawing r:id="rId3"/>
  <oleObjects>
    <mc:AlternateContent xmlns:mc="http://schemas.openxmlformats.org/markup-compatibility/2006">
      <mc:Choice Requires="x14">
        <oleObject shapeId="34817" r:id="rId4">
          <objectPr defaultSize="0" autoPict="0" r:id="rId5">
            <anchor moveWithCells="1">
              <from>
                <xdr:col>6</xdr:col>
                <xdr:colOff>257175</xdr:colOff>
                <xdr:row>107</xdr:row>
                <xdr:rowOff>85725</xdr:rowOff>
              </from>
              <to>
                <xdr:col>8</xdr:col>
                <xdr:colOff>266700</xdr:colOff>
                <xdr:row>111</xdr:row>
                <xdr:rowOff>38100</xdr:rowOff>
              </to>
            </anchor>
          </objectPr>
        </oleObject>
      </mc:Choice>
      <mc:Fallback>
        <oleObject shapeId="34817" r:id="rId4"/>
      </mc:Fallback>
    </mc:AlternateContent>
    <mc:AlternateContent xmlns:mc="http://schemas.openxmlformats.org/markup-compatibility/2006">
      <mc:Choice Requires="x14">
        <oleObject shapeId="34818" r:id="rId6">
          <objectPr defaultSize="0" autoPict="0" r:id="rId7">
            <anchor moveWithCells="1">
              <from>
                <xdr:col>1</xdr:col>
                <xdr:colOff>447675</xdr:colOff>
                <xdr:row>108</xdr:row>
                <xdr:rowOff>19050</xdr:rowOff>
              </from>
              <to>
                <xdr:col>3</xdr:col>
                <xdr:colOff>266700</xdr:colOff>
                <xdr:row>111</xdr:row>
                <xdr:rowOff>47625</xdr:rowOff>
              </to>
            </anchor>
          </objectPr>
        </oleObject>
      </mc:Choice>
      <mc:Fallback>
        <oleObject shapeId="34818" r:id="rId6"/>
      </mc:Fallback>
    </mc:AlternateContent>
  </oleObjec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EB08-57C4-4289-83A3-DFB52AC42770}">
  <dimension ref="A1:AJ41"/>
  <sheetViews>
    <sheetView view="pageBreakPreview" topLeftCell="A7" zoomScaleNormal="100" zoomScaleSheetLayoutView="100" workbookViewId="0">
      <selection activeCell="C24" sqref="C24"/>
    </sheetView>
  </sheetViews>
  <sheetFormatPr defaultColWidth="0.140625" defaultRowHeight="15.75" x14ac:dyDescent="0.25"/>
  <cols>
    <col min="1" max="19" width="8.7109375" style="125" customWidth="1"/>
    <col min="20" max="16384" width="0.140625" style="117"/>
  </cols>
  <sheetData>
    <row r="1" spans="1:36" ht="18.75" x14ac:dyDescent="0.3">
      <c r="A1" s="276" t="s">
        <v>527</v>
      </c>
      <c r="B1" s="2"/>
      <c r="C1" s="320"/>
      <c r="D1" s="320"/>
      <c r="E1" s="320"/>
      <c r="F1" s="320"/>
      <c r="G1" s="320"/>
      <c r="H1" s="320"/>
      <c r="I1" s="320"/>
      <c r="J1" s="320"/>
      <c r="K1" s="320"/>
      <c r="L1" s="320"/>
      <c r="M1" s="320"/>
      <c r="N1" s="334"/>
      <c r="O1" s="320"/>
      <c r="P1" s="308"/>
      <c r="Q1" s="320"/>
      <c r="R1" s="320"/>
      <c r="S1" s="334" t="s">
        <v>529</v>
      </c>
    </row>
    <row r="2" spans="1:36" ht="18.75" x14ac:dyDescent="0.3">
      <c r="A2" s="1" t="s">
        <v>350</v>
      </c>
      <c r="B2" s="321"/>
      <c r="C2" s="320"/>
      <c r="D2" s="320"/>
      <c r="E2" s="320"/>
      <c r="F2" s="320"/>
      <c r="G2" s="320"/>
      <c r="H2" s="320"/>
      <c r="I2" s="320"/>
      <c r="J2" s="320"/>
      <c r="K2" s="320"/>
      <c r="L2" s="320"/>
      <c r="M2" s="320"/>
      <c r="N2" s="320"/>
      <c r="O2" s="308"/>
      <c r="P2" s="320"/>
      <c r="Q2" s="320"/>
      <c r="R2" s="320"/>
      <c r="S2" s="334" t="s">
        <v>530</v>
      </c>
    </row>
    <row r="3" spans="1:36" ht="18.75" x14ac:dyDescent="0.3">
      <c r="A3" s="322" t="s">
        <v>269</v>
      </c>
      <c r="B3" s="323" t="s">
        <v>2</v>
      </c>
      <c r="C3" s="324">
        <v>0.4</v>
      </c>
      <c r="D3" s="324">
        <v>0.5</v>
      </c>
      <c r="E3" s="324">
        <v>0.6</v>
      </c>
      <c r="F3" s="324">
        <v>0.7</v>
      </c>
      <c r="G3" s="324">
        <v>0.8</v>
      </c>
      <c r="H3" s="324">
        <v>0.9</v>
      </c>
      <c r="I3" s="324">
        <v>1</v>
      </c>
      <c r="J3" s="324">
        <v>1.1000000000000001</v>
      </c>
      <c r="K3" s="324">
        <v>1.2</v>
      </c>
      <c r="L3" s="324">
        <v>1.3</v>
      </c>
      <c r="M3" s="324">
        <v>1.4</v>
      </c>
      <c r="N3" s="324">
        <v>1.5</v>
      </c>
      <c r="O3" s="324">
        <v>1.6</v>
      </c>
      <c r="P3" s="324">
        <v>1.7</v>
      </c>
      <c r="Q3" s="324">
        <v>1.8</v>
      </c>
      <c r="R3" s="324">
        <v>1.9</v>
      </c>
      <c r="S3" s="324">
        <v>2</v>
      </c>
      <c r="T3" s="126"/>
      <c r="U3" s="126"/>
      <c r="V3" s="126"/>
      <c r="W3" s="126"/>
      <c r="X3" s="126"/>
      <c r="Y3" s="126"/>
      <c r="Z3" s="126"/>
      <c r="AA3" s="126"/>
      <c r="AB3" s="126"/>
      <c r="AC3" s="126"/>
      <c r="AD3" s="126"/>
      <c r="AE3" s="126"/>
      <c r="AF3" s="126"/>
      <c r="AG3" s="126"/>
      <c r="AH3" s="126"/>
      <c r="AI3" s="126"/>
      <c r="AJ3" s="126"/>
    </row>
    <row r="4" spans="1:36" ht="18.75" x14ac:dyDescent="0.3">
      <c r="A4" s="325" t="s">
        <v>3</v>
      </c>
      <c r="B4" s="326" t="s">
        <v>241</v>
      </c>
      <c r="C4" s="327">
        <f>CONVERT(C3,"m","in")</f>
        <v>15.748031496062993</v>
      </c>
      <c r="D4" s="327">
        <f t="shared" ref="D4:S4" si="0">CONVERT(D3,"m","in")</f>
        <v>19.685039370078741</v>
      </c>
      <c r="E4" s="327">
        <f t="shared" si="0"/>
        <v>23.622047244094489</v>
      </c>
      <c r="F4" s="327">
        <f t="shared" si="0"/>
        <v>27.559055118110237</v>
      </c>
      <c r="G4" s="327">
        <f t="shared" si="0"/>
        <v>31.496062992125985</v>
      </c>
      <c r="H4" s="327">
        <f t="shared" si="0"/>
        <v>35.433070866141733</v>
      </c>
      <c r="I4" s="327">
        <f t="shared" si="0"/>
        <v>39.370078740157481</v>
      </c>
      <c r="J4" s="327">
        <f t="shared" si="0"/>
        <v>43.30708661417323</v>
      </c>
      <c r="K4" s="327">
        <f t="shared" si="0"/>
        <v>47.244094488188978</v>
      </c>
      <c r="L4" s="327">
        <f t="shared" si="0"/>
        <v>51.181102362204726</v>
      </c>
      <c r="M4" s="327">
        <f t="shared" si="0"/>
        <v>55.118110236220474</v>
      </c>
      <c r="N4" s="327">
        <f t="shared" si="0"/>
        <v>59.055118110236222</v>
      </c>
      <c r="O4" s="327">
        <f t="shared" si="0"/>
        <v>62.99212598425197</v>
      </c>
      <c r="P4" s="327">
        <f t="shared" si="0"/>
        <v>66.929133858267718</v>
      </c>
      <c r="Q4" s="327">
        <f t="shared" si="0"/>
        <v>70.866141732283467</v>
      </c>
      <c r="R4" s="327">
        <f t="shared" si="0"/>
        <v>74.803149606299215</v>
      </c>
      <c r="S4" s="327">
        <f t="shared" si="0"/>
        <v>78.740157480314963</v>
      </c>
    </row>
    <row r="5" spans="1:36" ht="18.75" x14ac:dyDescent="0.3">
      <c r="A5" s="328">
        <v>0.6</v>
      </c>
      <c r="B5" s="329">
        <f>CONVERT(A5,"m","in")</f>
        <v>23.622047244094489</v>
      </c>
      <c r="C5" s="118">
        <f>'[5]Cost Price'!C5+'[5]Cost Price'!C5*(PleatedFreeHangMarkUp)+PleatedFreeHangLabour+IF(C$3&gt;1.2,FreeHangPleatedLargeLabour)</f>
        <v>28.569082933333341</v>
      </c>
      <c r="D5" s="330">
        <f>'[5]Cost Price'!D5+'[5]Cost Price'!D5*(PleatedFreeHangMarkUp)+PleatedFreeHangLabour+IF(D$3&gt;1.2,FreeHangPleatedLargeLabour)</f>
        <v>31.430821333333334</v>
      </c>
      <c r="E5" s="118">
        <f>'[5]Cost Price'!E5+'[5]Cost Price'!E5*(PleatedFreeHangMarkUp)+PleatedFreeHangLabour+IF(E$3&gt;1.2,FreeHangPleatedLargeLabour)</f>
        <v>35.146877733333334</v>
      </c>
      <c r="F5" s="330">
        <f>'[5]Cost Price'!F5+'[5]Cost Price'!F5*(PleatedFreeHangMarkUp)+PleatedFreeHangLabour+IF(F$3&gt;1.2,FreeHangPleatedLargeLabour)</f>
        <v>38.008616133333334</v>
      </c>
      <c r="G5" s="118">
        <f>'[5]Cost Price'!G5+'[5]Cost Price'!G5*(PleatedFreeHangMarkUp)+PleatedFreeHangLabour+IF(G$3&gt;1.2,FreeHangPleatedLargeLabour)</f>
        <v>40.870354533333334</v>
      </c>
      <c r="H5" s="330">
        <f>'[5]Cost Price'!H5+'[5]Cost Price'!H5*(PleatedFreeHangMarkUp)+PleatedFreeHangLabour+IF(H$3&gt;1.2,FreeHangPleatedLargeLabour)</f>
        <v>43.732092933333334</v>
      </c>
      <c r="I5" s="118">
        <f>'[5]Cost Price'!I5+'[5]Cost Price'!I5*(PleatedFreeHangMarkUp)+PleatedFreeHangLabour+IF(I$3&gt;1.2,FreeHangPleatedLargeLabour)</f>
        <v>46.593831333333334</v>
      </c>
      <c r="J5" s="330">
        <f>'[5]Cost Price'!J5+'[5]Cost Price'!J5*(PleatedFreeHangMarkUp)+PleatedFreeHangLabour+IF(J$3&gt;1.2,FreeHangPleatedLargeLabour)</f>
        <v>50.175247733333336</v>
      </c>
      <c r="K5" s="118">
        <f>'[5]Cost Price'!K5+'[5]Cost Price'!K5*(PleatedFreeHangMarkUp)+PleatedFreeHangLabour+IF(K$3&gt;1.2,FreeHangPleatedLargeLabour)</f>
        <v>53.036986133333329</v>
      </c>
      <c r="L5" s="330">
        <f>'[5]Cost Price'!L5+'[5]Cost Price'!L5*(PleatedFreeHangMarkUp)+PleatedFreeHangLabour+IF(L$3&gt;1.2,FreeHangPleatedLargeLabour)</f>
        <v>58.898724533333329</v>
      </c>
      <c r="M5" s="118">
        <f>'[5]Cost Price'!M5+'[5]Cost Price'!M5*(PleatedFreeHangMarkUp)+PleatedFreeHangLabour+IF(M$3&gt;1.2,FreeHangPleatedLargeLabour)</f>
        <v>61.760462933333329</v>
      </c>
      <c r="N5" s="330">
        <f>'[5]Cost Price'!N5+'[5]Cost Price'!N5*(PleatedFreeHangMarkUp)+PleatedFreeHangLabour+IF(N$3&gt;1.2,FreeHangPleatedLargeLabour)</f>
        <v>65.116221333333328</v>
      </c>
      <c r="O5" s="118">
        <f>'[5]Cost Price'!O5+'[5]Cost Price'!O5*(PleatedFreeHangMarkUp)+PleatedFreeHangLabour+IF(O$3&gt;1.2,FreeHangPleatedLargeLabour)</f>
        <v>68.697637733333337</v>
      </c>
      <c r="P5" s="330">
        <f>'[5]Cost Price'!P5+'[5]Cost Price'!P5*(PleatedFreeHangMarkUp)+PleatedFreeHangLabour+IF(P$3&gt;1.2,FreeHangPleatedLargeLabour)</f>
        <v>71.55937613333333</v>
      </c>
      <c r="Q5" s="118">
        <f>'[5]Cost Price'!Q5+'[5]Cost Price'!Q5*(PleatedFreeHangMarkUp)+PleatedFreeHangLabour+IF(Q$3&gt;1.2,FreeHangPleatedLargeLabour)</f>
        <v>74.421114533333309</v>
      </c>
      <c r="R5" s="330">
        <f>'[5]Cost Price'!R5+'[5]Cost Price'!R5*(PleatedFreeHangMarkUp)+PleatedFreeHangLabour+IF(R$3&gt;1.2,FreeHangPleatedLargeLabour)</f>
        <v>77.282852933333302</v>
      </c>
      <c r="S5" s="118">
        <f>'[5]Cost Price'!S5+'[5]Cost Price'!S5*(PleatedFreeHangMarkUp)+PleatedFreeHangLabour+IF(S$3&gt;1.2,FreeHangPleatedLargeLabour)</f>
        <v>80.144591333333295</v>
      </c>
    </row>
    <row r="6" spans="1:36" ht="18.75" x14ac:dyDescent="0.3">
      <c r="A6" s="324">
        <v>1</v>
      </c>
      <c r="B6" s="329">
        <f t="shared" ref="B6:B9" si="1">CONVERT(A6,"m","in")</f>
        <v>39.370078740157481</v>
      </c>
      <c r="C6" s="118">
        <f>'[5]Cost Price'!C6+'[5]Cost Price'!C6*(PleatedFreeHangMarkUp)+PleatedFreeHangLabour+IF(C$3&gt;1.2,FreeHangPleatedLargeLabour)</f>
        <v>31.190689333333339</v>
      </c>
      <c r="D6" s="330">
        <f>'[5]Cost Price'!D6+'[5]Cost Price'!D6*(PleatedFreeHangMarkUp)+PleatedFreeHangLabour+IF(D$3&gt;1.2,FreeHangPleatedLargeLabour)</f>
        <v>34.662949333333337</v>
      </c>
      <c r="E6" s="118">
        <f>'[5]Cost Price'!E6+'[5]Cost Price'!E6*(PleatedFreeHangMarkUp)+PleatedFreeHangLabour+IF(E$3&gt;1.2,FreeHangPleatedLargeLabour)</f>
        <v>39.079287333333333</v>
      </c>
      <c r="F6" s="330">
        <f>'[5]Cost Price'!F6+'[5]Cost Price'!F6*(PleatedFreeHangMarkUp)+PleatedFreeHangLabour+IF(F$3&gt;1.2,FreeHangPleatedLargeLabour)</f>
        <v>42.551547333333332</v>
      </c>
      <c r="G6" s="118">
        <f>'[5]Cost Price'!G6+'[5]Cost Price'!G6*(PleatedFreeHangMarkUp)+PleatedFreeHangLabour+IF(G$3&gt;1.2,FreeHangPleatedLargeLabour)</f>
        <v>46.02380733333333</v>
      </c>
      <c r="H6" s="330">
        <f>'[5]Cost Price'!H6+'[5]Cost Price'!H6*(PleatedFreeHangMarkUp)+PleatedFreeHangLabour+IF(H$3&gt;1.2,FreeHangPleatedLargeLabour)</f>
        <v>49.496067333333336</v>
      </c>
      <c r="I6" s="118">
        <f>'[5]Cost Price'!I6+'[5]Cost Price'!I6*(PleatedFreeHangMarkUp)+PleatedFreeHangLabour+IF(I$3&gt;1.2,FreeHangPleatedLargeLabour)</f>
        <v>52.968327333333328</v>
      </c>
      <c r="J6" s="330">
        <f>'[5]Cost Price'!J6+'[5]Cost Price'!J6*(PleatedFreeHangMarkUp)+PleatedFreeHangLabour+IF(J$3&gt;1.2,FreeHangPleatedLargeLabour)</f>
        <v>57.160265333333335</v>
      </c>
      <c r="K6" s="118">
        <f>'[5]Cost Price'!K6+'[5]Cost Price'!K6*(PleatedFreeHangMarkUp)+PleatedFreeHangLabour+IF(K$3&gt;1.2,FreeHangPleatedLargeLabour)</f>
        <v>60.632525333333327</v>
      </c>
      <c r="L6" s="330">
        <f>'[5]Cost Price'!L6+'[5]Cost Price'!L6*(PleatedFreeHangMarkUp)+PleatedFreeHangLabour+IF(L$3&gt;1.2,FreeHangPleatedLargeLabour)</f>
        <v>67.104785333333325</v>
      </c>
      <c r="M6" s="118">
        <f>'[5]Cost Price'!M6+'[5]Cost Price'!M6*(PleatedFreeHangMarkUp)+PleatedFreeHangLabour+IF(M$3&gt;1.2,FreeHangPleatedLargeLabour)</f>
        <v>70.577045333333317</v>
      </c>
      <c r="N6" s="330">
        <f>'[5]Cost Price'!N6+'[5]Cost Price'!N6*(PleatedFreeHangMarkUp)+PleatedFreeHangLabour+IF(N$3&gt;1.2,FreeHangPleatedLargeLabour)</f>
        <v>74.543325333333328</v>
      </c>
      <c r="O6" s="118">
        <f>'[5]Cost Price'!O6+'[5]Cost Price'!O6*(PleatedFreeHangMarkUp)+PleatedFreeHangLabour+IF(O$3&gt;1.2,FreeHangPleatedLargeLabour)</f>
        <v>78.735263333333322</v>
      </c>
      <c r="P6" s="330">
        <f>'[5]Cost Price'!P6+'[5]Cost Price'!P6*(PleatedFreeHangMarkUp)+PleatedFreeHangLabour+IF(P$3&gt;1.2,FreeHangPleatedLargeLabour)</f>
        <v>82.207523333333327</v>
      </c>
      <c r="Q6" s="118">
        <f>'[5]Cost Price'!Q6+'[5]Cost Price'!Q6*(PleatedFreeHangMarkUp)+PleatedFreeHangLabour+IF(Q$3&gt;1.2,FreeHangPleatedLargeLabour)</f>
        <v>85.679783333333319</v>
      </c>
      <c r="R6" s="330">
        <f>'[5]Cost Price'!R6+'[5]Cost Price'!R6*(PleatedFreeHangMarkUp)+PleatedFreeHangLabour+IF(R$3&gt;1.2,FreeHangPleatedLargeLabour)</f>
        <v>89.15204333333331</v>
      </c>
      <c r="S6" s="118">
        <f>'[5]Cost Price'!S6+'[5]Cost Price'!S6*(PleatedFreeHangMarkUp)+PleatedFreeHangLabour+IF(S$3&gt;1.2,FreeHangPleatedLargeLabour)</f>
        <v>92.624303333333316</v>
      </c>
    </row>
    <row r="7" spans="1:36" ht="18.75" x14ac:dyDescent="0.3">
      <c r="A7" s="324">
        <v>1.5</v>
      </c>
      <c r="B7" s="329">
        <f t="shared" si="1"/>
        <v>59.055118110236222</v>
      </c>
      <c r="C7" s="118">
        <f>'[5]Cost Price'!C7+'[5]Cost Price'!C7*(PleatedFreeHangMarkUp)+PleatedFreeHangLabour+IF(C$3&gt;1.2,FreeHangPleatedLargeLabour)</f>
        <v>34.692097333333336</v>
      </c>
      <c r="D7" s="330">
        <f>'[5]Cost Price'!D7+'[5]Cost Price'!D7*(PleatedFreeHangMarkUp)+PleatedFreeHangLabour+IF(D$3&gt;1.2,FreeHangPleatedLargeLabour)</f>
        <v>38.927509333333333</v>
      </c>
      <c r="E7" s="118">
        <f>'[5]Cost Price'!E7+'[5]Cost Price'!E7*(PleatedFreeHangMarkUp)+PleatedFreeHangLabour+IF(E$3&gt;1.2,FreeHangPleatedLargeLabour)</f>
        <v>44.219199333333336</v>
      </c>
      <c r="F7" s="330">
        <f>'[5]Cost Price'!F7+'[5]Cost Price'!F7*(PleatedFreeHangMarkUp)+PleatedFreeHangLabour+IF(F$3&gt;1.2,FreeHangPleatedLargeLabour)</f>
        <v>48.454611333333332</v>
      </c>
      <c r="G7" s="118">
        <f>'[5]Cost Price'!G7+'[5]Cost Price'!G7*(PleatedFreeHangMarkUp)+PleatedFreeHangLabour+IF(G$3&gt;1.2,FreeHangPleatedLargeLabour)</f>
        <v>52.690023333333336</v>
      </c>
      <c r="H7" s="330">
        <f>'[5]Cost Price'!H7+'[5]Cost Price'!H7*(PleatedFreeHangMarkUp)+PleatedFreeHangLabour+IF(H$3&gt;1.2,FreeHangPleatedLargeLabour)</f>
        <v>56.925435333333333</v>
      </c>
      <c r="I7" s="118">
        <f>'[5]Cost Price'!I7+'[5]Cost Price'!I7*(PleatedFreeHangMarkUp)+PleatedFreeHangLabour+IF(I$3&gt;1.2,FreeHangPleatedLargeLabour)</f>
        <v>61.160847333333344</v>
      </c>
      <c r="J7" s="330">
        <f>'[5]Cost Price'!J7+'[5]Cost Price'!J7*(PleatedFreeHangMarkUp)+PleatedFreeHangLabour+IF(J$3&gt;1.2,FreeHangPleatedLargeLabour)</f>
        <v>66.115937333333335</v>
      </c>
      <c r="K7" s="118">
        <f>'[5]Cost Price'!K7+'[5]Cost Price'!K7*(PleatedFreeHangMarkUp)+PleatedFreeHangLabour+IF(K$3&gt;1.2,FreeHangPleatedLargeLabour)</f>
        <v>70.351349333333317</v>
      </c>
      <c r="L7" s="330">
        <f>'[5]Cost Price'!L7+'[5]Cost Price'!L7*(PleatedFreeHangMarkUp)+PleatedFreeHangLabour+IF(L$3&gt;1.2,FreeHangPleatedLargeLabour)</f>
        <v>77.586761333333328</v>
      </c>
      <c r="M7" s="118">
        <f>'[5]Cost Price'!M7+'[5]Cost Price'!M7*(PleatedFreeHangMarkUp)+PleatedFreeHangLabour+IF(M$3&gt;1.2,FreeHangPleatedLargeLabour)</f>
        <v>81.822173333333311</v>
      </c>
      <c r="N7" s="330">
        <f>'[5]Cost Price'!N7+'[5]Cost Price'!N7*(PleatedFreeHangMarkUp)+PleatedFreeHangLabour+IF(N$3&gt;1.2,FreeHangPleatedLargeLabour)</f>
        <v>86.551605333333342</v>
      </c>
      <c r="O7" s="118">
        <f>'[5]Cost Price'!O7+'[5]Cost Price'!O7*(PleatedFreeHangMarkUp)+PleatedFreeHangLabour+IF(O$3&gt;1.2,FreeHangPleatedLargeLabour)</f>
        <v>91.50669533333334</v>
      </c>
      <c r="P7" s="330">
        <f>'[5]Cost Price'!P7+'[5]Cost Price'!P7*(PleatedFreeHangMarkUp)+PleatedFreeHangLabour+IF(P$3&gt;1.2,FreeHangPleatedLargeLabour)</f>
        <v>95.742107333333323</v>
      </c>
      <c r="Q7" s="118">
        <f>'[5]Cost Price'!Q7+'[5]Cost Price'!Q7*(PleatedFreeHangMarkUp)+PleatedFreeHangLabour+IF(Q$3&gt;1.2,FreeHangPleatedLargeLabour)</f>
        <v>99.977519333333319</v>
      </c>
      <c r="R7" s="330">
        <f>'[5]Cost Price'!R7+'[5]Cost Price'!R7*(PleatedFreeHangMarkUp)+PleatedFreeHangLabour+IF(R$3&gt;1.2,FreeHangPleatedLargeLabour)</f>
        <v>104.21293133333332</v>
      </c>
      <c r="S7" s="118">
        <f>'[5]Cost Price'!S7+'[5]Cost Price'!S7*(PleatedFreeHangMarkUp)+PleatedFreeHangLabour+IF(S$3&gt;1.2,FreeHangPleatedLargeLabour)</f>
        <v>108.44834333333331</v>
      </c>
    </row>
    <row r="8" spans="1:36" ht="18.75" x14ac:dyDescent="0.3">
      <c r="A8" s="324">
        <v>2</v>
      </c>
      <c r="B8" s="329">
        <f t="shared" si="1"/>
        <v>78.740157480314963</v>
      </c>
      <c r="C8" s="118">
        <f>'[5]Cost Price'!C8+'[5]Cost Price'!C8*(PleatedFreeHangMarkUp)+PleatedFreeHangLabour+IF(C$3&gt;1.2,FreeHangPleatedLargeLabour)</f>
        <v>38.193505333333334</v>
      </c>
      <c r="D8" s="330">
        <f>'[5]Cost Price'!D8+'[5]Cost Price'!D8*(PleatedFreeHangMarkUp)+PleatedFreeHangLabour+IF(D$3&gt;1.2,FreeHangPleatedLargeLabour)</f>
        <v>43.192069333333336</v>
      </c>
      <c r="E8" s="118">
        <f>'[5]Cost Price'!E8+'[5]Cost Price'!E8*(PleatedFreeHangMarkUp)+PleatedFreeHangLabour+IF(E$3&gt;1.2,FreeHangPleatedLargeLabour)</f>
        <v>49.359111333333331</v>
      </c>
      <c r="F8" s="330">
        <f>'[5]Cost Price'!F8+'[5]Cost Price'!F8*(PleatedFreeHangMarkUp)+PleatedFreeHangLabour+IF(F$3&gt;1.2,FreeHangPleatedLargeLabour)</f>
        <v>54.357675333333326</v>
      </c>
      <c r="G8" s="118">
        <f>'[5]Cost Price'!G8+'[5]Cost Price'!G8*(PleatedFreeHangMarkUp)+PleatedFreeHangLabour+IF(G$3&gt;1.2,FreeHangPleatedLargeLabour)</f>
        <v>59.356239333333335</v>
      </c>
      <c r="H8" s="330">
        <f>'[5]Cost Price'!H8+'[5]Cost Price'!H8*(PleatedFreeHangMarkUp)+PleatedFreeHangLabour+IF(H$3&gt;1.2,FreeHangPleatedLargeLabour)</f>
        <v>64.354803333333336</v>
      </c>
      <c r="I8" s="118">
        <f>'[5]Cost Price'!I8+'[5]Cost Price'!I8*(PleatedFreeHangMarkUp)+PleatedFreeHangLabour+IF(I$3&gt;1.2,FreeHangPleatedLargeLabour)</f>
        <v>69.353367333333324</v>
      </c>
      <c r="J8" s="330">
        <f>'[5]Cost Price'!J8+'[5]Cost Price'!J8*(PleatedFreeHangMarkUp)+PleatedFreeHangLabour+IF(J$3&gt;1.2,FreeHangPleatedLargeLabour)</f>
        <v>75.071609333333328</v>
      </c>
      <c r="K8" s="118">
        <f>'[5]Cost Price'!K8+'[5]Cost Price'!K8*(PleatedFreeHangMarkUp)+PleatedFreeHangLabour+IF(K$3&gt;1.2,FreeHangPleatedLargeLabour)</f>
        <v>80.070173333333329</v>
      </c>
      <c r="L8" s="330">
        <f>'[5]Cost Price'!L8+'[5]Cost Price'!L8*(PleatedFreeHangMarkUp)+PleatedFreeHangLabour+IF(L$3&gt;1.2,FreeHangPleatedLargeLabour)</f>
        <v>88.068737333333331</v>
      </c>
      <c r="M8" s="118">
        <f>'[5]Cost Price'!M8+'[5]Cost Price'!M8*(PleatedFreeHangMarkUp)+PleatedFreeHangLabour+IF(M$3&gt;1.2,FreeHangPleatedLargeLabour)</f>
        <v>93.067301333333319</v>
      </c>
      <c r="N8" s="330">
        <f>'[5]Cost Price'!N8+'[5]Cost Price'!N8*(PleatedFreeHangMarkUp)+PleatedFreeHangLabour+IF(N$3&gt;1.2,FreeHangPleatedLargeLabour)</f>
        <v>98.559885333333327</v>
      </c>
      <c r="O8" s="118">
        <f>'[5]Cost Price'!O8+'[5]Cost Price'!O8*(PleatedFreeHangMarkUp)+PleatedFreeHangLabour+IF(O$3&gt;1.2,FreeHangPleatedLargeLabour)</f>
        <v>104.27812733333333</v>
      </c>
      <c r="P8" s="330">
        <f>'[5]Cost Price'!P8+'[5]Cost Price'!P8*(PleatedFreeHangMarkUp)+PleatedFreeHangLabour+IF(P$3&gt;1.2,FreeHangPleatedLargeLabour)</f>
        <v>109.27669133333333</v>
      </c>
      <c r="Q8" s="118">
        <f>'[5]Cost Price'!Q8+'[5]Cost Price'!Q8*(PleatedFreeHangMarkUp)+PleatedFreeHangLabour+IF(Q$3&gt;1.2,FreeHangPleatedLargeLabour)</f>
        <v>114.27525533333333</v>
      </c>
      <c r="R8" s="330">
        <f>'[5]Cost Price'!R8+'[5]Cost Price'!R8*(PleatedFreeHangMarkUp)+PleatedFreeHangLabour+IF(R$3&gt;1.2,FreeHangPleatedLargeLabour)</f>
        <v>119.27381933333331</v>
      </c>
      <c r="S8" s="118">
        <f>'[5]Cost Price'!S8+'[5]Cost Price'!S8*(PleatedFreeHangMarkUp)+PleatedFreeHangLabour+IF(S$3&gt;1.2,FreeHangPleatedLargeLabour)</f>
        <v>124.27238333333331</v>
      </c>
    </row>
    <row r="9" spans="1:36" ht="18.75" x14ac:dyDescent="0.3">
      <c r="A9" s="324">
        <v>2.5</v>
      </c>
      <c r="B9" s="329">
        <f t="shared" si="1"/>
        <v>98.425196850393704</v>
      </c>
      <c r="C9" s="118">
        <f>'[5]Cost Price'!C9+'[5]Cost Price'!C9*(PleatedFreeHangMarkUp)+PleatedFreeHangLabour+IF(C$3&gt;1.2,FreeHangPleatedLargeLabour)</f>
        <v>41.470513333333336</v>
      </c>
      <c r="D9" s="330">
        <f>'[5]Cost Price'!D9+'[5]Cost Price'!D9*(PleatedFreeHangMarkUp)+PleatedFreeHangLabour+IF(D$3&gt;1.2,FreeHangPleatedLargeLabour)</f>
        <v>47.232229333333336</v>
      </c>
      <c r="E9" s="118">
        <f>'[5]Cost Price'!E9+'[5]Cost Price'!E9*(PleatedFreeHangMarkUp)+PleatedFreeHangLabour+IF(E$3&gt;1.2,FreeHangPleatedLargeLabour)</f>
        <v>54.274623333333338</v>
      </c>
      <c r="F9" s="330">
        <f>'[5]Cost Price'!F9+'[5]Cost Price'!F9*(PleatedFreeHangMarkUp)+PleatedFreeHangLabour+IF(F$3&gt;1.2,FreeHangPleatedLargeLabour)</f>
        <v>60.036339333333331</v>
      </c>
      <c r="G9" s="118">
        <f>'[5]Cost Price'!G9+'[5]Cost Price'!G9*(PleatedFreeHangMarkUp)+PleatedFreeHangLabour+IF(G$3&gt;1.2,FreeHangPleatedLargeLabour)</f>
        <v>65.798055333333323</v>
      </c>
      <c r="H9" s="330">
        <f>'[5]Cost Price'!H9+'[5]Cost Price'!H9*(PleatedFreeHangMarkUp)+PleatedFreeHangLabour+IF(H$3&gt;1.2,FreeHangPleatedLargeLabour)</f>
        <v>71.55977133333333</v>
      </c>
      <c r="I9" s="118">
        <f>'[5]Cost Price'!I9+'[5]Cost Price'!I9*(PleatedFreeHangMarkUp)+PleatedFreeHangLabour+IF(I$3&gt;1.2,FreeHangPleatedLargeLabour)</f>
        <v>77.321487333333337</v>
      </c>
      <c r="J9" s="330">
        <f>'[5]Cost Price'!J9+'[5]Cost Price'!J9*(PleatedFreeHangMarkUp)+PleatedFreeHangLabour+IF(J$3&gt;1.2,FreeHangPleatedLargeLabour)</f>
        <v>83.802881333333332</v>
      </c>
      <c r="K9" s="118">
        <f>'[5]Cost Price'!K9+'[5]Cost Price'!K9*(PleatedFreeHangMarkUp)+PleatedFreeHangLabour+IF(K$3&gt;1.2,FreeHangPleatedLargeLabour)</f>
        <v>89.564597333333325</v>
      </c>
      <c r="L9" s="330">
        <f>'[5]Cost Price'!L9+'[5]Cost Price'!L9*(PleatedFreeHangMarkUp)+PleatedFreeHangLabour+IF(L$3&gt;1.2,FreeHangPleatedLargeLabour)</f>
        <v>98.326313333333331</v>
      </c>
      <c r="M9" s="118">
        <f>'[5]Cost Price'!M9+'[5]Cost Price'!M9*(PleatedFreeHangMarkUp)+PleatedFreeHangLabour+IF(M$3&gt;1.2,FreeHangPleatedLargeLabour)</f>
        <v>104.08802933333332</v>
      </c>
      <c r="N9" s="330">
        <f>'[5]Cost Price'!N9+'[5]Cost Price'!N9*(PleatedFreeHangMarkUp)+PleatedFreeHangLabour+IF(N$3&gt;1.2,FreeHangPleatedLargeLabour)</f>
        <v>110.34376533333334</v>
      </c>
      <c r="O9" s="118">
        <f>'[5]Cost Price'!O9+'[5]Cost Price'!O9*(PleatedFreeHangMarkUp)+PleatedFreeHangLabour+IF(O$3&gt;1.2,FreeHangPleatedLargeLabour)</f>
        <v>116.82515933333333</v>
      </c>
      <c r="P9" s="330">
        <f>'[5]Cost Price'!P9+'[5]Cost Price'!P9*(PleatedFreeHangMarkUp)+PleatedFreeHangLabour+IF(P$3&gt;1.2,FreeHangPleatedLargeLabour)</f>
        <v>122.58687533333334</v>
      </c>
      <c r="Q9" s="118">
        <f>'[5]Cost Price'!Q9+'[5]Cost Price'!Q9*(PleatedFreeHangMarkUp)+PleatedFreeHangLabour+IF(Q$3&gt;1.2,FreeHangPleatedLargeLabour)</f>
        <v>128.34859133333333</v>
      </c>
      <c r="R9" s="330">
        <f>'[5]Cost Price'!R9+'[5]Cost Price'!R9*(PleatedFreeHangMarkUp)+PleatedFreeHangLabour+IF(R$3&gt;1.2,FreeHangPleatedLargeLabour)</f>
        <v>134.11030733333331</v>
      </c>
      <c r="S9" s="118">
        <f>'[5]Cost Price'!S9+'[5]Cost Price'!S9*(PleatedFreeHangMarkUp)+PleatedFreeHangLabour+IF(S$3&gt;1.2,FreeHangPleatedLargeLabour)</f>
        <v>139.87202333333332</v>
      </c>
      <c r="U9" s="126"/>
      <c r="V9" s="126"/>
      <c r="W9" s="126"/>
      <c r="X9" s="126"/>
      <c r="Y9" s="126"/>
      <c r="Z9" s="126"/>
      <c r="AA9" s="126"/>
      <c r="AB9" s="126"/>
      <c r="AC9" s="126"/>
      <c r="AD9" s="126"/>
      <c r="AE9" s="126"/>
      <c r="AF9" s="126"/>
      <c r="AG9" s="126"/>
      <c r="AH9" s="126"/>
      <c r="AI9" s="126"/>
      <c r="AJ9" s="126"/>
    </row>
    <row r="10" spans="1:36" ht="18.75" x14ac:dyDescent="0.3">
      <c r="A10" s="320"/>
      <c r="B10" s="331"/>
      <c r="C10" s="320"/>
      <c r="D10" s="320"/>
      <c r="E10" s="320"/>
      <c r="F10" s="320"/>
      <c r="G10" s="320"/>
      <c r="H10" s="320"/>
      <c r="I10" s="320"/>
      <c r="J10" s="320"/>
      <c r="K10" s="320"/>
      <c r="L10" s="320"/>
      <c r="M10" s="320"/>
      <c r="N10" s="320"/>
      <c r="O10" s="320"/>
      <c r="P10" s="320"/>
      <c r="Q10" s="320"/>
      <c r="R10" s="320"/>
      <c r="S10" s="320"/>
    </row>
    <row r="11" spans="1:36" ht="18.75" x14ac:dyDescent="0.3">
      <c r="A11" s="1" t="s">
        <v>351</v>
      </c>
      <c r="B11" s="275"/>
      <c r="C11" s="320"/>
      <c r="D11" s="320"/>
      <c r="E11" s="320"/>
      <c r="F11" s="320"/>
      <c r="G11" s="320"/>
      <c r="H11" s="320"/>
      <c r="I11" s="320"/>
      <c r="J11" s="320"/>
      <c r="K11" s="320"/>
      <c r="L11" s="320"/>
      <c r="M11" s="320"/>
      <c r="N11" s="320"/>
      <c r="O11" s="320"/>
      <c r="P11" s="320"/>
      <c r="Q11" s="320"/>
      <c r="R11" s="320"/>
      <c r="S11" s="320"/>
    </row>
    <row r="12" spans="1:36" ht="18.75" x14ac:dyDescent="0.3">
      <c r="A12" s="322" t="s">
        <v>269</v>
      </c>
      <c r="B12" s="332" t="s">
        <v>2</v>
      </c>
      <c r="C12" s="324">
        <v>0.4</v>
      </c>
      <c r="D12" s="324">
        <v>0.5</v>
      </c>
      <c r="E12" s="324">
        <v>0.6</v>
      </c>
      <c r="F12" s="324">
        <v>0.7</v>
      </c>
      <c r="G12" s="324">
        <v>0.8</v>
      </c>
      <c r="H12" s="324">
        <v>0.9</v>
      </c>
      <c r="I12" s="324">
        <v>1</v>
      </c>
      <c r="J12" s="324">
        <v>1.1000000000000001</v>
      </c>
      <c r="K12" s="324">
        <v>1.2</v>
      </c>
      <c r="L12" s="324">
        <v>1.3</v>
      </c>
      <c r="M12" s="324">
        <v>1.4</v>
      </c>
      <c r="N12" s="324">
        <v>1.5</v>
      </c>
      <c r="O12" s="324">
        <v>1.6</v>
      </c>
      <c r="P12" s="324">
        <v>1.7</v>
      </c>
      <c r="Q12" s="324">
        <v>1.8</v>
      </c>
      <c r="R12" s="324">
        <v>1.9</v>
      </c>
      <c r="S12" s="324">
        <v>2</v>
      </c>
    </row>
    <row r="13" spans="1:36" ht="18.75" x14ac:dyDescent="0.3">
      <c r="A13" s="325" t="s">
        <v>3</v>
      </c>
      <c r="B13" s="333" t="s">
        <v>241</v>
      </c>
      <c r="C13" s="327">
        <f>CONVERT(C12,"m","in")</f>
        <v>15.748031496062993</v>
      </c>
      <c r="D13" s="327">
        <f t="shared" ref="D13:S13" si="2">CONVERT(D12,"m","in")</f>
        <v>19.685039370078741</v>
      </c>
      <c r="E13" s="327">
        <f t="shared" si="2"/>
        <v>23.622047244094489</v>
      </c>
      <c r="F13" s="327">
        <f t="shared" si="2"/>
        <v>27.559055118110237</v>
      </c>
      <c r="G13" s="327">
        <f t="shared" si="2"/>
        <v>31.496062992125985</v>
      </c>
      <c r="H13" s="327">
        <f t="shared" si="2"/>
        <v>35.433070866141733</v>
      </c>
      <c r="I13" s="327">
        <f t="shared" si="2"/>
        <v>39.370078740157481</v>
      </c>
      <c r="J13" s="327">
        <f t="shared" si="2"/>
        <v>43.30708661417323</v>
      </c>
      <c r="K13" s="327">
        <f t="shared" si="2"/>
        <v>47.244094488188978</v>
      </c>
      <c r="L13" s="327">
        <f t="shared" si="2"/>
        <v>51.181102362204726</v>
      </c>
      <c r="M13" s="327">
        <f t="shared" si="2"/>
        <v>55.118110236220474</v>
      </c>
      <c r="N13" s="327">
        <f t="shared" si="2"/>
        <v>59.055118110236222</v>
      </c>
      <c r="O13" s="327">
        <f t="shared" si="2"/>
        <v>62.99212598425197</v>
      </c>
      <c r="P13" s="327">
        <f t="shared" si="2"/>
        <v>66.929133858267718</v>
      </c>
      <c r="Q13" s="327">
        <f t="shared" si="2"/>
        <v>70.866141732283467</v>
      </c>
      <c r="R13" s="327">
        <f t="shared" si="2"/>
        <v>74.803149606299215</v>
      </c>
      <c r="S13" s="327">
        <f t="shared" si="2"/>
        <v>78.740157480314963</v>
      </c>
    </row>
    <row r="14" spans="1:36" ht="18.75" x14ac:dyDescent="0.3">
      <c r="A14" s="328">
        <v>0.6</v>
      </c>
      <c r="B14" s="329">
        <f>CONVERT(A14,"m","in")</f>
        <v>23.622047244094489</v>
      </c>
      <c r="C14" s="118">
        <f>'[5]Cost Price'!C14+'[5]Cost Price'!C14*(PleatedFreeHangMarkUp)+PleatedFreeHangLabour+IF(C$3&gt;1.2,FreeHangPleatedLargeLabour)</f>
        <v>30.58485253333334</v>
      </c>
      <c r="D14" s="330">
        <f>'[5]Cost Price'!D14+'[5]Cost Price'!D14*(PleatedFreeHangMarkUp)+PleatedFreeHangLabour+IF(D$3&gt;1.2,FreeHangPleatedLargeLabour)</f>
        <v>33.95053333333334</v>
      </c>
      <c r="E14" s="118">
        <f>'[5]Cost Price'!E14+'[5]Cost Price'!E14*(PleatedFreeHangMarkUp)+PleatedFreeHangLabour+IF(E$3&gt;1.2,FreeHangPleatedLargeLabour)</f>
        <v>38.170532133333332</v>
      </c>
      <c r="F14" s="330">
        <f>'[5]Cost Price'!F14+'[5]Cost Price'!F14*(PleatedFreeHangMarkUp)+PleatedFreeHangLabour+IF(F$3&gt;1.2,FreeHangPleatedLargeLabour)</f>
        <v>41.536212933333339</v>
      </c>
      <c r="G14" s="118">
        <f>'[5]Cost Price'!G14+'[5]Cost Price'!G14*(PleatedFreeHangMarkUp)+PleatedFreeHangLabour+IF(G$3&gt;1.2,FreeHangPleatedLargeLabour)</f>
        <v>44.901893733333331</v>
      </c>
      <c r="H14" s="330">
        <f>'[5]Cost Price'!H14+'[5]Cost Price'!H14*(PleatedFreeHangMarkUp)+PleatedFreeHangLabour+IF(H$3&gt;1.2,FreeHangPleatedLargeLabour)</f>
        <v>48.267574533333338</v>
      </c>
      <c r="I14" s="118">
        <f>'[5]Cost Price'!I14+'[5]Cost Price'!I14*(PleatedFreeHangMarkUp)+PleatedFreeHangLabour+IF(I$3&gt;1.2,FreeHangPleatedLargeLabour)</f>
        <v>51.633255333333338</v>
      </c>
      <c r="J14" s="330">
        <f>'[5]Cost Price'!J14+'[5]Cost Price'!J14*(PleatedFreeHangMarkUp)+PleatedFreeHangLabour+IF(J$3&gt;1.2,FreeHangPleatedLargeLabour)</f>
        <v>55.71861413333334</v>
      </c>
      <c r="K14" s="118">
        <f>'[5]Cost Price'!K14+'[5]Cost Price'!K14*(PleatedFreeHangMarkUp)+PleatedFreeHangLabour+IF(K$3&gt;1.2,FreeHangPleatedLargeLabour)</f>
        <v>59.084294933333332</v>
      </c>
      <c r="L14" s="330">
        <f>'[5]Cost Price'!L14+'[5]Cost Price'!L14*(PleatedFreeHangMarkUp)+PleatedFreeHangLabour+IF(L$3&gt;1.2,FreeHangPleatedLargeLabour)</f>
        <v>65.449975733333332</v>
      </c>
      <c r="M14" s="118">
        <f>'[5]Cost Price'!M14+'[5]Cost Price'!M14*(PleatedFreeHangMarkUp)+PleatedFreeHangLabour+IF(M$3&gt;1.2,FreeHangPleatedLargeLabour)</f>
        <v>68.815656533333325</v>
      </c>
      <c r="N14" s="330">
        <f>'[5]Cost Price'!N14+'[5]Cost Price'!N14*(PleatedFreeHangMarkUp)+PleatedFreeHangLabour+IF(N$3&gt;1.2,FreeHangPleatedLargeLabour)</f>
        <v>72.675357333333324</v>
      </c>
      <c r="O14" s="118">
        <f>'[5]Cost Price'!O14+'[5]Cost Price'!O14*(PleatedFreeHangMarkUp)+PleatedFreeHangLabour+IF(O$3&gt;1.2,FreeHangPleatedLargeLabour)</f>
        <v>76.760716133333332</v>
      </c>
      <c r="P14" s="330">
        <f>'[5]Cost Price'!P14+'[5]Cost Price'!P14*(PleatedFreeHangMarkUp)+PleatedFreeHangLabour+IF(P$3&gt;1.2,FreeHangPleatedLargeLabour)</f>
        <v>80.126396933333339</v>
      </c>
      <c r="Q14" s="118">
        <f>'[5]Cost Price'!Q14+'[5]Cost Price'!Q14*(PleatedFreeHangMarkUp)+PleatedFreeHangLabour+IF(Q$3&gt;1.2,FreeHangPleatedLargeLabour)</f>
        <v>83.492077733333318</v>
      </c>
      <c r="R14" s="330">
        <f>'[5]Cost Price'!R14+'[5]Cost Price'!R14*(PleatedFreeHangMarkUp)+PleatedFreeHangLabour+IF(R$3&gt;1.2,FreeHangPleatedLargeLabour)</f>
        <v>86.85775853333331</v>
      </c>
      <c r="S14" s="118">
        <f>'[5]Cost Price'!S14+'[5]Cost Price'!S14*(PleatedFreeHangMarkUp)+PleatedFreeHangLabour+IF(S$3&gt;1.2,FreeHangPleatedLargeLabour)</f>
        <v>90.223439333333303</v>
      </c>
    </row>
    <row r="15" spans="1:36" ht="18.75" x14ac:dyDescent="0.3">
      <c r="A15" s="324">
        <v>1</v>
      </c>
      <c r="B15" s="329">
        <f t="shared" ref="B15:B18" si="3">CONVERT(A15,"m","in")</f>
        <v>39.370078740157481</v>
      </c>
      <c r="C15" s="118">
        <f>'[5]Cost Price'!C15+'[5]Cost Price'!C15*(PleatedFreeHangMarkUp)+PleatedFreeHangLabour+IF(C$3&gt;1.2,FreeHangPleatedLargeLabour)</f>
        <v>34.550305333333341</v>
      </c>
      <c r="D15" s="330">
        <f>'[5]Cost Price'!D15+'[5]Cost Price'!D15*(PleatedFreeHangMarkUp)+PleatedFreeHangLabour+IF(D$3&gt;1.2,FreeHangPleatedLargeLabour)</f>
        <v>38.862469333333337</v>
      </c>
      <c r="E15" s="118">
        <f>'[5]Cost Price'!E15+'[5]Cost Price'!E15*(PleatedFreeHangMarkUp)+PleatedFreeHangLabour+IF(E$3&gt;1.2,FreeHangPleatedLargeLabour)</f>
        <v>44.118711333333337</v>
      </c>
      <c r="F15" s="330">
        <f>'[5]Cost Price'!F15+'[5]Cost Price'!F15*(PleatedFreeHangMarkUp)+PleatedFreeHangLabour+IF(F$3&gt;1.2,FreeHangPleatedLargeLabour)</f>
        <v>48.430875333333333</v>
      </c>
      <c r="G15" s="118">
        <f>'[5]Cost Price'!G15+'[5]Cost Price'!G15*(PleatedFreeHangMarkUp)+PleatedFreeHangLabour+IF(G$3&gt;1.2,FreeHangPleatedLargeLabour)</f>
        <v>52.743039333333336</v>
      </c>
      <c r="H15" s="330">
        <f>'[5]Cost Price'!H15+'[5]Cost Price'!H15*(PleatedFreeHangMarkUp)+PleatedFreeHangLabour+IF(H$3&gt;1.2,FreeHangPleatedLargeLabour)</f>
        <v>57.055203333333345</v>
      </c>
      <c r="I15" s="118">
        <f>'[5]Cost Price'!I15+'[5]Cost Price'!I15*(PleatedFreeHangMarkUp)+PleatedFreeHangLabour+IF(I$3&gt;1.2,FreeHangPleatedLargeLabour)</f>
        <v>61.367367333333334</v>
      </c>
      <c r="J15" s="330">
        <f>'[5]Cost Price'!J15+'[5]Cost Price'!J15*(PleatedFreeHangMarkUp)+PleatedFreeHangLabour+IF(J$3&gt;1.2,FreeHangPleatedLargeLabour)</f>
        <v>66.399209333333332</v>
      </c>
      <c r="K15" s="118">
        <f>'[5]Cost Price'!K15+'[5]Cost Price'!K15*(PleatedFreeHangMarkUp)+PleatedFreeHangLabour+IF(K$3&gt;1.2,FreeHangPleatedLargeLabour)</f>
        <v>70.711373333333327</v>
      </c>
      <c r="L15" s="330">
        <f>'[5]Cost Price'!L15+'[5]Cost Price'!L15*(PleatedFreeHangMarkUp)+PleatedFreeHangLabour+IF(L$3&gt;1.2,FreeHangPleatedLargeLabour)</f>
        <v>78.023537333333337</v>
      </c>
      <c r="M15" s="118">
        <f>'[5]Cost Price'!M15+'[5]Cost Price'!M15*(PleatedFreeHangMarkUp)+PleatedFreeHangLabour+IF(M$3&gt;1.2,FreeHangPleatedLargeLabour)</f>
        <v>82.335701333333319</v>
      </c>
      <c r="N15" s="330">
        <f>'[5]Cost Price'!N15+'[5]Cost Price'!N15*(PleatedFreeHangMarkUp)+PleatedFreeHangLabour+IF(N$3&gt;1.2,FreeHangPleatedLargeLabour)</f>
        <v>87.141885333333335</v>
      </c>
      <c r="O15" s="118">
        <f>'[5]Cost Price'!O15+'[5]Cost Price'!O15*(PleatedFreeHangMarkUp)+PleatedFreeHangLabour+IF(O$3&gt;1.2,FreeHangPleatedLargeLabour)</f>
        <v>92.173727333333332</v>
      </c>
      <c r="P15" s="330">
        <f>'[5]Cost Price'!P15+'[5]Cost Price'!P15*(PleatedFreeHangMarkUp)+PleatedFreeHangLabour+IF(P$3&gt;1.2,FreeHangPleatedLargeLabour)</f>
        <v>96.485891333333328</v>
      </c>
      <c r="Q15" s="118">
        <f>'[5]Cost Price'!Q15+'[5]Cost Price'!Q15*(PleatedFreeHangMarkUp)+PleatedFreeHangLabour+IF(Q$3&gt;1.2,FreeHangPleatedLargeLabour)</f>
        <v>100.79805533333332</v>
      </c>
      <c r="R15" s="330">
        <f>'[5]Cost Price'!R15+'[5]Cost Price'!R15*(PleatedFreeHangMarkUp)+PleatedFreeHangLabour+IF(R$3&gt;1.2,FreeHangPleatedLargeLabour)</f>
        <v>105.11021933333332</v>
      </c>
      <c r="S15" s="118">
        <f>'[5]Cost Price'!S15+'[5]Cost Price'!S15*(PleatedFreeHangMarkUp)+PleatedFreeHangLabour+IF(S$3&gt;1.2,FreeHangPleatedLargeLabour)</f>
        <v>109.42238333333331</v>
      </c>
    </row>
    <row r="16" spans="1:36" ht="18.75" x14ac:dyDescent="0.3">
      <c r="A16" s="324">
        <v>1.5</v>
      </c>
      <c r="B16" s="329">
        <f t="shared" si="3"/>
        <v>59.055118110236222</v>
      </c>
      <c r="C16" s="118">
        <f>'[5]Cost Price'!C16+'[5]Cost Price'!C16*(PleatedFreeHangMarkUp)+PleatedFreeHangLabour+IF(C$3&gt;1.2,FreeHangPleatedLargeLabour)</f>
        <v>39.73152133333334</v>
      </c>
      <c r="D16" s="330">
        <f>'[5]Cost Price'!D16+'[5]Cost Price'!D16*(PleatedFreeHangMarkUp)+PleatedFreeHangLabour+IF(D$3&gt;1.2,FreeHangPleatedLargeLabour)</f>
        <v>45.226789333333336</v>
      </c>
      <c r="E16" s="118">
        <f>'[5]Cost Price'!E16+'[5]Cost Price'!E16*(PleatedFreeHangMarkUp)+PleatedFreeHangLabour+IF(E$3&gt;1.2,FreeHangPleatedLargeLabour)</f>
        <v>51.778335333333338</v>
      </c>
      <c r="F16" s="330">
        <f>'[5]Cost Price'!F16+'[5]Cost Price'!F16*(PleatedFreeHangMarkUp)+PleatedFreeHangLabour+IF(F$3&gt;1.2,FreeHangPleatedLargeLabour)</f>
        <v>57.273603333333334</v>
      </c>
      <c r="G16" s="118">
        <f>'[5]Cost Price'!G16+'[5]Cost Price'!G16*(PleatedFreeHangMarkUp)+PleatedFreeHangLabour+IF(G$3&gt;1.2,FreeHangPleatedLargeLabour)</f>
        <v>62.768871333333344</v>
      </c>
      <c r="H16" s="330">
        <f>'[5]Cost Price'!H16+'[5]Cost Price'!H16*(PleatedFreeHangMarkUp)+PleatedFreeHangLabour+IF(H$3&gt;1.2,FreeHangPleatedLargeLabour)</f>
        <v>68.264139333333333</v>
      </c>
      <c r="I16" s="118">
        <f>'[5]Cost Price'!I16+'[5]Cost Price'!I16*(PleatedFreeHangMarkUp)+PleatedFreeHangLabour+IF(I$3&gt;1.2,FreeHangPleatedLargeLabour)</f>
        <v>73.759407333333343</v>
      </c>
      <c r="J16" s="330">
        <f>'[5]Cost Price'!J16+'[5]Cost Price'!J16*(PleatedFreeHangMarkUp)+PleatedFreeHangLabour+IF(J$3&gt;1.2,FreeHangPleatedLargeLabour)</f>
        <v>79.97435333333334</v>
      </c>
      <c r="K16" s="118">
        <f>'[5]Cost Price'!K16+'[5]Cost Price'!K16*(PleatedFreeHangMarkUp)+PleatedFreeHangLabour+IF(K$3&gt;1.2,FreeHangPleatedLargeLabour)</f>
        <v>85.469621333333336</v>
      </c>
      <c r="L16" s="330">
        <f>'[5]Cost Price'!L16+'[5]Cost Price'!L16*(PleatedFreeHangMarkUp)+PleatedFreeHangLabour+IF(L$3&gt;1.2,FreeHangPleatedLargeLabour)</f>
        <v>93.964889333333332</v>
      </c>
      <c r="M16" s="118">
        <f>'[5]Cost Price'!M16+'[5]Cost Price'!M16*(PleatedFreeHangMarkUp)+PleatedFreeHangLabour+IF(M$3&gt;1.2,FreeHangPleatedLargeLabour)</f>
        <v>99.460157333333328</v>
      </c>
      <c r="N16" s="330">
        <f>'[5]Cost Price'!N16+'[5]Cost Price'!N16*(PleatedFreeHangMarkUp)+PleatedFreeHangLabour+IF(N$3&gt;1.2,FreeHangPleatedLargeLabour)</f>
        <v>105.44944533333334</v>
      </c>
      <c r="O16" s="118">
        <f>'[5]Cost Price'!O16+'[5]Cost Price'!O16*(PleatedFreeHangMarkUp)+PleatedFreeHangLabour+IF(O$3&gt;1.2,FreeHangPleatedLargeLabour)</f>
        <v>111.66439133333336</v>
      </c>
      <c r="P16" s="330">
        <f>'[5]Cost Price'!P16+'[5]Cost Price'!P16*(PleatedFreeHangMarkUp)+PleatedFreeHangLabour+IF(P$3&gt;1.2,FreeHangPleatedLargeLabour)</f>
        <v>117.15965933333334</v>
      </c>
      <c r="Q16" s="118">
        <f>'[5]Cost Price'!Q16+'[5]Cost Price'!Q16*(PleatedFreeHangMarkUp)+PleatedFreeHangLabour+IF(Q$3&gt;1.2,FreeHangPleatedLargeLabour)</f>
        <v>122.65492733333333</v>
      </c>
      <c r="R16" s="330">
        <f>'[5]Cost Price'!R16+'[5]Cost Price'!R16*(PleatedFreeHangMarkUp)+PleatedFreeHangLabour+IF(R$3&gt;1.2,FreeHangPleatedLargeLabour)</f>
        <v>128.15019533333333</v>
      </c>
      <c r="S16" s="118">
        <f>'[5]Cost Price'!S16+'[5]Cost Price'!S16*(PleatedFreeHangMarkUp)+PleatedFreeHangLabour+IF(S$3&gt;1.2,FreeHangPleatedLargeLabour)</f>
        <v>133.64546333333334</v>
      </c>
    </row>
    <row r="17" spans="1:19" ht="18.75" x14ac:dyDescent="0.3">
      <c r="A17" s="324">
        <v>2</v>
      </c>
      <c r="B17" s="329">
        <f t="shared" si="3"/>
        <v>78.740157480314963</v>
      </c>
      <c r="C17" s="118">
        <f>'[5]Cost Price'!C17+'[5]Cost Price'!C17*(PleatedFreeHangMarkUp)+PleatedFreeHangLabour+IF(C$3&gt;1.2,FreeHangPleatedLargeLabour)</f>
        <v>44.91273733333334</v>
      </c>
      <c r="D17" s="330">
        <f>'[5]Cost Price'!D17+'[5]Cost Price'!D17*(PleatedFreeHangMarkUp)+PleatedFreeHangLabour+IF(D$3&gt;1.2,FreeHangPleatedLargeLabour)</f>
        <v>51.591109333333343</v>
      </c>
      <c r="E17" s="118">
        <f>'[5]Cost Price'!E17+'[5]Cost Price'!E17*(PleatedFreeHangMarkUp)+PleatedFreeHangLabour+IF(E$3&gt;1.2,FreeHangPleatedLargeLabour)</f>
        <v>59.437959333333332</v>
      </c>
      <c r="F17" s="330">
        <f>'[5]Cost Price'!F17+'[5]Cost Price'!F17*(PleatedFreeHangMarkUp)+PleatedFreeHangLabour+IF(F$3&gt;1.2,FreeHangPleatedLargeLabour)</f>
        <v>66.116331333333335</v>
      </c>
      <c r="G17" s="118">
        <f>'[5]Cost Price'!G17+'[5]Cost Price'!G17*(PleatedFreeHangMarkUp)+PleatedFreeHangLabour+IF(G$3&gt;1.2,FreeHangPleatedLargeLabour)</f>
        <v>72.794703333333331</v>
      </c>
      <c r="H17" s="330">
        <f>'[5]Cost Price'!H17+'[5]Cost Price'!H17*(PleatedFreeHangMarkUp)+PleatedFreeHangLabour+IF(H$3&gt;1.2,FreeHangPleatedLargeLabour)</f>
        <v>79.473075333333341</v>
      </c>
      <c r="I17" s="118">
        <f>'[5]Cost Price'!I17+'[5]Cost Price'!I17*(PleatedFreeHangMarkUp)+PleatedFreeHangLabour+IF(I$3&gt;1.2,FreeHangPleatedLargeLabour)</f>
        <v>86.151447333333337</v>
      </c>
      <c r="J17" s="330">
        <f>'[5]Cost Price'!J17+'[5]Cost Price'!J17*(PleatedFreeHangMarkUp)+PleatedFreeHangLabour+IF(J$3&gt;1.2,FreeHangPleatedLargeLabour)</f>
        <v>93.549497333333335</v>
      </c>
      <c r="K17" s="118">
        <f>'[5]Cost Price'!K17+'[5]Cost Price'!K17*(PleatedFreeHangMarkUp)+PleatedFreeHangLabour+IF(K$3&gt;1.2,FreeHangPleatedLargeLabour)</f>
        <v>100.22786933333333</v>
      </c>
      <c r="L17" s="330">
        <f>'[5]Cost Price'!L17+'[5]Cost Price'!L17*(PleatedFreeHangMarkUp)+PleatedFreeHangLabour+IF(L$3&gt;1.2,FreeHangPleatedLargeLabour)</f>
        <v>109.90624133333334</v>
      </c>
      <c r="M17" s="118">
        <f>'[5]Cost Price'!M17+'[5]Cost Price'!M17*(PleatedFreeHangMarkUp)+PleatedFreeHangLabour+IF(M$3&gt;1.2,FreeHangPleatedLargeLabour)</f>
        <v>116.58461333333334</v>
      </c>
      <c r="N17" s="330">
        <f>'[5]Cost Price'!N17+'[5]Cost Price'!N17*(PleatedFreeHangMarkUp)+PleatedFreeHangLabour+IF(N$3&gt;1.2,FreeHangPleatedLargeLabour)</f>
        <v>123.75700533333334</v>
      </c>
      <c r="O17" s="118">
        <f>'[5]Cost Price'!O17+'[5]Cost Price'!O17*(PleatedFreeHangMarkUp)+PleatedFreeHangLabour+IF(O$3&gt;1.2,FreeHangPleatedLargeLabour)</f>
        <v>131.15505533333334</v>
      </c>
      <c r="P17" s="330">
        <f>'[5]Cost Price'!P17+'[5]Cost Price'!P17*(PleatedFreeHangMarkUp)+PleatedFreeHangLabour+IF(P$3&gt;1.2,FreeHangPleatedLargeLabour)</f>
        <v>137.83342733333336</v>
      </c>
      <c r="Q17" s="118">
        <f>'[5]Cost Price'!Q17+'[5]Cost Price'!Q17*(PleatedFreeHangMarkUp)+PleatedFreeHangLabour+IF(Q$3&gt;1.2,FreeHangPleatedLargeLabour)</f>
        <v>144.51179933333336</v>
      </c>
      <c r="R17" s="330">
        <f>'[5]Cost Price'!R17+'[5]Cost Price'!R17*(PleatedFreeHangMarkUp)+PleatedFreeHangLabour+IF(R$3&gt;1.2,FreeHangPleatedLargeLabour)</f>
        <v>151.19017133333332</v>
      </c>
      <c r="S17" s="118">
        <f>'[5]Cost Price'!S17+'[5]Cost Price'!S17*(PleatedFreeHangMarkUp)+PleatedFreeHangLabour+IF(S$3&gt;1.2,FreeHangPleatedLargeLabour)</f>
        <v>157.86854333333335</v>
      </c>
    </row>
    <row r="18" spans="1:19" ht="18.75" x14ac:dyDescent="0.3">
      <c r="A18" s="324">
        <v>2.5</v>
      </c>
      <c r="B18" s="329">
        <f t="shared" si="3"/>
        <v>98.425196850393704</v>
      </c>
      <c r="C18" s="118">
        <f>'[5]Cost Price'!C18+'[5]Cost Price'!C18*(PleatedFreeHangMarkUp)+PleatedFreeHangLabour+IF(C$3&gt;1.2,FreeHangPleatedLargeLabour)</f>
        <v>49.869553333333336</v>
      </c>
      <c r="D18" s="330">
        <f>'[5]Cost Price'!D18+'[5]Cost Price'!D18*(PleatedFreeHangMarkUp)+PleatedFreeHangLabour+IF(D$3&gt;1.2,FreeHangPleatedLargeLabour)</f>
        <v>57.731029333333339</v>
      </c>
      <c r="E18" s="118">
        <f>'[5]Cost Price'!E18+'[5]Cost Price'!E18*(PleatedFreeHangMarkUp)+PleatedFreeHangLabour+IF(E$3&gt;1.2,FreeHangPleatedLargeLabour)</f>
        <v>66.873183333333344</v>
      </c>
      <c r="F18" s="330">
        <f>'[5]Cost Price'!F18+'[5]Cost Price'!F18*(PleatedFreeHangMarkUp)+PleatedFreeHangLabour+IF(F$3&gt;1.2,FreeHangPleatedLargeLabour)</f>
        <v>74.734659333333326</v>
      </c>
      <c r="G18" s="118">
        <f>'[5]Cost Price'!G18+'[5]Cost Price'!G18*(PleatedFreeHangMarkUp)+PleatedFreeHangLabour+IF(G$3&gt;1.2,FreeHangPleatedLargeLabour)</f>
        <v>82.596135333333322</v>
      </c>
      <c r="H18" s="330">
        <f>'[5]Cost Price'!H18+'[5]Cost Price'!H18*(PleatedFreeHangMarkUp)+PleatedFreeHangLabour+IF(H$3&gt;1.2,FreeHangPleatedLargeLabour)</f>
        <v>90.457611333333332</v>
      </c>
      <c r="I18" s="118">
        <f>'[5]Cost Price'!I18+'[5]Cost Price'!I18*(PleatedFreeHangMarkUp)+PleatedFreeHangLabour+IF(I$3&gt;1.2,FreeHangPleatedLargeLabour)</f>
        <v>98.319087333333343</v>
      </c>
      <c r="J18" s="330">
        <f>'[5]Cost Price'!J18+'[5]Cost Price'!J18*(PleatedFreeHangMarkUp)+PleatedFreeHangLabour+IF(J$3&gt;1.2,FreeHangPleatedLargeLabour)</f>
        <v>106.90024133333334</v>
      </c>
      <c r="K18" s="118">
        <f>'[5]Cost Price'!K18+'[5]Cost Price'!K18*(PleatedFreeHangMarkUp)+PleatedFreeHangLabour+IF(K$3&gt;1.2,FreeHangPleatedLargeLabour)</f>
        <v>114.76171733333335</v>
      </c>
      <c r="L18" s="330">
        <f>'[5]Cost Price'!L18+'[5]Cost Price'!L18*(PleatedFreeHangMarkUp)+PleatedFreeHangLabour+IF(L$3&gt;1.2,FreeHangPleatedLargeLabour)</f>
        <v>125.62319333333335</v>
      </c>
      <c r="M18" s="118">
        <f>'[5]Cost Price'!M18+'[5]Cost Price'!M18*(PleatedFreeHangMarkUp)+PleatedFreeHangLabour+IF(M$3&gt;1.2,FreeHangPleatedLargeLabour)</f>
        <v>133.48466933333333</v>
      </c>
      <c r="N18" s="330">
        <f>'[5]Cost Price'!N18+'[5]Cost Price'!N18*(PleatedFreeHangMarkUp)+PleatedFreeHangLabour+IF(N$3&gt;1.2,FreeHangPleatedLargeLabour)</f>
        <v>141.84016533333335</v>
      </c>
      <c r="O18" s="118">
        <f>'[5]Cost Price'!O18+'[5]Cost Price'!O18*(PleatedFreeHangMarkUp)+PleatedFreeHangLabour+IF(O$3&gt;1.2,FreeHangPleatedLargeLabour)</f>
        <v>150.42131933333334</v>
      </c>
      <c r="P18" s="330">
        <f>'[5]Cost Price'!P18+'[5]Cost Price'!P18*(PleatedFreeHangMarkUp)+PleatedFreeHangLabour+IF(P$3&gt;1.2,FreeHangPleatedLargeLabour)</f>
        <v>158.28279533333338</v>
      </c>
      <c r="Q18" s="118">
        <f>'[5]Cost Price'!Q18+'[5]Cost Price'!Q18*(PleatedFreeHangMarkUp)+PleatedFreeHangLabour+IF(Q$3&gt;1.2,FreeHangPleatedLargeLabour)</f>
        <v>166.14427133333336</v>
      </c>
      <c r="R18" s="330">
        <f>'[5]Cost Price'!R18+'[5]Cost Price'!R18*(PleatedFreeHangMarkUp)+PleatedFreeHangLabour+IF(R$3&gt;1.2,FreeHangPleatedLargeLabour)</f>
        <v>174.00574733333335</v>
      </c>
      <c r="S18" s="118">
        <f>'[5]Cost Price'!S18+'[5]Cost Price'!S18*(PleatedFreeHangMarkUp)+PleatedFreeHangLabour+IF(S$3&gt;1.2,FreeHangPleatedLargeLabour)</f>
        <v>181.86722333333333</v>
      </c>
    </row>
    <row r="19" spans="1:19" ht="18.75" x14ac:dyDescent="0.3">
      <c r="A19" s="2"/>
      <c r="B19" s="2"/>
      <c r="C19" s="2"/>
      <c r="D19" s="2"/>
      <c r="E19" s="2"/>
      <c r="F19" s="2"/>
      <c r="G19" s="2"/>
      <c r="H19" s="2"/>
      <c r="I19" s="2"/>
      <c r="J19" s="2"/>
      <c r="K19" s="2"/>
      <c r="L19" s="2"/>
      <c r="M19" s="2"/>
      <c r="N19" s="2"/>
      <c r="O19" s="2"/>
      <c r="P19" s="2"/>
      <c r="Q19" s="2"/>
      <c r="R19" s="2"/>
      <c r="S19" s="2"/>
    </row>
    <row r="20" spans="1:19" ht="18.75" x14ac:dyDescent="0.3">
      <c r="A20" s="1" t="s">
        <v>528</v>
      </c>
      <c r="B20" s="2"/>
      <c r="C20" s="2"/>
      <c r="D20" s="2"/>
      <c r="E20" s="2"/>
      <c r="F20" s="2"/>
      <c r="G20" s="2"/>
      <c r="H20" s="2"/>
      <c r="I20" s="2"/>
      <c r="J20" s="2"/>
      <c r="K20" s="2"/>
      <c r="L20" s="2"/>
      <c r="M20" s="334" t="s">
        <v>531</v>
      </c>
      <c r="N20" s="2"/>
      <c r="O20" s="2"/>
      <c r="P20" s="2"/>
      <c r="Q20" s="2"/>
      <c r="R20" s="2"/>
      <c r="S20" s="2"/>
    </row>
    <row r="21" spans="1:19" ht="18.75" x14ac:dyDescent="0.3">
      <c r="A21" s="116" t="s">
        <v>350</v>
      </c>
      <c r="B21" s="117"/>
      <c r="C21" s="131"/>
      <c r="D21" s="131"/>
      <c r="E21" s="131"/>
      <c r="F21" s="131"/>
      <c r="G21" s="131"/>
      <c r="H21" s="131"/>
      <c r="I21" s="131"/>
      <c r="J21" s="131"/>
      <c r="K21" s="131"/>
      <c r="L21" s="131"/>
      <c r="M21" s="334" t="s">
        <v>532</v>
      </c>
      <c r="N21" s="2"/>
      <c r="O21" s="2"/>
      <c r="P21" s="2"/>
      <c r="Q21" s="2"/>
      <c r="R21" s="2"/>
      <c r="S21" s="2"/>
    </row>
    <row r="22" spans="1:19" ht="18.75" x14ac:dyDescent="0.3">
      <c r="A22" s="309" t="s">
        <v>269</v>
      </c>
      <c r="B22" s="310" t="s">
        <v>2</v>
      </c>
      <c r="C22" s="311">
        <v>0.4</v>
      </c>
      <c r="D22" s="312">
        <v>0.5</v>
      </c>
      <c r="E22" s="312">
        <v>0.6</v>
      </c>
      <c r="F22" s="312">
        <v>0.7</v>
      </c>
      <c r="G22" s="312">
        <v>0.8</v>
      </c>
      <c r="H22" s="312">
        <v>0.9</v>
      </c>
      <c r="I22" s="312">
        <v>1</v>
      </c>
      <c r="J22" s="312">
        <v>1.1000000000000001</v>
      </c>
      <c r="K22" s="312">
        <v>1.2</v>
      </c>
      <c r="L22" s="312">
        <v>1.3</v>
      </c>
      <c r="M22" s="312">
        <v>1.4</v>
      </c>
      <c r="N22" s="2"/>
      <c r="O22" s="2"/>
      <c r="P22" s="2"/>
      <c r="Q22" s="2"/>
      <c r="R22" s="2"/>
      <c r="S22" s="2"/>
    </row>
    <row r="23" spans="1:19" ht="18.75" x14ac:dyDescent="0.3">
      <c r="A23" s="313" t="s">
        <v>3</v>
      </c>
      <c r="B23" s="314" t="s">
        <v>241</v>
      </c>
      <c r="C23" s="315">
        <f t="shared" ref="C23:M23" si="4">CONVERT(C22,"m","in")</f>
        <v>15.748031496062993</v>
      </c>
      <c r="D23" s="316">
        <f t="shared" si="4"/>
        <v>19.685039370078741</v>
      </c>
      <c r="E23" s="316">
        <f t="shared" si="4"/>
        <v>23.622047244094489</v>
      </c>
      <c r="F23" s="316">
        <f t="shared" si="4"/>
        <v>27.559055118110237</v>
      </c>
      <c r="G23" s="316">
        <f t="shared" si="4"/>
        <v>31.496062992125985</v>
      </c>
      <c r="H23" s="316">
        <f t="shared" si="4"/>
        <v>35.433070866141733</v>
      </c>
      <c r="I23" s="316">
        <f t="shared" si="4"/>
        <v>39.370078740157481</v>
      </c>
      <c r="J23" s="316">
        <f t="shared" si="4"/>
        <v>43.30708661417323</v>
      </c>
      <c r="K23" s="316">
        <f t="shared" si="4"/>
        <v>47.244094488188978</v>
      </c>
      <c r="L23" s="316">
        <f t="shared" si="4"/>
        <v>51.181102362204726</v>
      </c>
      <c r="M23" s="316">
        <f t="shared" si="4"/>
        <v>55.118110236220474</v>
      </c>
      <c r="N23" s="2"/>
      <c r="O23" s="2"/>
      <c r="P23" s="2"/>
      <c r="Q23" s="2"/>
      <c r="R23" s="2"/>
      <c r="S23" s="2"/>
    </row>
    <row r="24" spans="1:19" ht="18.75" x14ac:dyDescent="0.3">
      <c r="A24" s="317">
        <v>0.6</v>
      </c>
      <c r="B24" s="318">
        <f t="shared" ref="B24:B29" si="5">CONVERT(A24,"m","in")</f>
        <v>23.622047244094489</v>
      </c>
      <c r="C24" s="139">
        <f>'[6]Cost Price'!C25+'[6]Cost Price'!C25*(SkyLightTradeMarkUo)+SkylightLabour+IF(C$22&gt;1.2,SkyLightLabourLarge)</f>
        <v>29.938186933333334</v>
      </c>
      <c r="D24" s="140">
        <f>'[6]Cost Price'!D25+'[6]Cost Price'!D25*(SkyLightTradeMarkUo)+SkylightLabour+IF(D$22&gt;1.2,SkyLightLabourLarge)</f>
        <v>32.926745333333336</v>
      </c>
      <c r="E24" s="141">
        <f>'[6]Cost Price'!E25+'[6]Cost Price'!E25*(SkyLightTradeMarkUo)+SkylightLabour+IF(E$22&gt;1.2,SkyLightLabourLarge)</f>
        <v>36.674795733333333</v>
      </c>
      <c r="F24" s="140">
        <f>'[6]Cost Price'!F25+'[6]Cost Price'!F25*(SkyLightTradeMarkUo)+SkylightLabour+IF(F$22&gt;1.2,SkyLightLabourLarge)</f>
        <v>39.663354133333335</v>
      </c>
      <c r="G24" s="141">
        <f>'[6]Cost Price'!G25+'[6]Cost Price'!G25*(SkyLightTradeMarkUo)+SkylightLabour+IF(G$22&gt;1.2,SkyLightLabourLarge)</f>
        <v>43.639952533333343</v>
      </c>
      <c r="H24" s="140">
        <f>'[6]Cost Price'!H25+'[6]Cost Price'!H25*(SkyLightTradeMarkUo)+SkylightLabour+IF(H$22&gt;1.2,SkyLightLabourLarge)</f>
        <v>46.628510933333338</v>
      </c>
      <c r="I24" s="141">
        <f>'[6]Cost Price'!I25+'[6]Cost Price'!I25*(SkyLightTradeMarkUo)+SkylightLabour+IF(I$22&gt;1.2,SkyLightLabourLarge)</f>
        <v>49.61706933333334</v>
      </c>
      <c r="J24" s="140">
        <f>'[6]Cost Price'!J25+'[6]Cost Price'!J25*(SkyLightTradeMarkUo)+SkylightLabour+IF(J$22&gt;1.2,SkyLightLabourLarge)</f>
        <v>52.779027733333344</v>
      </c>
      <c r="K24" s="141">
        <f>'[6]Cost Price'!K25+'[6]Cost Price'!K25*(SkyLightTradeMarkUo)+SkylightLabour+IF(K$22&gt;1.2,SkyLightLabourLarge)</f>
        <v>56.75562613333333</v>
      </c>
      <c r="L24" s="140">
        <f>'[6]Cost Price'!L25+'[6]Cost Price'!L25*(SkyLightTradeMarkUo)+SkylightLabour+IF(L$22&gt;1.2,SkyLightLabourLarge)</f>
        <v>63.744184533333332</v>
      </c>
      <c r="M24" s="141">
        <f>'[6]Cost Price'!M25+'[6]Cost Price'!M25*(SkyLightTradeMarkUo)+SkylightLabour+IF(M$22&gt;1.2,SkyLightLabourLarge)</f>
        <v>66.732742933333327</v>
      </c>
      <c r="N24" s="2"/>
      <c r="O24" s="2"/>
      <c r="P24" s="2"/>
      <c r="Q24" s="2"/>
      <c r="R24" s="2"/>
      <c r="S24" s="2"/>
    </row>
    <row r="25" spans="1:19" ht="18.75" x14ac:dyDescent="0.3">
      <c r="A25" s="317">
        <v>1</v>
      </c>
      <c r="B25" s="318">
        <f t="shared" si="5"/>
        <v>39.370078740157481</v>
      </c>
      <c r="C25" s="142">
        <f>'[6]Cost Price'!C26+'[6]Cost Price'!C26*(SkyLightTradeMarkUo)+SkylightLabour+IF(C$22&gt;1.2,SkyLightLabourLarge)</f>
        <v>32.799153333333336</v>
      </c>
      <c r="D25" s="88">
        <f>'[6]Cost Price'!D26+'[6]Cost Price'!D26*(SkyLightTradeMarkUo)+SkylightLabour+IF(D$22&gt;1.2,SkyLightLabourLarge)</f>
        <v>36.398233333333337</v>
      </c>
      <c r="E25" s="142">
        <f>'[6]Cost Price'!E26+'[6]Cost Price'!E26*(SkyLightTradeMarkUo)+SkylightLabour+IF(E$22&gt;1.2,SkyLightLabourLarge)</f>
        <v>41.147533333333335</v>
      </c>
      <c r="F25" s="88">
        <f>'[6]Cost Price'!F26+'[6]Cost Price'!F26*(SkyLightTradeMarkUo)+SkylightLabour+IF(F$22&gt;1.2,SkyLightLabourLarge)</f>
        <v>44.746613333333336</v>
      </c>
      <c r="G25" s="142">
        <f>'[6]Cost Price'!G26+'[6]Cost Price'!G26*(SkyLightTradeMarkUo)+SkylightLabour+IF(G$22&gt;1.2,SkyLightLabourLarge)</f>
        <v>49.333733333333349</v>
      </c>
      <c r="H25" s="88">
        <f>'[6]Cost Price'!H26+'[6]Cost Price'!H26*(SkyLightTradeMarkUo)+SkylightLabour+IF(H$22&gt;1.2,SkyLightLabourLarge)</f>
        <v>52.932813333333335</v>
      </c>
      <c r="I25" s="142">
        <f>'[6]Cost Price'!I26+'[6]Cost Price'!I26*(SkyLightTradeMarkUo)+SkylightLabour+IF(I$22&gt;1.2,SkyLightLabourLarge)</f>
        <v>56.531893333333343</v>
      </c>
      <c r="J25" s="88">
        <f>'[6]Cost Price'!J26+'[6]Cost Price'!J26*(SkyLightTradeMarkUo)+SkylightLabour+IF(J$22&gt;1.2,SkyLightLabourLarge)</f>
        <v>60.304373333333338</v>
      </c>
      <c r="K25" s="142">
        <f>'[6]Cost Price'!K26+'[6]Cost Price'!K26*(SkyLightTradeMarkUo)+SkylightLabour+IF(K$22&gt;1.2,SkyLightLabourLarge)</f>
        <v>64.891493333333329</v>
      </c>
      <c r="L25" s="88">
        <f>'[6]Cost Price'!L26+'[6]Cost Price'!L26*(SkyLightTradeMarkUo)+SkylightLabour+IF(L$22&gt;1.2,SkyLightLabourLarge)</f>
        <v>72.49057333333333</v>
      </c>
      <c r="M25" s="142">
        <f>'[6]Cost Price'!M26+'[6]Cost Price'!M26*(SkyLightTradeMarkUo)+SkylightLabour+IF(M$22&gt;1.2,SkyLightLabourLarge)</f>
        <v>76.089653333333317</v>
      </c>
      <c r="N25" s="2"/>
      <c r="O25" s="2"/>
      <c r="P25" s="2"/>
      <c r="Q25" s="2"/>
      <c r="R25" s="2"/>
      <c r="S25" s="2"/>
    </row>
    <row r="26" spans="1:19" ht="18.75" x14ac:dyDescent="0.3">
      <c r="A26" s="317">
        <v>1.5</v>
      </c>
      <c r="B26" s="318">
        <f t="shared" si="5"/>
        <v>59.055118110236222</v>
      </c>
      <c r="C26" s="142">
        <f>'[6]Cost Price'!C27+'[6]Cost Price'!C27*(SkyLightTradeMarkUo)+SkylightLabour+IF(C$22&gt;1.2,SkyLightLabourLarge)</f>
        <v>37.352181333333341</v>
      </c>
      <c r="D26" s="88">
        <f>'[6]Cost Price'!D27+'[6]Cost Price'!D27*(SkyLightTradeMarkUo)+SkylightLabour+IF(D$22&gt;1.2,SkyLightLabourLarge)</f>
        <v>41.71441333333334</v>
      </c>
      <c r="E26" s="142">
        <f>'[6]Cost Price'!E27+'[6]Cost Price'!E27*(SkyLightTradeMarkUo)+SkylightLabour+IF(E$22&gt;1.2,SkyLightLabourLarge)</f>
        <v>47.715275333333331</v>
      </c>
      <c r="F26" s="88">
        <f>'[6]Cost Price'!F27+'[6]Cost Price'!F27*(SkyLightTradeMarkUo)+SkylightLabour+IF(F$22&gt;1.2,SkyLightLabourLarge)</f>
        <v>52.077507333333337</v>
      </c>
      <c r="G26" s="142">
        <f>'[6]Cost Price'!G27+'[6]Cost Price'!G27*(SkyLightTradeMarkUo)+SkylightLabour+IF(G$22&gt;1.2,SkyLightLabourLarge)</f>
        <v>57.427779333333348</v>
      </c>
      <c r="H26" s="88">
        <f>'[6]Cost Price'!H27+'[6]Cost Price'!H27*(SkyLightTradeMarkUo)+SkylightLabour+IF(H$22&gt;1.2,SkyLightLabourLarge)</f>
        <v>61.790011333333332</v>
      </c>
      <c r="I26" s="142">
        <f>'[6]Cost Price'!I27+'[6]Cost Price'!I27*(SkyLightTradeMarkUo)+SkylightLabour+IF(I$22&gt;1.2,SkyLightLabourLarge)</f>
        <v>66.152243333333345</v>
      </c>
      <c r="J26" s="88">
        <f>'[6]Cost Price'!J27+'[6]Cost Price'!J27*(SkyLightTradeMarkUo)+SkylightLabour+IF(J$22&gt;1.2,SkyLightLabourLarge)</f>
        <v>70.687875333333338</v>
      </c>
      <c r="K26" s="142">
        <f>'[6]Cost Price'!K27+'[6]Cost Price'!K27*(SkyLightTradeMarkUo)+SkylightLabour+IF(K$22&gt;1.2,SkyLightLabourLarge)</f>
        <v>76.038147333333328</v>
      </c>
      <c r="L26" s="88">
        <f>'[6]Cost Price'!L27+'[6]Cost Price'!L27*(SkyLightTradeMarkUo)+SkylightLabour+IF(L$22&gt;1.2,SkyLightLabourLarge)</f>
        <v>84.400379333333333</v>
      </c>
      <c r="M26" s="142">
        <f>'[6]Cost Price'!M27+'[6]Cost Price'!M27*(SkyLightTradeMarkUo)+SkylightLabour+IF(M$22&gt;1.2,SkyLightLabourLarge)</f>
        <v>88.762611333333311</v>
      </c>
      <c r="N26" s="2"/>
      <c r="O26" s="2"/>
      <c r="P26" s="2"/>
      <c r="Q26" s="2"/>
      <c r="R26" s="2"/>
      <c r="S26" s="2"/>
    </row>
    <row r="27" spans="1:19" ht="18.75" x14ac:dyDescent="0.3">
      <c r="A27" s="317">
        <v>2</v>
      </c>
      <c r="B27" s="318">
        <f t="shared" si="5"/>
        <v>78.740157480314963</v>
      </c>
      <c r="C27" s="142">
        <f>'[6]Cost Price'!C28+'[6]Cost Price'!C28*(SkyLightTradeMarkUo)+SkylightLabour+IF(C$22&gt;1.2,SkyLightLabourLarge)</f>
        <v>41.905209333333339</v>
      </c>
      <c r="D27" s="88">
        <f>'[6]Cost Price'!D28+'[6]Cost Price'!D28*(SkyLightTradeMarkUo)+SkylightLabour+IF(D$22&gt;1.2,SkyLightLabourLarge)</f>
        <v>47.030593333333336</v>
      </c>
      <c r="E27" s="142">
        <f>'[6]Cost Price'!E28+'[6]Cost Price'!E28*(SkyLightTradeMarkUo)+SkylightLabour+IF(E$22&gt;1.2,SkyLightLabourLarge)</f>
        <v>54.283017333333333</v>
      </c>
      <c r="F27" s="88">
        <f>'[6]Cost Price'!F28+'[6]Cost Price'!F28*(SkyLightTradeMarkUo)+SkylightLabour+IF(F$22&gt;1.2,SkyLightLabourLarge)</f>
        <v>59.408401333333337</v>
      </c>
      <c r="G27" s="142">
        <f>'[6]Cost Price'!G28+'[6]Cost Price'!G28*(SkyLightTradeMarkUo)+SkylightLabour+IF(G$22&gt;1.2,SkyLightLabourLarge)</f>
        <v>65.521825333333339</v>
      </c>
      <c r="H27" s="88">
        <f>'[6]Cost Price'!H28+'[6]Cost Price'!H28*(SkyLightTradeMarkUo)+SkylightLabour+IF(H$22&gt;1.2,SkyLightLabourLarge)</f>
        <v>70.647209333333336</v>
      </c>
      <c r="I27" s="142">
        <f>'[6]Cost Price'!I28+'[6]Cost Price'!I28*(SkyLightTradeMarkUo)+SkylightLabour+IF(I$22&gt;1.2,SkyLightLabourLarge)</f>
        <v>75.772593333333333</v>
      </c>
      <c r="J27" s="88">
        <f>'[6]Cost Price'!J28+'[6]Cost Price'!J28*(SkyLightTradeMarkUo)+SkylightLabour+IF(J$22&gt;1.2,SkyLightLabourLarge)</f>
        <v>81.071377333333331</v>
      </c>
      <c r="K27" s="142">
        <f>'[6]Cost Price'!K28+'[6]Cost Price'!K28*(SkyLightTradeMarkUo)+SkylightLabour+IF(K$22&gt;1.2,SkyLightLabourLarge)</f>
        <v>87.184801333333326</v>
      </c>
      <c r="L27" s="88">
        <f>'[6]Cost Price'!L28+'[6]Cost Price'!L28*(SkyLightTradeMarkUo)+SkylightLabour+IF(L$22&gt;1.2,SkyLightLabourLarge)</f>
        <v>96.310185333333337</v>
      </c>
      <c r="M27" s="142">
        <f>'[6]Cost Price'!M28+'[6]Cost Price'!M28*(SkyLightTradeMarkUo)+SkylightLabour+IF(M$22&gt;1.2,SkyLightLabourLarge)</f>
        <v>101.43556933333332</v>
      </c>
      <c r="N27" s="2"/>
      <c r="O27" s="2"/>
      <c r="P27" s="2"/>
      <c r="Q27" s="2"/>
      <c r="R27" s="2"/>
      <c r="S27" s="2"/>
    </row>
    <row r="28" spans="1:19" ht="18.75" x14ac:dyDescent="0.3">
      <c r="A28" s="317">
        <v>2.5</v>
      </c>
      <c r="B28" s="318">
        <f t="shared" si="5"/>
        <v>98.425196850393704</v>
      </c>
      <c r="C28" s="142">
        <f>'[6]Cost Price'!C29+'[6]Cost Price'!C29*(SkyLightTradeMarkUo)+SkylightLabour+IF(C$22&gt;1.2,SkyLightLabourLarge)</f>
        <v>45.481417333333347</v>
      </c>
      <c r="D28" s="88">
        <f>'[6]Cost Price'!D29+'[6]Cost Price'!D29*(SkyLightTradeMarkUo)+SkylightLabour+IF(D$22&gt;1.2,SkyLightLabourLarge)</f>
        <v>51.369953333333335</v>
      </c>
      <c r="E28" s="142">
        <f>'[6]Cost Price'!E29+'[6]Cost Price'!E29*(SkyLightTradeMarkUo)+SkylightLabour+IF(E$22&gt;1.2,SkyLightLabourLarge)</f>
        <v>59.873939333333333</v>
      </c>
      <c r="F28" s="88">
        <f>'[6]Cost Price'!F29+'[6]Cost Price'!F29*(SkyLightTradeMarkUo)+SkylightLabour+IF(F$22&gt;1.2,SkyLightLabourLarge)</f>
        <v>65.762475333333327</v>
      </c>
      <c r="G28" s="142">
        <f>'[6]Cost Price'!G29+'[6]Cost Price'!G29*(SkyLightTradeMarkUo)+SkylightLabour+IF(G$22&gt;1.2,SkyLightLabourLarge)</f>
        <v>72.639051333333342</v>
      </c>
      <c r="H28" s="88">
        <f>'[6]Cost Price'!H29+'[6]Cost Price'!H29*(SkyLightTradeMarkUo)+SkylightLabour+IF(H$22&gt;1.2,SkyLightLabourLarge)</f>
        <v>78.527587333333329</v>
      </c>
      <c r="I28" s="142">
        <f>'[6]Cost Price'!I29+'[6]Cost Price'!I29*(SkyLightTradeMarkUo)+SkylightLabour+IF(I$22&gt;1.2,SkyLightLabourLarge)</f>
        <v>84.416123333333317</v>
      </c>
      <c r="J28" s="88">
        <f>'[6]Cost Price'!J29+'[6]Cost Price'!J29*(SkyLightTradeMarkUo)+SkylightLabour+IF(J$22&gt;1.2,SkyLightLabourLarge)</f>
        <v>90.47805933333332</v>
      </c>
      <c r="K28" s="142">
        <f>'[6]Cost Price'!K29+'[6]Cost Price'!K29*(SkyLightTradeMarkUo)+SkylightLabour+IF(K$22&gt;1.2,SkyLightLabourLarge)</f>
        <v>97.35463533333332</v>
      </c>
      <c r="L28" s="88">
        <f>'[6]Cost Price'!L29+'[6]Cost Price'!L29*(SkyLightTradeMarkUo)+SkylightLabour+IF(L$22&gt;1.2,SkyLightLabourLarge)</f>
        <v>107.24317133333334</v>
      </c>
      <c r="M28" s="142">
        <f>'[6]Cost Price'!M29+'[6]Cost Price'!M29*(SkyLightTradeMarkUo)+SkylightLabour+IF(M$22&gt;1.2,SkyLightLabourLarge)</f>
        <v>113.13170733333332</v>
      </c>
      <c r="N28" s="2"/>
      <c r="O28" s="2"/>
      <c r="P28" s="2"/>
      <c r="Q28" s="2"/>
      <c r="R28" s="2"/>
      <c r="S28" s="2"/>
    </row>
    <row r="29" spans="1:19" ht="18.75" x14ac:dyDescent="0.3">
      <c r="A29" s="317">
        <v>3</v>
      </c>
      <c r="B29" s="318">
        <f t="shared" si="5"/>
        <v>118.11023622047244</v>
      </c>
      <c r="C29" s="142">
        <f>'[6]Cost Price'!C30+'[6]Cost Price'!C30*(SkyLightTradeMarkUo)+SkylightLabour+IF(C$22&gt;1.2,SkyLightLabourLarge)</f>
        <v>49.057625333333341</v>
      </c>
      <c r="D29" s="88">
        <f>'[6]Cost Price'!D30+'[6]Cost Price'!D30*(SkyLightTradeMarkUo)+SkylightLabour+IF(D$22&gt;1.2,SkyLightLabourLarge)</f>
        <v>55.709313333333334</v>
      </c>
      <c r="E29" s="142">
        <f>'[6]Cost Price'!E30+'[6]Cost Price'!E30*(SkyLightTradeMarkUo)+SkylightLabour+IF(E$22&gt;1.2,SkyLightLabourLarge)</f>
        <v>65.464861333333332</v>
      </c>
      <c r="F29" s="88">
        <f>'[6]Cost Price'!F30+'[6]Cost Price'!F30*(SkyLightTradeMarkUo)+SkylightLabour+IF(F$22&gt;1.2,SkyLightLabourLarge)</f>
        <v>72.116549333333325</v>
      </c>
      <c r="G29" s="142">
        <f>'[6]Cost Price'!G30+'[6]Cost Price'!G30*(SkyLightTradeMarkUo)+SkylightLabour+IF(G$22&gt;1.2,SkyLightLabourLarge)</f>
        <v>79.756277333333344</v>
      </c>
      <c r="H29" s="88">
        <f>'[6]Cost Price'!H30+'[6]Cost Price'!H30*(SkyLightTradeMarkUo)+SkylightLabour+IF(H$22&gt;1.2,SkyLightLabourLarge)</f>
        <v>86.407965333333323</v>
      </c>
      <c r="I29" s="142">
        <f>'[6]Cost Price'!I30+'[6]Cost Price'!I30*(SkyLightTradeMarkUo)+SkylightLabour+IF(I$22&gt;1.2,SkyLightLabourLarge)</f>
        <v>93.05965333333333</v>
      </c>
      <c r="J29" s="88">
        <f>'[6]Cost Price'!J30+'[6]Cost Price'!J30*(SkyLightTradeMarkUo)+SkylightLabour+IF(J$22&gt;1.2,SkyLightLabourLarge)</f>
        <v>99.884741333333338</v>
      </c>
      <c r="K29" s="142">
        <f>'[6]Cost Price'!K30+'[6]Cost Price'!K30*(SkyLightTradeMarkUo)+SkylightLabour+IF(K$22&gt;1.2,SkyLightLabourLarge)</f>
        <v>107.52446933333331</v>
      </c>
      <c r="L29" s="88">
        <f>'[6]Cost Price'!L30+'[6]Cost Price'!L30*(SkyLightTradeMarkUo)+SkylightLabour+IF(L$22&gt;1.2,SkyLightLabourLarge)</f>
        <v>118.17615733333334</v>
      </c>
      <c r="M29" s="142">
        <f>'[6]Cost Price'!M30+'[6]Cost Price'!M30*(SkyLightTradeMarkUo)+SkylightLabour+IF(M$22&gt;1.2,SkyLightLabourLarge)</f>
        <v>124.82784533333331</v>
      </c>
      <c r="N29" s="2"/>
      <c r="O29" s="2"/>
      <c r="P29" s="2"/>
      <c r="Q29" s="2"/>
      <c r="R29" s="2"/>
      <c r="S29" s="2"/>
    </row>
    <row r="30" spans="1:19" ht="18.75" x14ac:dyDescent="0.3">
      <c r="A30" s="143" t="s">
        <v>351</v>
      </c>
      <c r="B30" s="131"/>
      <c r="C30" s="131"/>
      <c r="D30" s="131"/>
      <c r="E30" s="131"/>
      <c r="F30" s="131"/>
      <c r="G30" s="131"/>
      <c r="H30" s="131"/>
      <c r="I30" s="131"/>
      <c r="J30" s="131"/>
      <c r="K30" s="131"/>
      <c r="L30" s="131"/>
      <c r="M30" s="131"/>
      <c r="N30" s="2"/>
      <c r="O30" s="2"/>
      <c r="P30" s="2"/>
      <c r="Q30" s="2"/>
      <c r="R30" s="2"/>
      <c r="S30" s="2"/>
    </row>
    <row r="31" spans="1:19" ht="18.75" x14ac:dyDescent="0.3">
      <c r="A31" s="131"/>
      <c r="B31" s="144"/>
      <c r="C31" s="131"/>
      <c r="D31" s="131"/>
      <c r="E31" s="131"/>
      <c r="F31" s="131"/>
      <c r="G31" s="131"/>
      <c r="H31" s="131"/>
      <c r="I31" s="131"/>
      <c r="J31" s="131"/>
      <c r="K31" s="131"/>
      <c r="L31" s="131"/>
      <c r="M31" s="131"/>
      <c r="N31" s="2"/>
      <c r="O31" s="2"/>
      <c r="P31" s="2"/>
      <c r="Q31" s="2"/>
      <c r="R31" s="2"/>
      <c r="S31" s="2"/>
    </row>
    <row r="32" spans="1:19" ht="18.75" x14ac:dyDescent="0.3">
      <c r="A32" s="309" t="s">
        <v>269</v>
      </c>
      <c r="B32" s="319" t="s">
        <v>2</v>
      </c>
      <c r="C32" s="311">
        <v>0.4</v>
      </c>
      <c r="D32" s="312">
        <v>0.5</v>
      </c>
      <c r="E32" s="312">
        <v>0.6</v>
      </c>
      <c r="F32" s="312">
        <v>0.7</v>
      </c>
      <c r="G32" s="312">
        <v>0.8</v>
      </c>
      <c r="H32" s="312">
        <v>0.9</v>
      </c>
      <c r="I32" s="312">
        <v>1</v>
      </c>
      <c r="J32" s="312">
        <v>1.1000000000000001</v>
      </c>
      <c r="K32" s="312">
        <v>1.2</v>
      </c>
      <c r="L32" s="312">
        <v>1.3</v>
      </c>
      <c r="M32" s="312">
        <v>1.4</v>
      </c>
      <c r="N32" s="2"/>
      <c r="O32" s="2"/>
      <c r="P32" s="2"/>
      <c r="Q32" s="2"/>
      <c r="R32" s="2"/>
      <c r="S32" s="2"/>
    </row>
    <row r="33" spans="1:19" ht="18.75" x14ac:dyDescent="0.3">
      <c r="A33" s="313" t="s">
        <v>3</v>
      </c>
      <c r="B33" s="314" t="s">
        <v>241</v>
      </c>
      <c r="C33" s="315">
        <f t="shared" ref="C33:M33" si="6">CONVERT(C32,"m","in")</f>
        <v>15.748031496062993</v>
      </c>
      <c r="D33" s="316">
        <f t="shared" si="6"/>
        <v>19.685039370078741</v>
      </c>
      <c r="E33" s="316">
        <f t="shared" si="6"/>
        <v>23.622047244094489</v>
      </c>
      <c r="F33" s="316">
        <f t="shared" si="6"/>
        <v>27.559055118110237</v>
      </c>
      <c r="G33" s="316">
        <f t="shared" si="6"/>
        <v>31.496062992125985</v>
      </c>
      <c r="H33" s="316">
        <f t="shared" si="6"/>
        <v>35.433070866141733</v>
      </c>
      <c r="I33" s="316">
        <f t="shared" si="6"/>
        <v>39.370078740157481</v>
      </c>
      <c r="J33" s="316">
        <f t="shared" si="6"/>
        <v>43.30708661417323</v>
      </c>
      <c r="K33" s="316">
        <f t="shared" si="6"/>
        <v>47.244094488188978</v>
      </c>
      <c r="L33" s="316">
        <f t="shared" si="6"/>
        <v>51.181102362204726</v>
      </c>
      <c r="M33" s="316">
        <f t="shared" si="6"/>
        <v>55.118110236220474</v>
      </c>
      <c r="N33" s="2"/>
      <c r="O33" s="2"/>
      <c r="P33" s="2"/>
      <c r="Q33" s="2"/>
      <c r="R33" s="2"/>
      <c r="S33" s="2"/>
    </row>
    <row r="34" spans="1:19" ht="18.75" x14ac:dyDescent="0.3">
      <c r="A34" s="317">
        <v>0.6</v>
      </c>
      <c r="B34" s="318">
        <f t="shared" ref="B34:B39" si="7">CONVERT(A34,"m","in")</f>
        <v>23.622047244094489</v>
      </c>
      <c r="C34" s="145">
        <f>'[6]Cost Price'!C35+'[6]Cost Price'!C35*(SkyLightTradeMarkUo)+SkylightLabour+IF(C$22&gt;1.2,SkyLightLabourLarge)</f>
        <v>31.953956533333333</v>
      </c>
      <c r="D34" s="88">
        <f>'[6]Cost Price'!D35+'[6]Cost Price'!D35*(SkyLightTradeMarkUo)+SkylightLabour+IF(D$22&gt;1.2,SkyLightLabourLarge)</f>
        <v>35.446457333333335</v>
      </c>
      <c r="E34" s="142">
        <f>'[6]Cost Price'!E35+'[6]Cost Price'!E35*(SkyLightTradeMarkUo)+SkylightLabour+IF(E$22&gt;1.2,SkyLightLabourLarge)</f>
        <v>39.698450133333331</v>
      </c>
      <c r="F34" s="88">
        <f>'[6]Cost Price'!F35+'[6]Cost Price'!F35*(SkyLightTradeMarkUo)+SkylightLabour+IF(F$22&gt;1.2,SkyLightLabourLarge)</f>
        <v>43.190950933333333</v>
      </c>
      <c r="G34" s="142">
        <f>'[6]Cost Price'!G35+'[6]Cost Price'!G35*(SkyLightTradeMarkUo)+SkylightLabour+IF(G$22&gt;1.2,SkyLightLabourLarge)</f>
        <v>47.671491733333347</v>
      </c>
      <c r="H34" s="88">
        <f>'[6]Cost Price'!H35+'[6]Cost Price'!H35*(SkyLightTradeMarkUo)+SkylightLabour+IF(H$22&gt;1.2,SkyLightLabourLarge)</f>
        <v>51.163992533333335</v>
      </c>
      <c r="I34" s="142">
        <f>'[6]Cost Price'!I35+'[6]Cost Price'!I35*(SkyLightTradeMarkUo)+SkylightLabour+IF(I$22&gt;1.2,SkyLightLabourLarge)</f>
        <v>54.656493333333344</v>
      </c>
      <c r="J34" s="88">
        <f>'[6]Cost Price'!J35+'[6]Cost Price'!J35*(SkyLightTradeMarkUo)+SkylightLabour+IF(J$22&gt;1.2,SkyLightLabourLarge)</f>
        <v>58.322394133333347</v>
      </c>
      <c r="K34" s="142">
        <f>'[6]Cost Price'!K35+'[6]Cost Price'!K35*(SkyLightTradeMarkUo)+SkylightLabour+IF(K$22&gt;1.2,SkyLightLabourLarge)</f>
        <v>62.802934933333326</v>
      </c>
      <c r="L34" s="88">
        <f>'[6]Cost Price'!L35+'[6]Cost Price'!L35*(SkyLightTradeMarkUo)+SkylightLabour+IF(L$22&gt;1.2,SkyLightLabourLarge)</f>
        <v>70.295435733333335</v>
      </c>
      <c r="M34" s="142">
        <f>'[6]Cost Price'!M35+'[6]Cost Price'!M35*(SkyLightTradeMarkUo)+SkylightLabour+IF(M$22&gt;1.2,SkyLightLabourLarge)</f>
        <v>73.787936533333337</v>
      </c>
      <c r="N34" s="2"/>
      <c r="O34" s="2"/>
      <c r="P34" s="2"/>
      <c r="Q34" s="2"/>
      <c r="R34" s="2"/>
      <c r="S34" s="2"/>
    </row>
    <row r="35" spans="1:19" ht="18.75" x14ac:dyDescent="0.3">
      <c r="A35" s="317">
        <v>1</v>
      </c>
      <c r="B35" s="318">
        <f t="shared" si="7"/>
        <v>39.370078740157481</v>
      </c>
      <c r="C35" s="145">
        <f>'[6]Cost Price'!C36+'[6]Cost Price'!C36*(SkyLightTradeMarkUo)+SkylightLabour+IF(C$22&gt;1.2,SkyLightLabourLarge)</f>
        <v>36.158769333333339</v>
      </c>
      <c r="D35" s="88">
        <f>'[6]Cost Price'!D36+'[6]Cost Price'!D36*(SkyLightTradeMarkUo)+SkylightLabour+IF(D$22&gt;1.2,SkyLightLabourLarge)</f>
        <v>40.597753333333337</v>
      </c>
      <c r="E35" s="142">
        <f>'[6]Cost Price'!E36+'[6]Cost Price'!E36*(SkyLightTradeMarkUo)+SkylightLabour+IF(E$22&gt;1.2,SkyLightLabourLarge)</f>
        <v>46.186957333333332</v>
      </c>
      <c r="F35" s="88">
        <f>'[6]Cost Price'!F36+'[6]Cost Price'!F36*(SkyLightTradeMarkUo)+SkylightLabour+IF(F$22&gt;1.2,SkyLightLabourLarge)</f>
        <v>50.625941333333337</v>
      </c>
      <c r="G35" s="142">
        <f>'[6]Cost Price'!G36+'[6]Cost Price'!G36*(SkyLightTradeMarkUo)+SkylightLabour+IF(G$22&gt;1.2,SkyLightLabourLarge)</f>
        <v>56.052965333333347</v>
      </c>
      <c r="H35" s="88">
        <f>'[6]Cost Price'!H36+'[6]Cost Price'!H36*(SkyLightTradeMarkUo)+SkylightLabour+IF(H$22&gt;1.2,SkyLightLabourLarge)</f>
        <v>60.491949333333345</v>
      </c>
      <c r="I35" s="142">
        <f>'[6]Cost Price'!I36+'[6]Cost Price'!I36*(SkyLightTradeMarkUo)+SkylightLabour+IF(I$22&gt;1.2,SkyLightLabourLarge)</f>
        <v>64.930933333333343</v>
      </c>
      <c r="J35" s="88">
        <f>'[6]Cost Price'!J36+'[6]Cost Price'!J36*(SkyLightTradeMarkUo)+SkylightLabour+IF(J$22&gt;1.2,SkyLightLabourLarge)</f>
        <v>69.543317333333334</v>
      </c>
      <c r="K35" s="142">
        <f>'[6]Cost Price'!K36+'[6]Cost Price'!K36*(SkyLightTradeMarkUo)+SkylightLabour+IF(K$22&gt;1.2,SkyLightLabourLarge)</f>
        <v>74.970341333333337</v>
      </c>
      <c r="L35" s="88">
        <f>'[6]Cost Price'!L36+'[6]Cost Price'!L36*(SkyLightTradeMarkUo)+SkylightLabour+IF(L$22&gt;1.2,SkyLightLabourLarge)</f>
        <v>83.409325333333342</v>
      </c>
      <c r="M35" s="142">
        <f>'[6]Cost Price'!M36+'[6]Cost Price'!M36*(SkyLightTradeMarkUo)+SkylightLabour+IF(M$22&gt;1.2,SkyLightLabourLarge)</f>
        <v>87.848309333333319</v>
      </c>
      <c r="N35" s="2"/>
      <c r="O35" s="2"/>
      <c r="P35" s="2"/>
      <c r="Q35" s="2"/>
      <c r="R35" s="2"/>
      <c r="S35" s="2"/>
    </row>
    <row r="36" spans="1:19" ht="18.75" x14ac:dyDescent="0.3">
      <c r="A36" s="317">
        <v>1.5</v>
      </c>
      <c r="B36" s="318">
        <f t="shared" si="7"/>
        <v>59.055118110236222</v>
      </c>
      <c r="C36" s="145">
        <f>'[6]Cost Price'!C37+'[6]Cost Price'!C37*(SkyLightTradeMarkUo)+SkylightLabour+IF(C$22&gt;1.2,SkyLightLabourLarge)</f>
        <v>42.391605333333345</v>
      </c>
      <c r="D36" s="88">
        <f>'[6]Cost Price'!D37+'[6]Cost Price'!D37*(SkyLightTradeMarkUo)+SkylightLabour+IF(D$22&gt;1.2,SkyLightLabourLarge)</f>
        <v>48.013693333333343</v>
      </c>
      <c r="E36" s="142">
        <f>'[6]Cost Price'!E37+'[6]Cost Price'!E37*(SkyLightTradeMarkUo)+SkylightLabour+IF(E$22&gt;1.2,SkyLightLabourLarge)</f>
        <v>55.27441133333334</v>
      </c>
      <c r="F36" s="88">
        <f>'[6]Cost Price'!F37+'[6]Cost Price'!F37*(SkyLightTradeMarkUo)+SkylightLabour+IF(F$22&gt;1.2,SkyLightLabourLarge)</f>
        <v>60.896499333333331</v>
      </c>
      <c r="G36" s="142">
        <f>'[6]Cost Price'!G37+'[6]Cost Price'!G37*(SkyLightTradeMarkUo)+SkylightLabour+IF(G$22&gt;1.2,SkyLightLabourLarge)</f>
        <v>67.506627333333356</v>
      </c>
      <c r="H36" s="88">
        <f>'[6]Cost Price'!H37+'[6]Cost Price'!H37*(SkyLightTradeMarkUo)+SkylightLabour+IF(H$22&gt;1.2,SkyLightLabourLarge)</f>
        <v>73.128715333333332</v>
      </c>
      <c r="I36" s="142">
        <f>'[6]Cost Price'!I37+'[6]Cost Price'!I37*(SkyLightTradeMarkUo)+SkylightLabour+IF(I$22&gt;1.2,SkyLightLabourLarge)</f>
        <v>78.750803333333351</v>
      </c>
      <c r="J36" s="88">
        <f>'[6]Cost Price'!J37+'[6]Cost Price'!J37*(SkyLightTradeMarkUo)+SkylightLabour+IF(J$22&gt;1.2,SkyLightLabourLarge)</f>
        <v>84.546291333333343</v>
      </c>
      <c r="K36" s="142">
        <f>'[6]Cost Price'!K37+'[6]Cost Price'!K37*(SkyLightTradeMarkUo)+SkylightLabour+IF(K$22&gt;1.2,SkyLightLabourLarge)</f>
        <v>91.156419333333332</v>
      </c>
      <c r="L36" s="88">
        <f>'[6]Cost Price'!L37+'[6]Cost Price'!L37*(SkyLightTradeMarkUo)+SkylightLabour+IF(L$22&gt;1.2,SkyLightLabourLarge)</f>
        <v>100.77850733333334</v>
      </c>
      <c r="M36" s="142">
        <f>'[6]Cost Price'!M37+'[6]Cost Price'!M37*(SkyLightTradeMarkUo)+SkylightLabour+IF(M$22&gt;1.2,SkyLightLabourLarge)</f>
        <v>106.40059533333333</v>
      </c>
      <c r="N36" s="2"/>
      <c r="O36" s="2"/>
      <c r="P36" s="2"/>
      <c r="Q36" s="2"/>
      <c r="R36" s="2"/>
      <c r="S36" s="2"/>
    </row>
    <row r="37" spans="1:19" ht="18.75" x14ac:dyDescent="0.3">
      <c r="A37" s="317">
        <v>2</v>
      </c>
      <c r="B37" s="318">
        <f t="shared" si="7"/>
        <v>78.740157480314963</v>
      </c>
      <c r="C37" s="145">
        <f>'[6]Cost Price'!C38+'[6]Cost Price'!C38*(SkyLightTradeMarkUo)+SkylightLabour+IF(C$22&gt;1.2,SkyLightLabourLarge)</f>
        <v>48.624441333333344</v>
      </c>
      <c r="D37" s="88">
        <f>'[6]Cost Price'!D38+'[6]Cost Price'!D38*(SkyLightTradeMarkUo)+SkylightLabour+IF(D$22&gt;1.2,SkyLightLabourLarge)</f>
        <v>55.429633333333342</v>
      </c>
      <c r="E37" s="142">
        <f>'[6]Cost Price'!E38+'[6]Cost Price'!E38*(SkyLightTradeMarkUo)+SkylightLabour+IF(E$22&gt;1.2,SkyLightLabourLarge)</f>
        <v>64.361865333333327</v>
      </c>
      <c r="F37" s="88">
        <f>'[6]Cost Price'!F38+'[6]Cost Price'!F38*(SkyLightTradeMarkUo)+SkylightLabour+IF(F$22&gt;1.2,SkyLightLabourLarge)</f>
        <v>71.167057333333332</v>
      </c>
      <c r="G37" s="142">
        <f>'[6]Cost Price'!G38+'[6]Cost Price'!G38*(SkyLightTradeMarkUo)+SkylightLabour+IF(G$22&gt;1.2,SkyLightLabourLarge)</f>
        <v>78.960289333333336</v>
      </c>
      <c r="H37" s="88">
        <f>'[6]Cost Price'!H38+'[6]Cost Price'!H38*(SkyLightTradeMarkUo)+SkylightLabour+IF(H$22&gt;1.2,SkyLightLabourLarge)</f>
        <v>85.765481333333341</v>
      </c>
      <c r="I37" s="142">
        <f>'[6]Cost Price'!I38+'[6]Cost Price'!I38*(SkyLightTradeMarkUo)+SkylightLabour+IF(I$22&gt;1.2,SkyLightLabourLarge)</f>
        <v>92.570673333333346</v>
      </c>
      <c r="J37" s="88">
        <f>'[6]Cost Price'!J38+'[6]Cost Price'!J38*(SkyLightTradeMarkUo)+SkylightLabour+IF(J$22&gt;1.2,SkyLightLabourLarge)</f>
        <v>99.549265333333338</v>
      </c>
      <c r="K37" s="142">
        <f>'[6]Cost Price'!K38+'[6]Cost Price'!K38*(SkyLightTradeMarkUo)+SkylightLabour+IF(K$22&gt;1.2,SkyLightLabourLarge)</f>
        <v>107.34249733333333</v>
      </c>
      <c r="L37" s="88">
        <f>'[6]Cost Price'!L38+'[6]Cost Price'!L38*(SkyLightTradeMarkUo)+SkylightLabour+IF(L$22&gt;1.2,SkyLightLabourLarge)</f>
        <v>118.14768933333335</v>
      </c>
      <c r="M37" s="142">
        <f>'[6]Cost Price'!M38+'[6]Cost Price'!M38*(SkyLightTradeMarkUo)+SkylightLabour+IF(M$22&gt;1.2,SkyLightLabourLarge)</f>
        <v>124.95288133333334</v>
      </c>
      <c r="N37" s="2"/>
      <c r="O37" s="2"/>
      <c r="P37" s="2"/>
      <c r="Q37" s="2"/>
      <c r="R37" s="2"/>
      <c r="S37" s="2"/>
    </row>
    <row r="38" spans="1:19" ht="18.75" x14ac:dyDescent="0.3">
      <c r="A38" s="317">
        <v>2.5</v>
      </c>
      <c r="B38" s="318">
        <f t="shared" si="7"/>
        <v>98.425196850393704</v>
      </c>
      <c r="C38" s="145">
        <f>'[6]Cost Price'!C39+'[6]Cost Price'!C39*(SkyLightTradeMarkUo)+SkylightLabour+IF(C$22&gt;1.2,SkyLightLabourLarge)</f>
        <v>53.880457333333347</v>
      </c>
      <c r="D38" s="88">
        <f>'[6]Cost Price'!D39+'[6]Cost Price'!D39*(SkyLightTradeMarkUo)+SkylightLabour+IF(D$22&gt;1.2,SkyLightLabourLarge)</f>
        <v>61.868753333333338</v>
      </c>
      <c r="E38" s="142">
        <f>'[6]Cost Price'!E39+'[6]Cost Price'!E39*(SkyLightTradeMarkUo)+SkylightLabour+IF(E$22&gt;1.2,SkyLightLabourLarge)</f>
        <v>72.472499333333346</v>
      </c>
      <c r="F38" s="88">
        <f>'[6]Cost Price'!F39+'[6]Cost Price'!F39*(SkyLightTradeMarkUo)+SkylightLabour+IF(F$22&gt;1.2,SkyLightLabourLarge)</f>
        <v>80.460795333333337</v>
      </c>
      <c r="G38" s="142">
        <f>'[6]Cost Price'!G39+'[6]Cost Price'!G39*(SkyLightTradeMarkUo)+SkylightLabour+IF(G$22&gt;1.2,SkyLightLabourLarge)</f>
        <v>89.43713133333334</v>
      </c>
      <c r="H38" s="88">
        <f>'[6]Cost Price'!H39+'[6]Cost Price'!H39*(SkyLightTradeMarkUo)+SkylightLabour+IF(H$22&gt;1.2,SkyLightLabourLarge)</f>
        <v>97.425427333333332</v>
      </c>
      <c r="I38" s="142">
        <f>'[6]Cost Price'!I39+'[6]Cost Price'!I39*(SkyLightTradeMarkUo)+SkylightLabour+IF(I$22&gt;1.2,SkyLightLabourLarge)</f>
        <v>105.41372333333332</v>
      </c>
      <c r="J38" s="88">
        <f>'[6]Cost Price'!J39+'[6]Cost Price'!J39*(SkyLightTradeMarkUo)+SkylightLabour+IF(J$22&gt;1.2,SkyLightLabourLarge)</f>
        <v>113.57541933333333</v>
      </c>
      <c r="K38" s="142">
        <f>'[6]Cost Price'!K39+'[6]Cost Price'!K39*(SkyLightTradeMarkUo)+SkylightLabour+IF(K$22&gt;1.2,SkyLightLabourLarge)</f>
        <v>122.55175533333333</v>
      </c>
      <c r="L38" s="88">
        <f>'[6]Cost Price'!L39+'[6]Cost Price'!L39*(SkyLightTradeMarkUo)+SkylightLabour+IF(L$22&gt;1.2,SkyLightLabourLarge)</f>
        <v>134.54005133333337</v>
      </c>
      <c r="M38" s="142">
        <f>'[6]Cost Price'!M39+'[6]Cost Price'!M39*(SkyLightTradeMarkUo)+SkylightLabour+IF(M$22&gt;1.2,SkyLightLabourLarge)</f>
        <v>142.52834733333333</v>
      </c>
      <c r="N38" s="2"/>
      <c r="O38" s="2"/>
      <c r="P38" s="2"/>
      <c r="Q38" s="2"/>
      <c r="R38" s="2"/>
      <c r="S38" s="2"/>
    </row>
    <row r="39" spans="1:19" ht="18.75" x14ac:dyDescent="0.3">
      <c r="A39" s="317">
        <v>3</v>
      </c>
      <c r="B39" s="318">
        <f t="shared" si="7"/>
        <v>118.11023622047244</v>
      </c>
      <c r="C39" s="145">
        <f>'[6]Cost Price'!C40+'[6]Cost Price'!C40*(SkyLightTradeMarkUo)+SkylightLabour+IF(C$22&gt;1.2,SkyLightLabourLarge)</f>
        <v>59.136473333333349</v>
      </c>
      <c r="D39" s="88">
        <f>'[6]Cost Price'!D40+'[6]Cost Price'!D40*(SkyLightTradeMarkUo)+SkylightLabour+IF(D$22&gt;1.2,SkyLightLabourLarge)</f>
        <v>68.307873333333347</v>
      </c>
      <c r="E39" s="142">
        <f>'[6]Cost Price'!E40+'[6]Cost Price'!E40*(SkyLightTradeMarkUo)+SkylightLabour+IF(E$22&gt;1.2,SkyLightLabourLarge)</f>
        <v>80.583133333333336</v>
      </c>
      <c r="F39" s="88">
        <f>'[6]Cost Price'!F40+'[6]Cost Price'!F40*(SkyLightTradeMarkUo)+SkylightLabour+IF(F$22&gt;1.2,SkyLightLabourLarge)</f>
        <v>89.754533333333328</v>
      </c>
      <c r="G39" s="142">
        <f>'[6]Cost Price'!G40+'[6]Cost Price'!G40*(SkyLightTradeMarkUo)+SkylightLabour+IF(G$22&gt;1.2,SkyLightLabourLarge)</f>
        <v>99.91397333333336</v>
      </c>
      <c r="H39" s="88">
        <f>'[6]Cost Price'!H40+'[6]Cost Price'!H40*(SkyLightTradeMarkUo)+SkylightLabour+IF(H$22&gt;1.2,SkyLightLabourLarge)</f>
        <v>109.08537333333334</v>
      </c>
      <c r="I39" s="142">
        <f>'[6]Cost Price'!I40+'[6]Cost Price'!I40*(SkyLightTradeMarkUo)+SkylightLabour+IF(I$22&gt;1.2,SkyLightLabourLarge)</f>
        <v>118.25677333333336</v>
      </c>
      <c r="J39" s="88">
        <f>'[6]Cost Price'!J40+'[6]Cost Price'!J40*(SkyLightTradeMarkUo)+SkylightLabour+IF(J$22&gt;1.2,SkyLightLabourLarge)</f>
        <v>127.60157333333335</v>
      </c>
      <c r="K39" s="142">
        <f>'[6]Cost Price'!K40+'[6]Cost Price'!K40*(SkyLightTradeMarkUo)+SkylightLabour+IF(K$22&gt;1.2,SkyLightLabourLarge)</f>
        <v>137.76101333333335</v>
      </c>
      <c r="L39" s="88">
        <f>'[6]Cost Price'!L40+'[6]Cost Price'!L40*(SkyLightTradeMarkUo)+SkylightLabour+IF(L$22&gt;1.2,SkyLightLabourLarge)</f>
        <v>150.93241333333336</v>
      </c>
      <c r="M39" s="142">
        <f>'[6]Cost Price'!M40+'[6]Cost Price'!M40*(SkyLightTradeMarkUo)+SkylightLabour+IF(M$22&gt;1.2,SkyLightLabourLarge)</f>
        <v>160.10381333333333</v>
      </c>
      <c r="N39" s="2"/>
      <c r="O39" s="2"/>
      <c r="P39" s="2"/>
      <c r="Q39" s="2"/>
      <c r="R39" s="2"/>
      <c r="S39" s="2"/>
    </row>
    <row r="40" spans="1:19" ht="18.75" x14ac:dyDescent="0.3">
      <c r="A40" s="2"/>
      <c r="B40" s="2"/>
      <c r="C40" s="2"/>
      <c r="D40" s="2"/>
      <c r="E40" s="2"/>
      <c r="F40" s="2"/>
      <c r="G40" s="2"/>
      <c r="H40" s="2"/>
      <c r="I40" s="2"/>
      <c r="J40" s="2"/>
      <c r="K40" s="2"/>
      <c r="L40" s="2"/>
      <c r="M40" s="2"/>
      <c r="N40" s="2"/>
      <c r="O40" s="2"/>
      <c r="P40" s="2"/>
      <c r="Q40" s="2"/>
      <c r="R40" s="2"/>
      <c r="S40" s="2"/>
    </row>
    <row r="41" spans="1:19" x14ac:dyDescent="0.25">
      <c r="A41" s="120"/>
      <c r="B41" s="120"/>
      <c r="C41" s="120"/>
      <c r="D41" s="120"/>
      <c r="E41" s="120"/>
      <c r="F41" s="120"/>
      <c r="G41" s="120"/>
      <c r="H41" s="120"/>
      <c r="I41" s="120"/>
      <c r="J41" s="120"/>
      <c r="K41" s="120"/>
      <c r="L41" s="120"/>
      <c r="M41" s="120"/>
      <c r="N41" s="120"/>
      <c r="O41" s="120"/>
      <c r="P41" s="120"/>
      <c r="Q41" s="120"/>
      <c r="R41" s="120"/>
      <c r="S41" s="120"/>
    </row>
  </sheetData>
  <pageMargins left="0.25" right="0.25" top="0.75" bottom="0.75" header="0.3" footer="0.3"/>
  <pageSetup paperSize="9" scale="60" orientation="portrait" r:id="rId1"/>
  <headerFooter>
    <oddHeader xml:space="preserve">&amp;L&amp;"-,Bold"&amp;18Pleated Free Hanging &amp;R&amp;"-,Bold"&amp;18Skylight Pleated&amp;"-,Regular"&amp;10
</oddHeader>
    <oddFooter xml:space="preserve">&amp;LTop fix Brackets as Standard
</oddFooter>
  </headerFooter>
  <rowBreaks count="1" manualBreakCount="1">
    <brk id="40" max="19" man="1"/>
  </rowBreaks>
  <colBreaks count="1" manualBreakCount="1">
    <brk id="19" max="4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5B90D-D057-4CDC-8205-675B9E96E757}">
  <dimension ref="A1:AJ41"/>
  <sheetViews>
    <sheetView view="pageBreakPreview" zoomScaleNormal="100" zoomScaleSheetLayoutView="100" workbookViewId="0">
      <selection activeCell="P30" sqref="P30"/>
    </sheetView>
  </sheetViews>
  <sheetFormatPr defaultColWidth="0.140625" defaultRowHeight="15.75" x14ac:dyDescent="0.25"/>
  <cols>
    <col min="1" max="19" width="8.7109375" style="125" customWidth="1"/>
    <col min="20" max="16384" width="0.140625" style="117"/>
  </cols>
  <sheetData>
    <row r="1" spans="1:36" ht="18.75" x14ac:dyDescent="0.3">
      <c r="A1" s="276" t="s">
        <v>527</v>
      </c>
      <c r="B1" s="2"/>
      <c r="C1" s="320"/>
      <c r="D1" s="320"/>
      <c r="E1" s="320"/>
      <c r="F1" s="320"/>
      <c r="G1" s="320"/>
      <c r="H1" s="320"/>
      <c r="I1" s="320"/>
      <c r="J1" s="320"/>
      <c r="K1" s="320"/>
      <c r="L1" s="320"/>
      <c r="M1" s="320"/>
      <c r="N1" s="334"/>
      <c r="O1" s="320"/>
      <c r="P1" s="308"/>
      <c r="Q1" s="320"/>
      <c r="R1" s="320"/>
      <c r="S1" s="334" t="s">
        <v>529</v>
      </c>
    </row>
    <row r="2" spans="1:36" ht="18.75" x14ac:dyDescent="0.3">
      <c r="A2" s="1" t="s">
        <v>350</v>
      </c>
      <c r="B2" s="321"/>
      <c r="C2" s="320"/>
      <c r="D2" s="320"/>
      <c r="E2" s="320"/>
      <c r="F2" s="320"/>
      <c r="G2" s="320"/>
      <c r="H2" s="320"/>
      <c r="I2" s="320"/>
      <c r="J2" s="320"/>
      <c r="K2" s="320"/>
      <c r="L2" s="320"/>
      <c r="M2" s="320"/>
      <c r="N2" s="320"/>
      <c r="O2" s="308"/>
      <c r="P2" s="320"/>
      <c r="Q2" s="320"/>
      <c r="R2" s="320"/>
      <c r="S2" s="334" t="s">
        <v>530</v>
      </c>
    </row>
    <row r="3" spans="1:36" ht="18.75" x14ac:dyDescent="0.3">
      <c r="A3" s="322" t="s">
        <v>269</v>
      </c>
      <c r="B3" s="323" t="s">
        <v>2</v>
      </c>
      <c r="C3" s="324">
        <v>0.4</v>
      </c>
      <c r="D3" s="324">
        <v>0.5</v>
      </c>
      <c r="E3" s="324">
        <v>0.6</v>
      </c>
      <c r="F3" s="324">
        <v>0.7</v>
      </c>
      <c r="G3" s="324">
        <v>0.8</v>
      </c>
      <c r="H3" s="324">
        <v>0.9</v>
      </c>
      <c r="I3" s="324">
        <v>1</v>
      </c>
      <c r="J3" s="324">
        <v>1.1000000000000001</v>
      </c>
      <c r="K3" s="324">
        <v>1.2</v>
      </c>
      <c r="L3" s="324">
        <v>1.3</v>
      </c>
      <c r="M3" s="324">
        <v>1.4</v>
      </c>
      <c r="N3" s="324">
        <v>1.5</v>
      </c>
      <c r="O3" s="324">
        <v>1.6</v>
      </c>
      <c r="P3" s="324">
        <v>1.7</v>
      </c>
      <c r="Q3" s="324">
        <v>1.8</v>
      </c>
      <c r="R3" s="324">
        <v>1.9</v>
      </c>
      <c r="S3" s="324">
        <v>2</v>
      </c>
      <c r="T3" s="126"/>
      <c r="U3" s="126"/>
      <c r="V3" s="126"/>
      <c r="W3" s="126"/>
      <c r="X3" s="126"/>
      <c r="Y3" s="126"/>
      <c r="Z3" s="126"/>
      <c r="AA3" s="126"/>
      <c r="AB3" s="126"/>
      <c r="AC3" s="126"/>
      <c r="AD3" s="126"/>
      <c r="AE3" s="126"/>
      <c r="AF3" s="126"/>
      <c r="AG3" s="126"/>
      <c r="AH3" s="126"/>
      <c r="AI3" s="126"/>
      <c r="AJ3" s="126"/>
    </row>
    <row r="4" spans="1:36" ht="18.75" x14ac:dyDescent="0.3">
      <c r="A4" s="325" t="s">
        <v>3</v>
      </c>
      <c r="B4" s="326" t="s">
        <v>241</v>
      </c>
      <c r="C4" s="327">
        <f>CONVERT(C3,"m","in")</f>
        <v>15.748031496062993</v>
      </c>
      <c r="D4" s="327">
        <f t="shared" ref="D4:S4" si="0">CONVERT(D3,"m","in")</f>
        <v>19.685039370078741</v>
      </c>
      <c r="E4" s="327">
        <f t="shared" si="0"/>
        <v>23.622047244094489</v>
      </c>
      <c r="F4" s="327">
        <f t="shared" si="0"/>
        <v>27.559055118110237</v>
      </c>
      <c r="G4" s="327">
        <f t="shared" si="0"/>
        <v>31.496062992125985</v>
      </c>
      <c r="H4" s="327">
        <f t="shared" si="0"/>
        <v>35.433070866141733</v>
      </c>
      <c r="I4" s="327">
        <f t="shared" si="0"/>
        <v>39.370078740157481</v>
      </c>
      <c r="J4" s="327">
        <f t="shared" si="0"/>
        <v>43.30708661417323</v>
      </c>
      <c r="K4" s="327">
        <f t="shared" si="0"/>
        <v>47.244094488188978</v>
      </c>
      <c r="L4" s="327">
        <f t="shared" si="0"/>
        <v>51.181102362204726</v>
      </c>
      <c r="M4" s="327">
        <f t="shared" si="0"/>
        <v>55.118110236220474</v>
      </c>
      <c r="N4" s="327">
        <f t="shared" si="0"/>
        <v>59.055118110236222</v>
      </c>
      <c r="O4" s="327">
        <f t="shared" si="0"/>
        <v>62.99212598425197</v>
      </c>
      <c r="P4" s="327">
        <f t="shared" si="0"/>
        <v>66.929133858267718</v>
      </c>
      <c r="Q4" s="327">
        <f t="shared" si="0"/>
        <v>70.866141732283467</v>
      </c>
      <c r="R4" s="327">
        <f t="shared" si="0"/>
        <v>74.803149606299215</v>
      </c>
      <c r="S4" s="327">
        <f t="shared" si="0"/>
        <v>78.740157480314963</v>
      </c>
    </row>
    <row r="5" spans="1:36" ht="18.75" x14ac:dyDescent="0.3">
      <c r="A5" s="328">
        <v>0.6</v>
      </c>
      <c r="B5" s="329">
        <f>CONVERT(A5,"m","in")</f>
        <v>23.622047244094489</v>
      </c>
      <c r="C5" s="118">
        <f>'C Cell Free Hanging &amp; SkyLight'!C5+'C Cell Free Hanging &amp; SkyLight'!C5*(-PleatedFreeHangDiscount)</f>
        <v>28.569082933333341</v>
      </c>
      <c r="D5" s="118">
        <f>'C Cell Free Hanging &amp; SkyLight'!D5+'C Cell Free Hanging &amp; SkyLight'!D5*(-PleatedFreeHangDiscount)</f>
        <v>31.430821333333334</v>
      </c>
      <c r="E5" s="118">
        <f>'C Cell Free Hanging &amp; SkyLight'!E5+'C Cell Free Hanging &amp; SkyLight'!E5*(-PleatedFreeHangDiscount)</f>
        <v>35.146877733333334</v>
      </c>
      <c r="F5" s="118">
        <f>'C Cell Free Hanging &amp; SkyLight'!F5+'C Cell Free Hanging &amp; SkyLight'!F5*(-PleatedFreeHangDiscount)</f>
        <v>38.008616133333334</v>
      </c>
      <c r="G5" s="118">
        <f>'C Cell Free Hanging &amp; SkyLight'!G5+'C Cell Free Hanging &amp; SkyLight'!G5*(-PleatedFreeHangDiscount)</f>
        <v>40.870354533333334</v>
      </c>
      <c r="H5" s="118">
        <f>'C Cell Free Hanging &amp; SkyLight'!H5+'C Cell Free Hanging &amp; SkyLight'!H5*(-PleatedFreeHangDiscount)</f>
        <v>43.732092933333334</v>
      </c>
      <c r="I5" s="118">
        <f>'C Cell Free Hanging &amp; SkyLight'!I5+'C Cell Free Hanging &amp; SkyLight'!I5*(-PleatedFreeHangDiscount)</f>
        <v>46.593831333333334</v>
      </c>
      <c r="J5" s="118">
        <f>'C Cell Free Hanging &amp; SkyLight'!J5+'C Cell Free Hanging &amp; SkyLight'!J5*(-PleatedFreeHangDiscount)</f>
        <v>50.175247733333336</v>
      </c>
      <c r="K5" s="118">
        <f>'C Cell Free Hanging &amp; SkyLight'!K5+'C Cell Free Hanging &amp; SkyLight'!K5*(-PleatedFreeHangDiscount)</f>
        <v>53.036986133333329</v>
      </c>
      <c r="L5" s="118">
        <f>'C Cell Free Hanging &amp; SkyLight'!L5+'C Cell Free Hanging &amp; SkyLight'!L5*(-PleatedFreeHangDiscount)</f>
        <v>58.898724533333329</v>
      </c>
      <c r="M5" s="118">
        <f>'C Cell Free Hanging &amp; SkyLight'!M5+'C Cell Free Hanging &amp; SkyLight'!M5*(-PleatedFreeHangDiscount)</f>
        <v>61.760462933333329</v>
      </c>
      <c r="N5" s="118">
        <f>'C Cell Free Hanging &amp; SkyLight'!N5+'C Cell Free Hanging &amp; SkyLight'!N5*(-PleatedFreeHangDiscount)</f>
        <v>65.116221333333328</v>
      </c>
      <c r="O5" s="118">
        <f>'C Cell Free Hanging &amp; SkyLight'!O5+'C Cell Free Hanging &amp; SkyLight'!O5*(-PleatedFreeHangDiscount)</f>
        <v>68.697637733333337</v>
      </c>
      <c r="P5" s="118">
        <f>'C Cell Free Hanging &amp; SkyLight'!P5+'C Cell Free Hanging &amp; SkyLight'!P5*(-PleatedFreeHangDiscount)</f>
        <v>71.55937613333333</v>
      </c>
      <c r="Q5" s="118">
        <f>'C Cell Free Hanging &amp; SkyLight'!Q5+'C Cell Free Hanging &amp; SkyLight'!Q5*(-PleatedFreeHangDiscount)</f>
        <v>74.421114533333309</v>
      </c>
      <c r="R5" s="118">
        <f>'C Cell Free Hanging &amp; SkyLight'!R5+'C Cell Free Hanging &amp; SkyLight'!R5*(-PleatedFreeHangDiscount)</f>
        <v>77.282852933333302</v>
      </c>
      <c r="S5" s="118">
        <f>'C Cell Free Hanging &amp; SkyLight'!S5+'C Cell Free Hanging &amp; SkyLight'!S5*(-PleatedFreeHangDiscount)</f>
        <v>80.144591333333295</v>
      </c>
    </row>
    <row r="6" spans="1:36" ht="18.75" x14ac:dyDescent="0.3">
      <c r="A6" s="324">
        <v>1</v>
      </c>
      <c r="B6" s="329">
        <f t="shared" ref="B6:B9" si="1">CONVERT(A6,"m","in")</f>
        <v>39.370078740157481</v>
      </c>
      <c r="C6" s="118">
        <f>'C Cell Free Hanging &amp; SkyLight'!C6+'C Cell Free Hanging &amp; SkyLight'!C6*(-PleatedFreeHangDiscount)</f>
        <v>31.190689333333339</v>
      </c>
      <c r="D6" s="118">
        <f>'C Cell Free Hanging &amp; SkyLight'!D6+'C Cell Free Hanging &amp; SkyLight'!D6*(-PleatedFreeHangDiscount)</f>
        <v>34.662949333333337</v>
      </c>
      <c r="E6" s="118">
        <f>'C Cell Free Hanging &amp; SkyLight'!E6+'C Cell Free Hanging &amp; SkyLight'!E6*(-PleatedFreeHangDiscount)</f>
        <v>39.079287333333333</v>
      </c>
      <c r="F6" s="118">
        <f>'C Cell Free Hanging &amp; SkyLight'!F6+'C Cell Free Hanging &amp; SkyLight'!F6*(-PleatedFreeHangDiscount)</f>
        <v>42.551547333333332</v>
      </c>
      <c r="G6" s="118">
        <f>'C Cell Free Hanging &amp; SkyLight'!G6+'C Cell Free Hanging &amp; SkyLight'!G6*(-PleatedFreeHangDiscount)</f>
        <v>46.02380733333333</v>
      </c>
      <c r="H6" s="118">
        <f>'C Cell Free Hanging &amp; SkyLight'!H6+'C Cell Free Hanging &amp; SkyLight'!H6*(-PleatedFreeHangDiscount)</f>
        <v>49.496067333333336</v>
      </c>
      <c r="I6" s="118">
        <f>'C Cell Free Hanging &amp; SkyLight'!I6+'C Cell Free Hanging &amp; SkyLight'!I6*(-PleatedFreeHangDiscount)</f>
        <v>52.968327333333328</v>
      </c>
      <c r="J6" s="118">
        <f>'C Cell Free Hanging &amp; SkyLight'!J6+'C Cell Free Hanging &amp; SkyLight'!J6*(-PleatedFreeHangDiscount)</f>
        <v>57.160265333333335</v>
      </c>
      <c r="K6" s="118">
        <f>'C Cell Free Hanging &amp; SkyLight'!K6+'C Cell Free Hanging &amp; SkyLight'!K6*(-PleatedFreeHangDiscount)</f>
        <v>60.632525333333327</v>
      </c>
      <c r="L6" s="118">
        <f>'C Cell Free Hanging &amp; SkyLight'!L6+'C Cell Free Hanging &amp; SkyLight'!L6*(-PleatedFreeHangDiscount)</f>
        <v>67.104785333333325</v>
      </c>
      <c r="M6" s="118">
        <f>'C Cell Free Hanging &amp; SkyLight'!M6+'C Cell Free Hanging &amp; SkyLight'!M6*(-PleatedFreeHangDiscount)</f>
        <v>70.577045333333317</v>
      </c>
      <c r="N6" s="118">
        <f>'C Cell Free Hanging &amp; SkyLight'!N6+'C Cell Free Hanging &amp; SkyLight'!N6*(-PleatedFreeHangDiscount)</f>
        <v>74.543325333333328</v>
      </c>
      <c r="O6" s="118">
        <f>'C Cell Free Hanging &amp; SkyLight'!O6+'C Cell Free Hanging &amp; SkyLight'!O6*(-PleatedFreeHangDiscount)</f>
        <v>78.735263333333322</v>
      </c>
      <c r="P6" s="118">
        <f>'C Cell Free Hanging &amp; SkyLight'!P6+'C Cell Free Hanging &amp; SkyLight'!P6*(-PleatedFreeHangDiscount)</f>
        <v>82.207523333333327</v>
      </c>
      <c r="Q6" s="118">
        <f>'C Cell Free Hanging &amp; SkyLight'!Q6+'C Cell Free Hanging &amp; SkyLight'!Q6*(-PleatedFreeHangDiscount)</f>
        <v>85.679783333333319</v>
      </c>
      <c r="R6" s="118">
        <f>'C Cell Free Hanging &amp; SkyLight'!R6+'C Cell Free Hanging &amp; SkyLight'!R6*(-PleatedFreeHangDiscount)</f>
        <v>89.15204333333331</v>
      </c>
      <c r="S6" s="118">
        <f>'C Cell Free Hanging &amp; SkyLight'!S6+'C Cell Free Hanging &amp; SkyLight'!S6*(-PleatedFreeHangDiscount)</f>
        <v>92.624303333333316</v>
      </c>
    </row>
    <row r="7" spans="1:36" ht="18.75" x14ac:dyDescent="0.3">
      <c r="A7" s="324">
        <v>1.5</v>
      </c>
      <c r="B7" s="329">
        <f t="shared" si="1"/>
        <v>59.055118110236222</v>
      </c>
      <c r="C7" s="118">
        <f>'C Cell Free Hanging &amp; SkyLight'!C7+'C Cell Free Hanging &amp; SkyLight'!C7*(-PleatedFreeHangDiscount)</f>
        <v>34.692097333333336</v>
      </c>
      <c r="D7" s="118">
        <f>'C Cell Free Hanging &amp; SkyLight'!D7+'C Cell Free Hanging &amp; SkyLight'!D7*(-PleatedFreeHangDiscount)</f>
        <v>38.927509333333333</v>
      </c>
      <c r="E7" s="118">
        <f>'C Cell Free Hanging &amp; SkyLight'!E7+'C Cell Free Hanging &amp; SkyLight'!E7*(-PleatedFreeHangDiscount)</f>
        <v>44.219199333333336</v>
      </c>
      <c r="F7" s="118">
        <f>'C Cell Free Hanging &amp; SkyLight'!F7+'C Cell Free Hanging &amp; SkyLight'!F7*(-PleatedFreeHangDiscount)</f>
        <v>48.454611333333332</v>
      </c>
      <c r="G7" s="118">
        <f>'C Cell Free Hanging &amp; SkyLight'!G7+'C Cell Free Hanging &amp; SkyLight'!G7*(-PleatedFreeHangDiscount)</f>
        <v>52.690023333333336</v>
      </c>
      <c r="H7" s="118">
        <f>'C Cell Free Hanging &amp; SkyLight'!H7+'C Cell Free Hanging &amp; SkyLight'!H7*(-PleatedFreeHangDiscount)</f>
        <v>56.925435333333333</v>
      </c>
      <c r="I7" s="118">
        <f>'C Cell Free Hanging &amp; SkyLight'!I7+'C Cell Free Hanging &amp; SkyLight'!I7*(-PleatedFreeHangDiscount)</f>
        <v>61.160847333333344</v>
      </c>
      <c r="J7" s="118">
        <f>'C Cell Free Hanging &amp; SkyLight'!J7+'C Cell Free Hanging &amp; SkyLight'!J7*(-PleatedFreeHangDiscount)</f>
        <v>66.115937333333335</v>
      </c>
      <c r="K7" s="118">
        <f>'C Cell Free Hanging &amp; SkyLight'!K7+'C Cell Free Hanging &amp; SkyLight'!K7*(-PleatedFreeHangDiscount)</f>
        <v>70.351349333333317</v>
      </c>
      <c r="L7" s="118">
        <f>'C Cell Free Hanging &amp; SkyLight'!L7+'C Cell Free Hanging &amp; SkyLight'!L7*(-PleatedFreeHangDiscount)</f>
        <v>77.586761333333328</v>
      </c>
      <c r="M7" s="118">
        <f>'C Cell Free Hanging &amp; SkyLight'!M7+'C Cell Free Hanging &amp; SkyLight'!M7*(-PleatedFreeHangDiscount)</f>
        <v>81.822173333333311</v>
      </c>
      <c r="N7" s="118">
        <f>'C Cell Free Hanging &amp; SkyLight'!N7+'C Cell Free Hanging &amp; SkyLight'!N7*(-PleatedFreeHangDiscount)</f>
        <v>86.551605333333342</v>
      </c>
      <c r="O7" s="118">
        <f>'C Cell Free Hanging &amp; SkyLight'!O7+'C Cell Free Hanging &amp; SkyLight'!O7*(-PleatedFreeHangDiscount)</f>
        <v>91.50669533333334</v>
      </c>
      <c r="P7" s="118">
        <f>'C Cell Free Hanging &amp; SkyLight'!P7+'C Cell Free Hanging &amp; SkyLight'!P7*(-PleatedFreeHangDiscount)</f>
        <v>95.742107333333323</v>
      </c>
      <c r="Q7" s="118">
        <f>'C Cell Free Hanging &amp; SkyLight'!Q7+'C Cell Free Hanging &amp; SkyLight'!Q7*(-PleatedFreeHangDiscount)</f>
        <v>99.977519333333319</v>
      </c>
      <c r="R7" s="118">
        <f>'C Cell Free Hanging &amp; SkyLight'!R7+'C Cell Free Hanging &amp; SkyLight'!R7*(-PleatedFreeHangDiscount)</f>
        <v>104.21293133333332</v>
      </c>
      <c r="S7" s="118">
        <f>'C Cell Free Hanging &amp; SkyLight'!S7+'C Cell Free Hanging &amp; SkyLight'!S7*(-PleatedFreeHangDiscount)</f>
        <v>108.44834333333331</v>
      </c>
    </row>
    <row r="8" spans="1:36" ht="18.75" x14ac:dyDescent="0.3">
      <c r="A8" s="324">
        <v>2</v>
      </c>
      <c r="B8" s="329">
        <f t="shared" si="1"/>
        <v>78.740157480314963</v>
      </c>
      <c r="C8" s="118">
        <f>'C Cell Free Hanging &amp; SkyLight'!C8+'C Cell Free Hanging &amp; SkyLight'!C8*(-PleatedFreeHangDiscount)</f>
        <v>38.193505333333334</v>
      </c>
      <c r="D8" s="118">
        <f>'C Cell Free Hanging &amp; SkyLight'!D8+'C Cell Free Hanging &amp; SkyLight'!D8*(-PleatedFreeHangDiscount)</f>
        <v>43.192069333333336</v>
      </c>
      <c r="E8" s="118">
        <f>'C Cell Free Hanging &amp; SkyLight'!E8+'C Cell Free Hanging &amp; SkyLight'!E8*(-PleatedFreeHangDiscount)</f>
        <v>49.359111333333331</v>
      </c>
      <c r="F8" s="118">
        <f>'C Cell Free Hanging &amp; SkyLight'!F8+'C Cell Free Hanging &amp; SkyLight'!F8*(-PleatedFreeHangDiscount)</f>
        <v>54.357675333333326</v>
      </c>
      <c r="G8" s="118">
        <f>'C Cell Free Hanging &amp; SkyLight'!G8+'C Cell Free Hanging &amp; SkyLight'!G8*(-PleatedFreeHangDiscount)</f>
        <v>59.356239333333335</v>
      </c>
      <c r="H8" s="118">
        <f>'C Cell Free Hanging &amp; SkyLight'!H8+'C Cell Free Hanging &amp; SkyLight'!H8*(-PleatedFreeHangDiscount)</f>
        <v>64.354803333333336</v>
      </c>
      <c r="I8" s="118">
        <f>'C Cell Free Hanging &amp; SkyLight'!I8+'C Cell Free Hanging &amp; SkyLight'!I8*(-PleatedFreeHangDiscount)</f>
        <v>69.353367333333324</v>
      </c>
      <c r="J8" s="118">
        <f>'C Cell Free Hanging &amp; SkyLight'!J8+'C Cell Free Hanging &amp; SkyLight'!J8*(-PleatedFreeHangDiscount)</f>
        <v>75.071609333333328</v>
      </c>
      <c r="K8" s="118">
        <f>'C Cell Free Hanging &amp; SkyLight'!K8+'C Cell Free Hanging &amp; SkyLight'!K8*(-PleatedFreeHangDiscount)</f>
        <v>80.070173333333329</v>
      </c>
      <c r="L8" s="118">
        <f>'C Cell Free Hanging &amp; SkyLight'!L8+'C Cell Free Hanging &amp; SkyLight'!L8*(-PleatedFreeHangDiscount)</f>
        <v>88.068737333333331</v>
      </c>
      <c r="M8" s="118">
        <f>'C Cell Free Hanging &amp; SkyLight'!M8+'C Cell Free Hanging &amp; SkyLight'!M8*(-PleatedFreeHangDiscount)</f>
        <v>93.067301333333319</v>
      </c>
      <c r="N8" s="118">
        <f>'C Cell Free Hanging &amp; SkyLight'!N8+'C Cell Free Hanging &amp; SkyLight'!N8*(-PleatedFreeHangDiscount)</f>
        <v>98.559885333333327</v>
      </c>
      <c r="O8" s="118">
        <f>'C Cell Free Hanging &amp; SkyLight'!O8+'C Cell Free Hanging &amp; SkyLight'!O8*(-PleatedFreeHangDiscount)</f>
        <v>104.27812733333333</v>
      </c>
      <c r="P8" s="118">
        <f>'C Cell Free Hanging &amp; SkyLight'!P8+'C Cell Free Hanging &amp; SkyLight'!P8*(-PleatedFreeHangDiscount)</f>
        <v>109.27669133333333</v>
      </c>
      <c r="Q8" s="118">
        <f>'C Cell Free Hanging &amp; SkyLight'!Q8+'C Cell Free Hanging &amp; SkyLight'!Q8*(-PleatedFreeHangDiscount)</f>
        <v>114.27525533333333</v>
      </c>
      <c r="R8" s="118">
        <f>'C Cell Free Hanging &amp; SkyLight'!R8+'C Cell Free Hanging &amp; SkyLight'!R8*(-PleatedFreeHangDiscount)</f>
        <v>119.27381933333331</v>
      </c>
      <c r="S8" s="118">
        <f>'C Cell Free Hanging &amp; SkyLight'!S8+'C Cell Free Hanging &amp; SkyLight'!S8*(-PleatedFreeHangDiscount)</f>
        <v>124.27238333333331</v>
      </c>
    </row>
    <row r="9" spans="1:36" ht="18.75" x14ac:dyDescent="0.3">
      <c r="A9" s="324">
        <v>2.5</v>
      </c>
      <c r="B9" s="329">
        <f t="shared" si="1"/>
        <v>98.425196850393704</v>
      </c>
      <c r="C9" s="118">
        <f>'C Cell Free Hanging &amp; SkyLight'!C9+'C Cell Free Hanging &amp; SkyLight'!C9*(-PleatedFreeHangDiscount)</f>
        <v>41.470513333333336</v>
      </c>
      <c r="D9" s="118">
        <f>'C Cell Free Hanging &amp; SkyLight'!D9+'C Cell Free Hanging &amp; SkyLight'!D9*(-PleatedFreeHangDiscount)</f>
        <v>47.232229333333336</v>
      </c>
      <c r="E9" s="118">
        <f>'C Cell Free Hanging &amp; SkyLight'!E9+'C Cell Free Hanging &amp; SkyLight'!E9*(-PleatedFreeHangDiscount)</f>
        <v>54.274623333333338</v>
      </c>
      <c r="F9" s="118">
        <f>'C Cell Free Hanging &amp; SkyLight'!F9+'C Cell Free Hanging &amp; SkyLight'!F9*(-PleatedFreeHangDiscount)</f>
        <v>60.036339333333331</v>
      </c>
      <c r="G9" s="118">
        <f>'C Cell Free Hanging &amp; SkyLight'!G9+'C Cell Free Hanging &amp; SkyLight'!G9*(-PleatedFreeHangDiscount)</f>
        <v>65.798055333333323</v>
      </c>
      <c r="H9" s="118">
        <f>'C Cell Free Hanging &amp; SkyLight'!H9+'C Cell Free Hanging &amp; SkyLight'!H9*(-PleatedFreeHangDiscount)</f>
        <v>71.55977133333333</v>
      </c>
      <c r="I9" s="118">
        <f>'C Cell Free Hanging &amp; SkyLight'!I9+'C Cell Free Hanging &amp; SkyLight'!I9*(-PleatedFreeHangDiscount)</f>
        <v>77.321487333333337</v>
      </c>
      <c r="J9" s="118">
        <f>'C Cell Free Hanging &amp; SkyLight'!J9+'C Cell Free Hanging &amp; SkyLight'!J9*(-PleatedFreeHangDiscount)</f>
        <v>83.802881333333332</v>
      </c>
      <c r="K9" s="118">
        <f>'C Cell Free Hanging &amp; SkyLight'!K9+'C Cell Free Hanging &amp; SkyLight'!K9*(-PleatedFreeHangDiscount)</f>
        <v>89.564597333333325</v>
      </c>
      <c r="L9" s="118">
        <f>'C Cell Free Hanging &amp; SkyLight'!L9+'C Cell Free Hanging &amp; SkyLight'!L9*(-PleatedFreeHangDiscount)</f>
        <v>98.326313333333331</v>
      </c>
      <c r="M9" s="118">
        <f>'C Cell Free Hanging &amp; SkyLight'!M9+'C Cell Free Hanging &amp; SkyLight'!M9*(-PleatedFreeHangDiscount)</f>
        <v>104.08802933333332</v>
      </c>
      <c r="N9" s="118">
        <f>'C Cell Free Hanging &amp; SkyLight'!N9+'C Cell Free Hanging &amp; SkyLight'!N9*(-PleatedFreeHangDiscount)</f>
        <v>110.34376533333334</v>
      </c>
      <c r="O9" s="118">
        <f>'C Cell Free Hanging &amp; SkyLight'!O9+'C Cell Free Hanging &amp; SkyLight'!O9*(-PleatedFreeHangDiscount)</f>
        <v>116.82515933333333</v>
      </c>
      <c r="P9" s="118">
        <f>'C Cell Free Hanging &amp; SkyLight'!P9+'C Cell Free Hanging &amp; SkyLight'!P9*(-PleatedFreeHangDiscount)</f>
        <v>122.58687533333334</v>
      </c>
      <c r="Q9" s="118">
        <f>'C Cell Free Hanging &amp; SkyLight'!Q9+'C Cell Free Hanging &amp; SkyLight'!Q9*(-PleatedFreeHangDiscount)</f>
        <v>128.34859133333333</v>
      </c>
      <c r="R9" s="118">
        <f>'C Cell Free Hanging &amp; SkyLight'!R9+'C Cell Free Hanging &amp; SkyLight'!R9*(-PleatedFreeHangDiscount)</f>
        <v>134.11030733333331</v>
      </c>
      <c r="S9" s="118">
        <f>'C Cell Free Hanging &amp; SkyLight'!S9+'C Cell Free Hanging &amp; SkyLight'!S9*(-PleatedFreeHangDiscount)</f>
        <v>139.87202333333332</v>
      </c>
      <c r="U9" s="126"/>
      <c r="V9" s="126"/>
      <c r="W9" s="126"/>
      <c r="X9" s="126"/>
      <c r="Y9" s="126"/>
      <c r="Z9" s="126"/>
      <c r="AA9" s="126"/>
      <c r="AB9" s="126"/>
      <c r="AC9" s="126"/>
      <c r="AD9" s="126"/>
      <c r="AE9" s="126"/>
      <c r="AF9" s="126"/>
      <c r="AG9" s="126"/>
      <c r="AH9" s="126"/>
      <c r="AI9" s="126"/>
      <c r="AJ9" s="126"/>
    </row>
    <row r="10" spans="1:36" ht="18.75" x14ac:dyDescent="0.3">
      <c r="A10" s="320"/>
      <c r="B10" s="331"/>
      <c r="C10" s="320"/>
      <c r="D10" s="320"/>
      <c r="E10" s="320"/>
      <c r="F10" s="320"/>
      <c r="G10" s="320"/>
      <c r="H10" s="320"/>
      <c r="I10" s="320"/>
      <c r="J10" s="320"/>
      <c r="K10" s="320"/>
      <c r="L10" s="320"/>
      <c r="M10" s="320"/>
      <c r="N10" s="320"/>
      <c r="O10" s="320"/>
      <c r="P10" s="320"/>
      <c r="Q10" s="320"/>
      <c r="R10" s="320"/>
      <c r="S10" s="320"/>
    </row>
    <row r="11" spans="1:36" ht="18.75" x14ac:dyDescent="0.3">
      <c r="A11" s="1" t="s">
        <v>351</v>
      </c>
      <c r="B11" s="275"/>
      <c r="C11" s="320"/>
      <c r="D11" s="320"/>
      <c r="E11" s="320"/>
      <c r="F11" s="320"/>
      <c r="G11" s="320"/>
      <c r="H11" s="320"/>
      <c r="I11" s="320"/>
      <c r="J11" s="320"/>
      <c r="K11" s="320"/>
      <c r="L11" s="320"/>
      <c r="M11" s="320"/>
      <c r="N11" s="320"/>
      <c r="O11" s="320"/>
      <c r="P11" s="320"/>
      <c r="Q11" s="320"/>
      <c r="R11" s="320"/>
      <c r="S11" s="320"/>
    </row>
    <row r="12" spans="1:36" ht="18.75" x14ac:dyDescent="0.3">
      <c r="A12" s="322" t="s">
        <v>269</v>
      </c>
      <c r="B12" s="332" t="s">
        <v>2</v>
      </c>
      <c r="C12" s="324">
        <v>0.4</v>
      </c>
      <c r="D12" s="324">
        <v>0.5</v>
      </c>
      <c r="E12" s="324">
        <v>0.6</v>
      </c>
      <c r="F12" s="324">
        <v>0.7</v>
      </c>
      <c r="G12" s="324">
        <v>0.8</v>
      </c>
      <c r="H12" s="324">
        <v>0.9</v>
      </c>
      <c r="I12" s="324">
        <v>1</v>
      </c>
      <c r="J12" s="324">
        <v>1.1000000000000001</v>
      </c>
      <c r="K12" s="324">
        <v>1.2</v>
      </c>
      <c r="L12" s="324">
        <v>1.3</v>
      </c>
      <c r="M12" s="324">
        <v>1.4</v>
      </c>
      <c r="N12" s="324">
        <v>1.5</v>
      </c>
      <c r="O12" s="324">
        <v>1.6</v>
      </c>
      <c r="P12" s="324">
        <v>1.7</v>
      </c>
      <c r="Q12" s="324">
        <v>1.8</v>
      </c>
      <c r="R12" s="324">
        <v>1.9</v>
      </c>
      <c r="S12" s="324">
        <v>2</v>
      </c>
    </row>
    <row r="13" spans="1:36" ht="18.75" x14ac:dyDescent="0.3">
      <c r="A13" s="325" t="s">
        <v>3</v>
      </c>
      <c r="B13" s="333" t="s">
        <v>241</v>
      </c>
      <c r="C13" s="327">
        <f>CONVERT(C12,"m","in")</f>
        <v>15.748031496062993</v>
      </c>
      <c r="D13" s="327">
        <f t="shared" ref="D13:S13" si="2">CONVERT(D12,"m","in")</f>
        <v>19.685039370078741</v>
      </c>
      <c r="E13" s="327">
        <f t="shared" si="2"/>
        <v>23.622047244094489</v>
      </c>
      <c r="F13" s="327">
        <f t="shared" si="2"/>
        <v>27.559055118110237</v>
      </c>
      <c r="G13" s="327">
        <f t="shared" si="2"/>
        <v>31.496062992125985</v>
      </c>
      <c r="H13" s="327">
        <f t="shared" si="2"/>
        <v>35.433070866141733</v>
      </c>
      <c r="I13" s="327">
        <f t="shared" si="2"/>
        <v>39.370078740157481</v>
      </c>
      <c r="J13" s="327">
        <f t="shared" si="2"/>
        <v>43.30708661417323</v>
      </c>
      <c r="K13" s="327">
        <f t="shared" si="2"/>
        <v>47.244094488188978</v>
      </c>
      <c r="L13" s="327">
        <f t="shared" si="2"/>
        <v>51.181102362204726</v>
      </c>
      <c r="M13" s="327">
        <f t="shared" si="2"/>
        <v>55.118110236220474</v>
      </c>
      <c r="N13" s="327">
        <f t="shared" si="2"/>
        <v>59.055118110236222</v>
      </c>
      <c r="O13" s="327">
        <f t="shared" si="2"/>
        <v>62.99212598425197</v>
      </c>
      <c r="P13" s="327">
        <f t="shared" si="2"/>
        <v>66.929133858267718</v>
      </c>
      <c r="Q13" s="327">
        <f t="shared" si="2"/>
        <v>70.866141732283467</v>
      </c>
      <c r="R13" s="327">
        <f t="shared" si="2"/>
        <v>74.803149606299215</v>
      </c>
      <c r="S13" s="327">
        <f t="shared" si="2"/>
        <v>78.740157480314963</v>
      </c>
    </row>
    <row r="14" spans="1:36" ht="18.75" x14ac:dyDescent="0.3">
      <c r="A14" s="328">
        <v>0.6</v>
      </c>
      <c r="B14" s="329">
        <f>CONVERT(A14,"m","in")</f>
        <v>23.622047244094489</v>
      </c>
      <c r="C14" s="118">
        <f>'C Cell Free Hanging &amp; SkyLight'!C14+'C Cell Free Hanging &amp; SkyLight'!C14*(-PleatedFreeHangDiscount)</f>
        <v>30.58485253333334</v>
      </c>
      <c r="D14" s="118">
        <f>'C Cell Free Hanging &amp; SkyLight'!D14+'C Cell Free Hanging &amp; SkyLight'!D14*(-PleatedFreeHangDiscount)</f>
        <v>33.95053333333334</v>
      </c>
      <c r="E14" s="118">
        <f>'C Cell Free Hanging &amp; SkyLight'!E14+'C Cell Free Hanging &amp; SkyLight'!E14*(-PleatedFreeHangDiscount)</f>
        <v>38.170532133333332</v>
      </c>
      <c r="F14" s="118">
        <f>'C Cell Free Hanging &amp; SkyLight'!F14+'C Cell Free Hanging &amp; SkyLight'!F14*(-PleatedFreeHangDiscount)</f>
        <v>41.536212933333339</v>
      </c>
      <c r="G14" s="118">
        <f>'C Cell Free Hanging &amp; SkyLight'!G14+'C Cell Free Hanging &amp; SkyLight'!G14*(-PleatedFreeHangDiscount)</f>
        <v>44.901893733333331</v>
      </c>
      <c r="H14" s="118">
        <f>'C Cell Free Hanging &amp; SkyLight'!H14+'C Cell Free Hanging &amp; SkyLight'!H14*(-PleatedFreeHangDiscount)</f>
        <v>48.267574533333338</v>
      </c>
      <c r="I14" s="118">
        <f>'C Cell Free Hanging &amp; SkyLight'!I14+'C Cell Free Hanging &amp; SkyLight'!I14*(-PleatedFreeHangDiscount)</f>
        <v>51.633255333333338</v>
      </c>
      <c r="J14" s="118">
        <f>'C Cell Free Hanging &amp; SkyLight'!J14+'C Cell Free Hanging &amp; SkyLight'!J14*(-PleatedFreeHangDiscount)</f>
        <v>55.71861413333334</v>
      </c>
      <c r="K14" s="118">
        <f>'C Cell Free Hanging &amp; SkyLight'!K14+'C Cell Free Hanging &amp; SkyLight'!K14*(-PleatedFreeHangDiscount)</f>
        <v>59.084294933333332</v>
      </c>
      <c r="L14" s="118">
        <f>'C Cell Free Hanging &amp; SkyLight'!L14+'C Cell Free Hanging &amp; SkyLight'!L14*(-PleatedFreeHangDiscount)</f>
        <v>65.449975733333332</v>
      </c>
      <c r="M14" s="118">
        <f>'C Cell Free Hanging &amp; SkyLight'!M14+'C Cell Free Hanging &amp; SkyLight'!M14*(-PleatedFreeHangDiscount)</f>
        <v>68.815656533333325</v>
      </c>
      <c r="N14" s="118">
        <f>'C Cell Free Hanging &amp; SkyLight'!N14+'C Cell Free Hanging &amp; SkyLight'!N14*(-PleatedFreeHangDiscount)</f>
        <v>72.675357333333324</v>
      </c>
      <c r="O14" s="118">
        <f>'C Cell Free Hanging &amp; SkyLight'!O14+'C Cell Free Hanging &amp; SkyLight'!O14*(-PleatedFreeHangDiscount)</f>
        <v>76.760716133333332</v>
      </c>
      <c r="P14" s="118">
        <f>'C Cell Free Hanging &amp; SkyLight'!P14+'C Cell Free Hanging &amp; SkyLight'!P14*(-PleatedFreeHangDiscount)</f>
        <v>80.126396933333339</v>
      </c>
      <c r="Q14" s="118">
        <f>'C Cell Free Hanging &amp; SkyLight'!Q14+'C Cell Free Hanging &amp; SkyLight'!Q14*(-PleatedFreeHangDiscount)</f>
        <v>83.492077733333318</v>
      </c>
      <c r="R14" s="118">
        <f>'C Cell Free Hanging &amp; SkyLight'!R14+'C Cell Free Hanging &amp; SkyLight'!R14*(-PleatedFreeHangDiscount)</f>
        <v>86.85775853333331</v>
      </c>
      <c r="S14" s="118">
        <f>'C Cell Free Hanging &amp; SkyLight'!S14+'C Cell Free Hanging &amp; SkyLight'!S14*(-PleatedFreeHangDiscount)</f>
        <v>90.223439333333303</v>
      </c>
    </row>
    <row r="15" spans="1:36" ht="18.75" x14ac:dyDescent="0.3">
      <c r="A15" s="324">
        <v>1</v>
      </c>
      <c r="B15" s="329">
        <f t="shared" ref="B15:B18" si="3">CONVERT(A15,"m","in")</f>
        <v>39.370078740157481</v>
      </c>
      <c r="C15" s="118">
        <f>'C Cell Free Hanging &amp; SkyLight'!C15+'C Cell Free Hanging &amp; SkyLight'!C15*(-PleatedFreeHangDiscount)</f>
        <v>34.550305333333341</v>
      </c>
      <c r="D15" s="118">
        <f>'C Cell Free Hanging &amp; SkyLight'!D15+'C Cell Free Hanging &amp; SkyLight'!D15*(-PleatedFreeHangDiscount)</f>
        <v>38.862469333333337</v>
      </c>
      <c r="E15" s="118">
        <f>'C Cell Free Hanging &amp; SkyLight'!E15+'C Cell Free Hanging &amp; SkyLight'!E15*(-PleatedFreeHangDiscount)</f>
        <v>44.118711333333337</v>
      </c>
      <c r="F15" s="118">
        <f>'C Cell Free Hanging &amp; SkyLight'!F15+'C Cell Free Hanging &amp; SkyLight'!F15*(-PleatedFreeHangDiscount)</f>
        <v>48.430875333333333</v>
      </c>
      <c r="G15" s="118">
        <f>'C Cell Free Hanging &amp; SkyLight'!G15+'C Cell Free Hanging &amp; SkyLight'!G15*(-PleatedFreeHangDiscount)</f>
        <v>52.743039333333336</v>
      </c>
      <c r="H15" s="118">
        <f>'C Cell Free Hanging &amp; SkyLight'!H15+'C Cell Free Hanging &amp; SkyLight'!H15*(-PleatedFreeHangDiscount)</f>
        <v>57.055203333333345</v>
      </c>
      <c r="I15" s="118">
        <f>'C Cell Free Hanging &amp; SkyLight'!I15+'C Cell Free Hanging &amp; SkyLight'!I15*(-PleatedFreeHangDiscount)</f>
        <v>61.367367333333334</v>
      </c>
      <c r="J15" s="118">
        <f>'C Cell Free Hanging &amp; SkyLight'!J15+'C Cell Free Hanging &amp; SkyLight'!J15*(-PleatedFreeHangDiscount)</f>
        <v>66.399209333333332</v>
      </c>
      <c r="K15" s="118">
        <f>'C Cell Free Hanging &amp; SkyLight'!K15+'C Cell Free Hanging &amp; SkyLight'!K15*(-PleatedFreeHangDiscount)</f>
        <v>70.711373333333327</v>
      </c>
      <c r="L15" s="118">
        <f>'C Cell Free Hanging &amp; SkyLight'!L15+'C Cell Free Hanging &amp; SkyLight'!L15*(-PleatedFreeHangDiscount)</f>
        <v>78.023537333333337</v>
      </c>
      <c r="M15" s="118">
        <f>'C Cell Free Hanging &amp; SkyLight'!M15+'C Cell Free Hanging &amp; SkyLight'!M15*(-PleatedFreeHangDiscount)</f>
        <v>82.335701333333319</v>
      </c>
      <c r="N15" s="118">
        <f>'C Cell Free Hanging &amp; SkyLight'!N15+'C Cell Free Hanging &amp; SkyLight'!N15*(-PleatedFreeHangDiscount)</f>
        <v>87.141885333333335</v>
      </c>
      <c r="O15" s="118">
        <f>'C Cell Free Hanging &amp; SkyLight'!O15+'C Cell Free Hanging &amp; SkyLight'!O15*(-PleatedFreeHangDiscount)</f>
        <v>92.173727333333332</v>
      </c>
      <c r="P15" s="118">
        <f>'C Cell Free Hanging &amp; SkyLight'!P15+'C Cell Free Hanging &amp; SkyLight'!P15*(-PleatedFreeHangDiscount)</f>
        <v>96.485891333333328</v>
      </c>
      <c r="Q15" s="118">
        <f>'C Cell Free Hanging &amp; SkyLight'!Q15+'C Cell Free Hanging &amp; SkyLight'!Q15*(-PleatedFreeHangDiscount)</f>
        <v>100.79805533333332</v>
      </c>
      <c r="R15" s="118">
        <f>'C Cell Free Hanging &amp; SkyLight'!R15+'C Cell Free Hanging &amp; SkyLight'!R15*(-PleatedFreeHangDiscount)</f>
        <v>105.11021933333332</v>
      </c>
      <c r="S15" s="118">
        <f>'C Cell Free Hanging &amp; SkyLight'!S15+'C Cell Free Hanging &amp; SkyLight'!S15*(-PleatedFreeHangDiscount)</f>
        <v>109.42238333333331</v>
      </c>
    </row>
    <row r="16" spans="1:36" ht="18.75" x14ac:dyDescent="0.3">
      <c r="A16" s="324">
        <v>1.5</v>
      </c>
      <c r="B16" s="329">
        <f t="shared" si="3"/>
        <v>59.055118110236222</v>
      </c>
      <c r="C16" s="118">
        <f>'C Cell Free Hanging &amp; SkyLight'!C16+'C Cell Free Hanging &amp; SkyLight'!C16*(-PleatedFreeHangDiscount)</f>
        <v>39.73152133333334</v>
      </c>
      <c r="D16" s="118">
        <f>'C Cell Free Hanging &amp; SkyLight'!D16+'C Cell Free Hanging &amp; SkyLight'!D16*(-PleatedFreeHangDiscount)</f>
        <v>45.226789333333336</v>
      </c>
      <c r="E16" s="118">
        <f>'C Cell Free Hanging &amp; SkyLight'!E16+'C Cell Free Hanging &amp; SkyLight'!E16*(-PleatedFreeHangDiscount)</f>
        <v>51.778335333333338</v>
      </c>
      <c r="F16" s="118">
        <f>'C Cell Free Hanging &amp; SkyLight'!F16+'C Cell Free Hanging &amp; SkyLight'!F16*(-PleatedFreeHangDiscount)</f>
        <v>57.273603333333334</v>
      </c>
      <c r="G16" s="118">
        <f>'C Cell Free Hanging &amp; SkyLight'!G16+'C Cell Free Hanging &amp; SkyLight'!G16*(-PleatedFreeHangDiscount)</f>
        <v>62.768871333333344</v>
      </c>
      <c r="H16" s="118">
        <f>'C Cell Free Hanging &amp; SkyLight'!H16+'C Cell Free Hanging &amp; SkyLight'!H16*(-PleatedFreeHangDiscount)</f>
        <v>68.264139333333333</v>
      </c>
      <c r="I16" s="118">
        <f>'C Cell Free Hanging &amp; SkyLight'!I16+'C Cell Free Hanging &amp; SkyLight'!I16*(-PleatedFreeHangDiscount)</f>
        <v>73.759407333333343</v>
      </c>
      <c r="J16" s="118">
        <f>'C Cell Free Hanging &amp; SkyLight'!J16+'C Cell Free Hanging &amp; SkyLight'!J16*(-PleatedFreeHangDiscount)</f>
        <v>79.97435333333334</v>
      </c>
      <c r="K16" s="118">
        <f>'C Cell Free Hanging &amp; SkyLight'!K16+'C Cell Free Hanging &amp; SkyLight'!K16*(-PleatedFreeHangDiscount)</f>
        <v>85.469621333333336</v>
      </c>
      <c r="L16" s="118">
        <f>'C Cell Free Hanging &amp; SkyLight'!L16+'C Cell Free Hanging &amp; SkyLight'!L16*(-PleatedFreeHangDiscount)</f>
        <v>93.964889333333332</v>
      </c>
      <c r="M16" s="118">
        <f>'C Cell Free Hanging &amp; SkyLight'!M16+'C Cell Free Hanging &amp; SkyLight'!M16*(-PleatedFreeHangDiscount)</f>
        <v>99.460157333333328</v>
      </c>
      <c r="N16" s="118">
        <f>'C Cell Free Hanging &amp; SkyLight'!N16+'C Cell Free Hanging &amp; SkyLight'!N16*(-PleatedFreeHangDiscount)</f>
        <v>105.44944533333334</v>
      </c>
      <c r="O16" s="118">
        <f>'C Cell Free Hanging &amp; SkyLight'!O16+'C Cell Free Hanging &amp; SkyLight'!O16*(-PleatedFreeHangDiscount)</f>
        <v>111.66439133333336</v>
      </c>
      <c r="P16" s="118">
        <f>'C Cell Free Hanging &amp; SkyLight'!P16+'C Cell Free Hanging &amp; SkyLight'!P16*(-PleatedFreeHangDiscount)</f>
        <v>117.15965933333334</v>
      </c>
      <c r="Q16" s="118">
        <f>'C Cell Free Hanging &amp; SkyLight'!Q16+'C Cell Free Hanging &amp; SkyLight'!Q16*(-PleatedFreeHangDiscount)</f>
        <v>122.65492733333333</v>
      </c>
      <c r="R16" s="118">
        <f>'C Cell Free Hanging &amp; SkyLight'!R16+'C Cell Free Hanging &amp; SkyLight'!R16*(-PleatedFreeHangDiscount)</f>
        <v>128.15019533333333</v>
      </c>
      <c r="S16" s="118">
        <f>'C Cell Free Hanging &amp; SkyLight'!S16+'C Cell Free Hanging &amp; SkyLight'!S16*(-PleatedFreeHangDiscount)</f>
        <v>133.64546333333334</v>
      </c>
    </row>
    <row r="17" spans="1:19" ht="18.75" x14ac:dyDescent="0.3">
      <c r="A17" s="324">
        <v>2</v>
      </c>
      <c r="B17" s="329">
        <f t="shared" si="3"/>
        <v>78.740157480314963</v>
      </c>
      <c r="C17" s="118">
        <f>'C Cell Free Hanging &amp; SkyLight'!C17+'C Cell Free Hanging &amp; SkyLight'!C17*(-PleatedFreeHangDiscount)</f>
        <v>44.91273733333334</v>
      </c>
      <c r="D17" s="118">
        <f>'C Cell Free Hanging &amp; SkyLight'!D17+'C Cell Free Hanging &amp; SkyLight'!D17*(-PleatedFreeHangDiscount)</f>
        <v>51.591109333333343</v>
      </c>
      <c r="E17" s="118">
        <f>'C Cell Free Hanging &amp; SkyLight'!E17+'C Cell Free Hanging &amp; SkyLight'!E17*(-PleatedFreeHangDiscount)</f>
        <v>59.437959333333332</v>
      </c>
      <c r="F17" s="118">
        <f>'C Cell Free Hanging &amp; SkyLight'!F17+'C Cell Free Hanging &amp; SkyLight'!F17*(-PleatedFreeHangDiscount)</f>
        <v>66.116331333333335</v>
      </c>
      <c r="G17" s="118">
        <f>'C Cell Free Hanging &amp; SkyLight'!G17+'C Cell Free Hanging &amp; SkyLight'!G17*(-PleatedFreeHangDiscount)</f>
        <v>72.794703333333331</v>
      </c>
      <c r="H17" s="118">
        <f>'C Cell Free Hanging &amp; SkyLight'!H17+'C Cell Free Hanging &amp; SkyLight'!H17*(-PleatedFreeHangDiscount)</f>
        <v>79.473075333333341</v>
      </c>
      <c r="I17" s="118">
        <f>'C Cell Free Hanging &amp; SkyLight'!I17+'C Cell Free Hanging &amp; SkyLight'!I17*(-PleatedFreeHangDiscount)</f>
        <v>86.151447333333337</v>
      </c>
      <c r="J17" s="118">
        <f>'C Cell Free Hanging &amp; SkyLight'!J17+'C Cell Free Hanging &amp; SkyLight'!J17*(-PleatedFreeHangDiscount)</f>
        <v>93.549497333333335</v>
      </c>
      <c r="K17" s="118">
        <f>'C Cell Free Hanging &amp; SkyLight'!K17+'C Cell Free Hanging &amp; SkyLight'!K17*(-PleatedFreeHangDiscount)</f>
        <v>100.22786933333333</v>
      </c>
      <c r="L17" s="118">
        <f>'C Cell Free Hanging &amp; SkyLight'!L17+'C Cell Free Hanging &amp; SkyLight'!L17*(-PleatedFreeHangDiscount)</f>
        <v>109.90624133333334</v>
      </c>
      <c r="M17" s="118">
        <f>'C Cell Free Hanging &amp; SkyLight'!M17+'C Cell Free Hanging &amp; SkyLight'!M17*(-PleatedFreeHangDiscount)</f>
        <v>116.58461333333334</v>
      </c>
      <c r="N17" s="118">
        <f>'C Cell Free Hanging &amp; SkyLight'!N17+'C Cell Free Hanging &amp; SkyLight'!N17*(-PleatedFreeHangDiscount)</f>
        <v>123.75700533333334</v>
      </c>
      <c r="O17" s="118">
        <f>'C Cell Free Hanging &amp; SkyLight'!O17+'C Cell Free Hanging &amp; SkyLight'!O17*(-PleatedFreeHangDiscount)</f>
        <v>131.15505533333334</v>
      </c>
      <c r="P17" s="118">
        <f>'C Cell Free Hanging &amp; SkyLight'!P17+'C Cell Free Hanging &amp; SkyLight'!P17*(-PleatedFreeHangDiscount)</f>
        <v>137.83342733333336</v>
      </c>
      <c r="Q17" s="118">
        <f>'C Cell Free Hanging &amp; SkyLight'!Q17+'C Cell Free Hanging &amp; SkyLight'!Q17*(-PleatedFreeHangDiscount)</f>
        <v>144.51179933333336</v>
      </c>
      <c r="R17" s="118">
        <f>'C Cell Free Hanging &amp; SkyLight'!R17+'C Cell Free Hanging &amp; SkyLight'!R17*(-PleatedFreeHangDiscount)</f>
        <v>151.19017133333332</v>
      </c>
      <c r="S17" s="118">
        <f>'C Cell Free Hanging &amp; SkyLight'!S17+'C Cell Free Hanging &amp; SkyLight'!S17*(-PleatedFreeHangDiscount)</f>
        <v>157.86854333333335</v>
      </c>
    </row>
    <row r="18" spans="1:19" ht="18.75" x14ac:dyDescent="0.3">
      <c r="A18" s="324">
        <v>2.5</v>
      </c>
      <c r="B18" s="329">
        <f t="shared" si="3"/>
        <v>98.425196850393704</v>
      </c>
      <c r="C18" s="118">
        <f>'C Cell Free Hanging &amp; SkyLight'!C18+'C Cell Free Hanging &amp; SkyLight'!C18*(-PleatedFreeHangDiscount)</f>
        <v>49.869553333333336</v>
      </c>
      <c r="D18" s="118">
        <f>'C Cell Free Hanging &amp; SkyLight'!D18+'C Cell Free Hanging &amp; SkyLight'!D18*(-PleatedFreeHangDiscount)</f>
        <v>57.731029333333339</v>
      </c>
      <c r="E18" s="118">
        <f>'C Cell Free Hanging &amp; SkyLight'!E18+'C Cell Free Hanging &amp; SkyLight'!E18*(-PleatedFreeHangDiscount)</f>
        <v>66.873183333333344</v>
      </c>
      <c r="F18" s="118">
        <f>'C Cell Free Hanging &amp; SkyLight'!F18+'C Cell Free Hanging &amp; SkyLight'!F18*(-PleatedFreeHangDiscount)</f>
        <v>74.734659333333326</v>
      </c>
      <c r="G18" s="118">
        <f>'C Cell Free Hanging &amp; SkyLight'!G18+'C Cell Free Hanging &amp; SkyLight'!G18*(-PleatedFreeHangDiscount)</f>
        <v>82.596135333333322</v>
      </c>
      <c r="H18" s="118">
        <f>'C Cell Free Hanging &amp; SkyLight'!H18+'C Cell Free Hanging &amp; SkyLight'!H18*(-PleatedFreeHangDiscount)</f>
        <v>90.457611333333332</v>
      </c>
      <c r="I18" s="118">
        <f>'C Cell Free Hanging &amp; SkyLight'!I18+'C Cell Free Hanging &amp; SkyLight'!I18*(-PleatedFreeHangDiscount)</f>
        <v>98.319087333333343</v>
      </c>
      <c r="J18" s="118">
        <f>'C Cell Free Hanging &amp; SkyLight'!J18+'C Cell Free Hanging &amp; SkyLight'!J18*(-PleatedFreeHangDiscount)</f>
        <v>106.90024133333334</v>
      </c>
      <c r="K18" s="118">
        <f>'C Cell Free Hanging &amp; SkyLight'!K18+'C Cell Free Hanging &amp; SkyLight'!K18*(-PleatedFreeHangDiscount)</f>
        <v>114.76171733333335</v>
      </c>
      <c r="L18" s="118">
        <f>'C Cell Free Hanging &amp; SkyLight'!L18+'C Cell Free Hanging &amp; SkyLight'!L18*(-PleatedFreeHangDiscount)</f>
        <v>125.62319333333335</v>
      </c>
      <c r="M18" s="118">
        <f>'C Cell Free Hanging &amp; SkyLight'!M18+'C Cell Free Hanging &amp; SkyLight'!M18*(-PleatedFreeHangDiscount)</f>
        <v>133.48466933333333</v>
      </c>
      <c r="N18" s="118">
        <f>'C Cell Free Hanging &amp; SkyLight'!N18+'C Cell Free Hanging &amp; SkyLight'!N18*(-PleatedFreeHangDiscount)</f>
        <v>141.84016533333335</v>
      </c>
      <c r="O18" s="118">
        <f>'C Cell Free Hanging &amp; SkyLight'!O18+'C Cell Free Hanging &amp; SkyLight'!O18*(-PleatedFreeHangDiscount)</f>
        <v>150.42131933333334</v>
      </c>
      <c r="P18" s="118">
        <f>'C Cell Free Hanging &amp; SkyLight'!P18+'C Cell Free Hanging &amp; SkyLight'!P18*(-PleatedFreeHangDiscount)</f>
        <v>158.28279533333338</v>
      </c>
      <c r="Q18" s="118">
        <f>'C Cell Free Hanging &amp; SkyLight'!Q18+'C Cell Free Hanging &amp; SkyLight'!Q18*(-PleatedFreeHangDiscount)</f>
        <v>166.14427133333336</v>
      </c>
      <c r="R18" s="118">
        <f>'C Cell Free Hanging &amp; SkyLight'!R18+'C Cell Free Hanging &amp; SkyLight'!R18*(-PleatedFreeHangDiscount)</f>
        <v>174.00574733333335</v>
      </c>
      <c r="S18" s="118">
        <f>'C Cell Free Hanging &amp; SkyLight'!S18+'C Cell Free Hanging &amp; SkyLight'!S18*(-PleatedFreeHangDiscount)</f>
        <v>181.86722333333333</v>
      </c>
    </row>
    <row r="19" spans="1:19" ht="18.75" x14ac:dyDescent="0.3">
      <c r="A19" s="2"/>
      <c r="B19" s="2"/>
      <c r="C19" s="2"/>
      <c r="D19" s="2"/>
      <c r="E19" s="2"/>
      <c r="F19" s="2"/>
      <c r="G19" s="2"/>
      <c r="H19" s="2"/>
      <c r="I19" s="2"/>
      <c r="J19" s="2"/>
      <c r="K19" s="2"/>
      <c r="L19" s="2"/>
      <c r="M19" s="2"/>
      <c r="N19" s="2"/>
      <c r="O19" s="2"/>
      <c r="P19" s="2"/>
      <c r="Q19" s="2"/>
      <c r="R19" s="2"/>
      <c r="S19" s="2"/>
    </row>
    <row r="20" spans="1:19" ht="18.75" x14ac:dyDescent="0.3">
      <c r="A20" s="1" t="s">
        <v>528</v>
      </c>
      <c r="B20" s="2"/>
      <c r="C20" s="2"/>
      <c r="D20" s="2"/>
      <c r="E20" s="2"/>
      <c r="F20" s="2"/>
      <c r="G20" s="2"/>
      <c r="H20" s="2"/>
      <c r="I20" s="2"/>
      <c r="J20" s="2"/>
      <c r="K20" s="2"/>
      <c r="L20" s="2"/>
      <c r="M20" s="334" t="s">
        <v>531</v>
      </c>
      <c r="N20" s="2"/>
      <c r="O20" s="2"/>
      <c r="P20" s="2"/>
      <c r="Q20" s="2"/>
      <c r="R20" s="2"/>
      <c r="S20" s="2"/>
    </row>
    <row r="21" spans="1:19" ht="18.75" x14ac:dyDescent="0.3">
      <c r="A21" s="116" t="s">
        <v>350</v>
      </c>
      <c r="B21" s="117"/>
      <c r="C21" s="131"/>
      <c r="D21" s="131"/>
      <c r="E21" s="131"/>
      <c r="F21" s="131"/>
      <c r="G21" s="131"/>
      <c r="H21" s="131"/>
      <c r="I21" s="131"/>
      <c r="J21" s="131"/>
      <c r="K21" s="131"/>
      <c r="L21" s="131"/>
      <c r="M21" s="334" t="s">
        <v>532</v>
      </c>
      <c r="N21" s="2"/>
      <c r="O21" s="2"/>
      <c r="P21" s="2"/>
      <c r="Q21" s="2"/>
      <c r="R21" s="2"/>
      <c r="S21" s="2"/>
    </row>
    <row r="22" spans="1:19" ht="18.75" x14ac:dyDescent="0.3">
      <c r="A22" s="309" t="s">
        <v>269</v>
      </c>
      <c r="B22" s="310" t="s">
        <v>2</v>
      </c>
      <c r="C22" s="311">
        <v>0.4</v>
      </c>
      <c r="D22" s="312">
        <v>0.5</v>
      </c>
      <c r="E22" s="312">
        <v>0.6</v>
      </c>
      <c r="F22" s="312">
        <v>0.7</v>
      </c>
      <c r="G22" s="312">
        <v>0.8</v>
      </c>
      <c r="H22" s="312">
        <v>0.9</v>
      </c>
      <c r="I22" s="312">
        <v>1</v>
      </c>
      <c r="J22" s="312">
        <v>1.1000000000000001</v>
      </c>
      <c r="K22" s="312">
        <v>1.2</v>
      </c>
      <c r="L22" s="312">
        <v>1.3</v>
      </c>
      <c r="M22" s="312">
        <v>1.4</v>
      </c>
      <c r="N22" s="2"/>
      <c r="O22" s="2"/>
      <c r="P22" s="2"/>
      <c r="Q22" s="2"/>
      <c r="R22" s="2"/>
      <c r="S22" s="2"/>
    </row>
    <row r="23" spans="1:19" ht="18.75" x14ac:dyDescent="0.3">
      <c r="A23" s="313" t="s">
        <v>3</v>
      </c>
      <c r="B23" s="314" t="s">
        <v>241</v>
      </c>
      <c r="C23" s="315">
        <f t="shared" ref="C23:M23" si="4">CONVERT(C22,"m","in")</f>
        <v>15.748031496062993</v>
      </c>
      <c r="D23" s="316">
        <f t="shared" si="4"/>
        <v>19.685039370078741</v>
      </c>
      <c r="E23" s="316">
        <f t="shared" si="4"/>
        <v>23.622047244094489</v>
      </c>
      <c r="F23" s="316">
        <f t="shared" si="4"/>
        <v>27.559055118110237</v>
      </c>
      <c r="G23" s="316">
        <f t="shared" si="4"/>
        <v>31.496062992125985</v>
      </c>
      <c r="H23" s="316">
        <f t="shared" si="4"/>
        <v>35.433070866141733</v>
      </c>
      <c r="I23" s="316">
        <f t="shared" si="4"/>
        <v>39.370078740157481</v>
      </c>
      <c r="J23" s="316">
        <f t="shared" si="4"/>
        <v>43.30708661417323</v>
      </c>
      <c r="K23" s="316">
        <f t="shared" si="4"/>
        <v>47.244094488188978</v>
      </c>
      <c r="L23" s="316">
        <f t="shared" si="4"/>
        <v>51.181102362204726</v>
      </c>
      <c r="M23" s="316">
        <f t="shared" si="4"/>
        <v>55.118110236220474</v>
      </c>
      <c r="N23" s="2"/>
      <c r="O23" s="2"/>
      <c r="P23" s="2"/>
      <c r="Q23" s="2"/>
      <c r="R23" s="2"/>
      <c r="S23" s="2"/>
    </row>
    <row r="24" spans="1:19" ht="18.75" x14ac:dyDescent="0.3">
      <c r="A24" s="317">
        <v>0.6</v>
      </c>
      <c r="B24" s="318">
        <f t="shared" ref="B24:B29" si="5">CONVERT(A24,"m","in")</f>
        <v>23.622047244094489</v>
      </c>
      <c r="C24" s="139">
        <f>'C Cell Free Hanging &amp; SkyLight'!C24+'C Cell Free Hanging &amp; SkyLight'!C24*(-SkylightDiscount)</f>
        <v>29.938186933333334</v>
      </c>
      <c r="D24" s="139">
        <f>'C Cell Free Hanging &amp; SkyLight'!D24+'C Cell Free Hanging &amp; SkyLight'!D24*(-SkylightDiscount)</f>
        <v>32.926745333333336</v>
      </c>
      <c r="E24" s="139">
        <f>'C Cell Free Hanging &amp; SkyLight'!E24+'C Cell Free Hanging &amp; SkyLight'!E24*(-SkylightDiscount)</f>
        <v>36.674795733333333</v>
      </c>
      <c r="F24" s="139">
        <f>'C Cell Free Hanging &amp; SkyLight'!F24+'C Cell Free Hanging &amp; SkyLight'!F24*(-SkylightDiscount)</f>
        <v>39.663354133333335</v>
      </c>
      <c r="G24" s="139">
        <f>'C Cell Free Hanging &amp; SkyLight'!G24+'C Cell Free Hanging &amp; SkyLight'!G24*(-SkylightDiscount)</f>
        <v>43.639952533333343</v>
      </c>
      <c r="H24" s="139">
        <f>'C Cell Free Hanging &amp; SkyLight'!H24+'C Cell Free Hanging &amp; SkyLight'!H24*(-SkylightDiscount)</f>
        <v>46.628510933333338</v>
      </c>
      <c r="I24" s="139">
        <f>'C Cell Free Hanging &amp; SkyLight'!I24+'C Cell Free Hanging &amp; SkyLight'!I24*(-SkylightDiscount)</f>
        <v>49.61706933333334</v>
      </c>
      <c r="J24" s="139">
        <f>'C Cell Free Hanging &amp; SkyLight'!J24+'C Cell Free Hanging &amp; SkyLight'!J24*(-SkylightDiscount)</f>
        <v>52.779027733333344</v>
      </c>
      <c r="K24" s="139">
        <f>'C Cell Free Hanging &amp; SkyLight'!K24+'C Cell Free Hanging &amp; SkyLight'!K24*(-SkylightDiscount)</f>
        <v>56.75562613333333</v>
      </c>
      <c r="L24" s="139">
        <f>'C Cell Free Hanging &amp; SkyLight'!L24+'C Cell Free Hanging &amp; SkyLight'!L24*(-SkylightDiscount)</f>
        <v>63.744184533333332</v>
      </c>
      <c r="M24" s="139">
        <f>'C Cell Free Hanging &amp; SkyLight'!M24+'C Cell Free Hanging &amp; SkyLight'!M24*(-SkylightDiscount)</f>
        <v>66.732742933333327</v>
      </c>
      <c r="N24" s="2"/>
      <c r="O24" s="2"/>
      <c r="P24" s="2"/>
      <c r="Q24" s="2"/>
      <c r="R24" s="2"/>
      <c r="S24" s="2"/>
    </row>
    <row r="25" spans="1:19" ht="18.75" x14ac:dyDescent="0.3">
      <c r="A25" s="317">
        <v>1</v>
      </c>
      <c r="B25" s="318">
        <f t="shared" si="5"/>
        <v>39.370078740157481</v>
      </c>
      <c r="C25" s="139">
        <f>'C Cell Free Hanging &amp; SkyLight'!C25+'C Cell Free Hanging &amp; SkyLight'!C25*(-SkylightDiscount)</f>
        <v>32.799153333333336</v>
      </c>
      <c r="D25" s="139">
        <f>'C Cell Free Hanging &amp; SkyLight'!D25+'C Cell Free Hanging &amp; SkyLight'!D25*(-SkylightDiscount)</f>
        <v>36.398233333333337</v>
      </c>
      <c r="E25" s="139">
        <f>'C Cell Free Hanging &amp; SkyLight'!E25+'C Cell Free Hanging &amp; SkyLight'!E25*(-SkylightDiscount)</f>
        <v>41.147533333333335</v>
      </c>
      <c r="F25" s="139">
        <f>'C Cell Free Hanging &amp; SkyLight'!F25+'C Cell Free Hanging &amp; SkyLight'!F25*(-SkylightDiscount)</f>
        <v>44.746613333333336</v>
      </c>
      <c r="G25" s="139">
        <f>'C Cell Free Hanging &amp; SkyLight'!G25+'C Cell Free Hanging &amp; SkyLight'!G25*(-SkylightDiscount)</f>
        <v>49.333733333333349</v>
      </c>
      <c r="H25" s="139">
        <f>'C Cell Free Hanging &amp; SkyLight'!H25+'C Cell Free Hanging &amp; SkyLight'!H25*(-SkylightDiscount)</f>
        <v>52.932813333333335</v>
      </c>
      <c r="I25" s="139">
        <f>'C Cell Free Hanging &amp; SkyLight'!I25+'C Cell Free Hanging &amp; SkyLight'!I25*(-SkylightDiscount)</f>
        <v>56.531893333333343</v>
      </c>
      <c r="J25" s="139">
        <f>'C Cell Free Hanging &amp; SkyLight'!J25+'C Cell Free Hanging &amp; SkyLight'!J25*(-SkylightDiscount)</f>
        <v>60.304373333333338</v>
      </c>
      <c r="K25" s="139">
        <f>'C Cell Free Hanging &amp; SkyLight'!K25+'C Cell Free Hanging &amp; SkyLight'!K25*(-SkylightDiscount)</f>
        <v>64.891493333333329</v>
      </c>
      <c r="L25" s="139">
        <f>'C Cell Free Hanging &amp; SkyLight'!L25+'C Cell Free Hanging &amp; SkyLight'!L25*(-SkylightDiscount)</f>
        <v>72.49057333333333</v>
      </c>
      <c r="M25" s="139">
        <f>'C Cell Free Hanging &amp; SkyLight'!M25+'C Cell Free Hanging &amp; SkyLight'!M25*(-SkylightDiscount)</f>
        <v>76.089653333333317</v>
      </c>
      <c r="N25" s="2"/>
      <c r="O25" s="2"/>
      <c r="P25" s="2"/>
      <c r="Q25" s="2"/>
      <c r="R25" s="2"/>
      <c r="S25" s="2"/>
    </row>
    <row r="26" spans="1:19" ht="18.75" x14ac:dyDescent="0.3">
      <c r="A26" s="317">
        <v>1.5</v>
      </c>
      <c r="B26" s="318">
        <f t="shared" si="5"/>
        <v>59.055118110236222</v>
      </c>
      <c r="C26" s="139">
        <f>'C Cell Free Hanging &amp; SkyLight'!C26+'C Cell Free Hanging &amp; SkyLight'!C26*(-SkylightDiscount)</f>
        <v>37.352181333333341</v>
      </c>
      <c r="D26" s="139">
        <f>'C Cell Free Hanging &amp; SkyLight'!D26+'C Cell Free Hanging &amp; SkyLight'!D26*(-SkylightDiscount)</f>
        <v>41.71441333333334</v>
      </c>
      <c r="E26" s="139">
        <f>'C Cell Free Hanging &amp; SkyLight'!E26+'C Cell Free Hanging &amp; SkyLight'!E26*(-SkylightDiscount)</f>
        <v>47.715275333333331</v>
      </c>
      <c r="F26" s="139">
        <f>'C Cell Free Hanging &amp; SkyLight'!F26+'C Cell Free Hanging &amp; SkyLight'!F26*(-SkylightDiscount)</f>
        <v>52.077507333333337</v>
      </c>
      <c r="G26" s="139">
        <f>'C Cell Free Hanging &amp; SkyLight'!G26+'C Cell Free Hanging &amp; SkyLight'!G26*(-SkylightDiscount)</f>
        <v>57.427779333333348</v>
      </c>
      <c r="H26" s="139">
        <f>'C Cell Free Hanging &amp; SkyLight'!H26+'C Cell Free Hanging &amp; SkyLight'!H26*(-SkylightDiscount)</f>
        <v>61.790011333333332</v>
      </c>
      <c r="I26" s="139">
        <f>'C Cell Free Hanging &amp; SkyLight'!I26+'C Cell Free Hanging &amp; SkyLight'!I26*(-SkylightDiscount)</f>
        <v>66.152243333333345</v>
      </c>
      <c r="J26" s="139">
        <f>'C Cell Free Hanging &amp; SkyLight'!J26+'C Cell Free Hanging &amp; SkyLight'!J26*(-SkylightDiscount)</f>
        <v>70.687875333333338</v>
      </c>
      <c r="K26" s="139">
        <f>'C Cell Free Hanging &amp; SkyLight'!K26+'C Cell Free Hanging &amp; SkyLight'!K26*(-SkylightDiscount)</f>
        <v>76.038147333333328</v>
      </c>
      <c r="L26" s="139">
        <f>'C Cell Free Hanging &amp; SkyLight'!L26+'C Cell Free Hanging &amp; SkyLight'!L26*(-SkylightDiscount)</f>
        <v>84.400379333333333</v>
      </c>
      <c r="M26" s="139">
        <f>'C Cell Free Hanging &amp; SkyLight'!M26+'C Cell Free Hanging &amp; SkyLight'!M26*(-SkylightDiscount)</f>
        <v>88.762611333333311</v>
      </c>
      <c r="N26" s="2"/>
      <c r="O26" s="2"/>
      <c r="P26" s="2"/>
      <c r="Q26" s="2"/>
      <c r="R26" s="2"/>
      <c r="S26" s="2"/>
    </row>
    <row r="27" spans="1:19" ht="18.75" x14ac:dyDescent="0.3">
      <c r="A27" s="317">
        <v>2</v>
      </c>
      <c r="B27" s="318">
        <f t="shared" si="5"/>
        <v>78.740157480314963</v>
      </c>
      <c r="C27" s="139">
        <f>'C Cell Free Hanging &amp; SkyLight'!C27+'C Cell Free Hanging &amp; SkyLight'!C27*(-SkylightDiscount)</f>
        <v>41.905209333333339</v>
      </c>
      <c r="D27" s="139">
        <f>'C Cell Free Hanging &amp; SkyLight'!D27+'C Cell Free Hanging &amp; SkyLight'!D27*(-SkylightDiscount)</f>
        <v>47.030593333333336</v>
      </c>
      <c r="E27" s="139">
        <f>'C Cell Free Hanging &amp; SkyLight'!E27+'C Cell Free Hanging &amp; SkyLight'!E27*(-SkylightDiscount)</f>
        <v>54.283017333333333</v>
      </c>
      <c r="F27" s="139">
        <f>'C Cell Free Hanging &amp; SkyLight'!F27+'C Cell Free Hanging &amp; SkyLight'!F27*(-SkylightDiscount)</f>
        <v>59.408401333333337</v>
      </c>
      <c r="G27" s="139">
        <f>'C Cell Free Hanging &amp; SkyLight'!G27+'C Cell Free Hanging &amp; SkyLight'!G27*(-SkylightDiscount)</f>
        <v>65.521825333333339</v>
      </c>
      <c r="H27" s="139">
        <f>'C Cell Free Hanging &amp; SkyLight'!H27+'C Cell Free Hanging &amp; SkyLight'!H27*(-SkylightDiscount)</f>
        <v>70.647209333333336</v>
      </c>
      <c r="I27" s="139">
        <f>'C Cell Free Hanging &amp; SkyLight'!I27+'C Cell Free Hanging &amp; SkyLight'!I27*(-SkylightDiscount)</f>
        <v>75.772593333333333</v>
      </c>
      <c r="J27" s="139">
        <f>'C Cell Free Hanging &amp; SkyLight'!J27+'C Cell Free Hanging &amp; SkyLight'!J27*(-SkylightDiscount)</f>
        <v>81.071377333333331</v>
      </c>
      <c r="K27" s="139">
        <f>'C Cell Free Hanging &amp; SkyLight'!K27+'C Cell Free Hanging &amp; SkyLight'!K27*(-SkylightDiscount)</f>
        <v>87.184801333333326</v>
      </c>
      <c r="L27" s="139">
        <f>'C Cell Free Hanging &amp; SkyLight'!L27+'C Cell Free Hanging &amp; SkyLight'!L27*(-SkylightDiscount)</f>
        <v>96.310185333333337</v>
      </c>
      <c r="M27" s="139">
        <f>'C Cell Free Hanging &amp; SkyLight'!M27+'C Cell Free Hanging &amp; SkyLight'!M27*(-SkylightDiscount)</f>
        <v>101.43556933333332</v>
      </c>
      <c r="N27" s="2"/>
      <c r="O27" s="2"/>
      <c r="P27" s="2"/>
      <c r="Q27" s="2"/>
      <c r="R27" s="2"/>
      <c r="S27" s="2"/>
    </row>
    <row r="28" spans="1:19" ht="18.75" x14ac:dyDescent="0.3">
      <c r="A28" s="317">
        <v>2.5</v>
      </c>
      <c r="B28" s="318">
        <f t="shared" si="5"/>
        <v>98.425196850393704</v>
      </c>
      <c r="C28" s="139">
        <f>'C Cell Free Hanging &amp; SkyLight'!C28+'C Cell Free Hanging &amp; SkyLight'!C28*(-SkylightDiscount)</f>
        <v>45.481417333333347</v>
      </c>
      <c r="D28" s="139">
        <f>'C Cell Free Hanging &amp; SkyLight'!D28+'C Cell Free Hanging &amp; SkyLight'!D28*(-SkylightDiscount)</f>
        <v>51.369953333333335</v>
      </c>
      <c r="E28" s="139">
        <f>'C Cell Free Hanging &amp; SkyLight'!E28+'C Cell Free Hanging &amp; SkyLight'!E28*(-SkylightDiscount)</f>
        <v>59.873939333333333</v>
      </c>
      <c r="F28" s="139">
        <f>'C Cell Free Hanging &amp; SkyLight'!F28+'C Cell Free Hanging &amp; SkyLight'!F28*(-SkylightDiscount)</f>
        <v>65.762475333333327</v>
      </c>
      <c r="G28" s="139">
        <f>'C Cell Free Hanging &amp; SkyLight'!G28+'C Cell Free Hanging &amp; SkyLight'!G28*(-SkylightDiscount)</f>
        <v>72.639051333333342</v>
      </c>
      <c r="H28" s="139">
        <f>'C Cell Free Hanging &amp; SkyLight'!H28+'C Cell Free Hanging &amp; SkyLight'!H28*(-SkylightDiscount)</f>
        <v>78.527587333333329</v>
      </c>
      <c r="I28" s="139">
        <f>'C Cell Free Hanging &amp; SkyLight'!I28+'C Cell Free Hanging &amp; SkyLight'!I28*(-SkylightDiscount)</f>
        <v>84.416123333333317</v>
      </c>
      <c r="J28" s="139">
        <f>'C Cell Free Hanging &amp; SkyLight'!J28+'C Cell Free Hanging &amp; SkyLight'!J28*(-SkylightDiscount)</f>
        <v>90.47805933333332</v>
      </c>
      <c r="K28" s="139">
        <f>'C Cell Free Hanging &amp; SkyLight'!K28+'C Cell Free Hanging &amp; SkyLight'!K28*(-SkylightDiscount)</f>
        <v>97.35463533333332</v>
      </c>
      <c r="L28" s="139">
        <f>'C Cell Free Hanging &amp; SkyLight'!L28+'C Cell Free Hanging &amp; SkyLight'!L28*(-SkylightDiscount)</f>
        <v>107.24317133333334</v>
      </c>
      <c r="M28" s="139">
        <f>'C Cell Free Hanging &amp; SkyLight'!M28+'C Cell Free Hanging &amp; SkyLight'!M28*(-SkylightDiscount)</f>
        <v>113.13170733333332</v>
      </c>
      <c r="N28" s="2"/>
      <c r="O28" s="2"/>
      <c r="P28" s="2"/>
      <c r="Q28" s="2"/>
      <c r="R28" s="2"/>
      <c r="S28" s="2"/>
    </row>
    <row r="29" spans="1:19" ht="18.75" x14ac:dyDescent="0.3">
      <c r="A29" s="317">
        <v>3</v>
      </c>
      <c r="B29" s="318">
        <f t="shared" si="5"/>
        <v>118.11023622047244</v>
      </c>
      <c r="C29" s="139">
        <f>'C Cell Free Hanging &amp; SkyLight'!C29+'C Cell Free Hanging &amp; SkyLight'!C29*(-SkylightDiscount)</f>
        <v>49.057625333333341</v>
      </c>
      <c r="D29" s="139">
        <f>'C Cell Free Hanging &amp; SkyLight'!D29+'C Cell Free Hanging &amp; SkyLight'!D29*(-SkylightDiscount)</f>
        <v>55.709313333333334</v>
      </c>
      <c r="E29" s="139">
        <f>'C Cell Free Hanging &amp; SkyLight'!E29+'C Cell Free Hanging &amp; SkyLight'!E29*(-SkylightDiscount)</f>
        <v>65.464861333333332</v>
      </c>
      <c r="F29" s="139">
        <f>'C Cell Free Hanging &amp; SkyLight'!F29+'C Cell Free Hanging &amp; SkyLight'!F29*(-SkylightDiscount)</f>
        <v>72.116549333333325</v>
      </c>
      <c r="G29" s="139">
        <f>'C Cell Free Hanging &amp; SkyLight'!G29+'C Cell Free Hanging &amp; SkyLight'!G29*(-SkylightDiscount)</f>
        <v>79.756277333333344</v>
      </c>
      <c r="H29" s="139">
        <f>'C Cell Free Hanging &amp; SkyLight'!H29+'C Cell Free Hanging &amp; SkyLight'!H29*(-SkylightDiscount)</f>
        <v>86.407965333333323</v>
      </c>
      <c r="I29" s="139">
        <f>'C Cell Free Hanging &amp; SkyLight'!I29+'C Cell Free Hanging &amp; SkyLight'!I29*(-SkylightDiscount)</f>
        <v>93.05965333333333</v>
      </c>
      <c r="J29" s="139">
        <f>'C Cell Free Hanging &amp; SkyLight'!J29+'C Cell Free Hanging &amp; SkyLight'!J29*(-SkylightDiscount)</f>
        <v>99.884741333333338</v>
      </c>
      <c r="K29" s="139">
        <f>'C Cell Free Hanging &amp; SkyLight'!K29+'C Cell Free Hanging &amp; SkyLight'!K29*(-SkylightDiscount)</f>
        <v>107.52446933333331</v>
      </c>
      <c r="L29" s="139">
        <f>'C Cell Free Hanging &amp; SkyLight'!L29+'C Cell Free Hanging &amp; SkyLight'!L29*(-SkylightDiscount)</f>
        <v>118.17615733333334</v>
      </c>
      <c r="M29" s="139">
        <f>'C Cell Free Hanging &amp; SkyLight'!M29+'C Cell Free Hanging &amp; SkyLight'!M29*(-SkylightDiscount)</f>
        <v>124.82784533333331</v>
      </c>
      <c r="N29" s="2"/>
      <c r="O29" s="2"/>
      <c r="P29" s="2"/>
      <c r="Q29" s="2"/>
      <c r="R29" s="2"/>
      <c r="S29" s="2"/>
    </row>
    <row r="30" spans="1:19" ht="18.75" x14ac:dyDescent="0.3">
      <c r="A30" s="143" t="s">
        <v>351</v>
      </c>
      <c r="B30" s="131"/>
      <c r="C30" s="131"/>
      <c r="D30" s="131"/>
      <c r="E30" s="131"/>
      <c r="F30" s="131"/>
      <c r="G30" s="131"/>
      <c r="H30" s="131"/>
      <c r="I30" s="131"/>
      <c r="J30" s="131"/>
      <c r="K30" s="131"/>
      <c r="L30" s="131"/>
      <c r="M30" s="131"/>
      <c r="N30" s="2"/>
      <c r="O30" s="2"/>
      <c r="P30" s="2"/>
      <c r="Q30" s="2"/>
      <c r="R30" s="2"/>
      <c r="S30" s="2"/>
    </row>
    <row r="31" spans="1:19" ht="18.75" x14ac:dyDescent="0.3">
      <c r="A31" s="131"/>
      <c r="B31" s="144"/>
      <c r="C31" s="131"/>
      <c r="D31" s="131"/>
      <c r="E31" s="131"/>
      <c r="F31" s="131"/>
      <c r="G31" s="131"/>
      <c r="H31" s="131"/>
      <c r="I31" s="131"/>
      <c r="J31" s="131"/>
      <c r="K31" s="131"/>
      <c r="L31" s="131"/>
      <c r="M31" s="131"/>
      <c r="N31" s="2"/>
      <c r="O31" s="2"/>
      <c r="P31" s="2"/>
      <c r="Q31" s="2"/>
      <c r="R31" s="2"/>
      <c r="S31" s="2"/>
    </row>
    <row r="32" spans="1:19" ht="18.75" x14ac:dyDescent="0.3">
      <c r="A32" s="309" t="s">
        <v>269</v>
      </c>
      <c r="B32" s="319" t="s">
        <v>2</v>
      </c>
      <c r="C32" s="311">
        <v>0.4</v>
      </c>
      <c r="D32" s="312">
        <v>0.5</v>
      </c>
      <c r="E32" s="312">
        <v>0.6</v>
      </c>
      <c r="F32" s="312">
        <v>0.7</v>
      </c>
      <c r="G32" s="312">
        <v>0.8</v>
      </c>
      <c r="H32" s="312">
        <v>0.9</v>
      </c>
      <c r="I32" s="312">
        <v>1</v>
      </c>
      <c r="J32" s="312">
        <v>1.1000000000000001</v>
      </c>
      <c r="K32" s="312">
        <v>1.2</v>
      </c>
      <c r="L32" s="312">
        <v>1.3</v>
      </c>
      <c r="M32" s="312">
        <v>1.4</v>
      </c>
      <c r="N32" s="2"/>
      <c r="O32" s="2"/>
      <c r="P32" s="2"/>
      <c r="Q32" s="2"/>
      <c r="R32" s="2"/>
      <c r="S32" s="2"/>
    </row>
    <row r="33" spans="1:19" ht="18.75" x14ac:dyDescent="0.3">
      <c r="A33" s="313" t="s">
        <v>3</v>
      </c>
      <c r="B33" s="314" t="s">
        <v>241</v>
      </c>
      <c r="C33" s="315">
        <f t="shared" ref="C33:M33" si="6">CONVERT(C32,"m","in")</f>
        <v>15.748031496062993</v>
      </c>
      <c r="D33" s="316">
        <f t="shared" si="6"/>
        <v>19.685039370078741</v>
      </c>
      <c r="E33" s="316">
        <f t="shared" si="6"/>
        <v>23.622047244094489</v>
      </c>
      <c r="F33" s="316">
        <f t="shared" si="6"/>
        <v>27.559055118110237</v>
      </c>
      <c r="G33" s="316">
        <f t="shared" si="6"/>
        <v>31.496062992125985</v>
      </c>
      <c r="H33" s="316">
        <f t="shared" si="6"/>
        <v>35.433070866141733</v>
      </c>
      <c r="I33" s="316">
        <f t="shared" si="6"/>
        <v>39.370078740157481</v>
      </c>
      <c r="J33" s="316">
        <f t="shared" si="6"/>
        <v>43.30708661417323</v>
      </c>
      <c r="K33" s="316">
        <f t="shared" si="6"/>
        <v>47.244094488188978</v>
      </c>
      <c r="L33" s="316">
        <f t="shared" si="6"/>
        <v>51.181102362204726</v>
      </c>
      <c r="M33" s="316">
        <f t="shared" si="6"/>
        <v>55.118110236220474</v>
      </c>
      <c r="N33" s="2"/>
      <c r="O33" s="2"/>
      <c r="P33" s="2"/>
      <c r="Q33" s="2"/>
      <c r="R33" s="2"/>
      <c r="S33" s="2"/>
    </row>
    <row r="34" spans="1:19" ht="18.75" x14ac:dyDescent="0.3">
      <c r="A34" s="317">
        <v>0.6</v>
      </c>
      <c r="B34" s="318">
        <f t="shared" ref="B34:B39" si="7">CONVERT(A34,"m","in")</f>
        <v>23.622047244094489</v>
      </c>
      <c r="C34" s="139">
        <f>'C Cell Free Hanging &amp; SkyLight'!C34+'C Cell Free Hanging &amp; SkyLight'!C34*(-SkylightDiscount)</f>
        <v>31.953956533333333</v>
      </c>
      <c r="D34" s="139">
        <f>'C Cell Free Hanging &amp; SkyLight'!D34+'C Cell Free Hanging &amp; SkyLight'!D34*(-SkylightDiscount)</f>
        <v>35.446457333333335</v>
      </c>
      <c r="E34" s="139">
        <f>'C Cell Free Hanging &amp; SkyLight'!E34+'C Cell Free Hanging &amp; SkyLight'!E34*(-SkylightDiscount)</f>
        <v>39.698450133333331</v>
      </c>
      <c r="F34" s="139">
        <f>'C Cell Free Hanging &amp; SkyLight'!F34+'C Cell Free Hanging &amp; SkyLight'!F34*(-SkylightDiscount)</f>
        <v>43.190950933333333</v>
      </c>
      <c r="G34" s="139">
        <f>'C Cell Free Hanging &amp; SkyLight'!G34+'C Cell Free Hanging &amp; SkyLight'!G34*(-SkylightDiscount)</f>
        <v>47.671491733333347</v>
      </c>
      <c r="H34" s="139">
        <f>'C Cell Free Hanging &amp; SkyLight'!H34+'C Cell Free Hanging &amp; SkyLight'!H34*(-SkylightDiscount)</f>
        <v>51.163992533333335</v>
      </c>
      <c r="I34" s="139">
        <f>'C Cell Free Hanging &amp; SkyLight'!I34+'C Cell Free Hanging &amp; SkyLight'!I34*(-SkylightDiscount)</f>
        <v>54.656493333333344</v>
      </c>
      <c r="J34" s="139">
        <f>'C Cell Free Hanging &amp; SkyLight'!J34+'C Cell Free Hanging &amp; SkyLight'!J34*(-SkylightDiscount)</f>
        <v>58.322394133333347</v>
      </c>
      <c r="K34" s="139">
        <f>'C Cell Free Hanging &amp; SkyLight'!K34+'C Cell Free Hanging &amp; SkyLight'!K34*(-SkylightDiscount)</f>
        <v>62.802934933333326</v>
      </c>
      <c r="L34" s="139">
        <f>'C Cell Free Hanging &amp; SkyLight'!L34+'C Cell Free Hanging &amp; SkyLight'!L34*(-SkylightDiscount)</f>
        <v>70.295435733333335</v>
      </c>
      <c r="M34" s="139">
        <f>'C Cell Free Hanging &amp; SkyLight'!M34+'C Cell Free Hanging &amp; SkyLight'!M34*(-SkylightDiscount)</f>
        <v>73.787936533333337</v>
      </c>
      <c r="N34" s="2"/>
      <c r="O34" s="2"/>
      <c r="P34" s="2"/>
      <c r="Q34" s="2"/>
      <c r="R34" s="2"/>
      <c r="S34" s="2"/>
    </row>
    <row r="35" spans="1:19" ht="18.75" x14ac:dyDescent="0.3">
      <c r="A35" s="317">
        <v>1</v>
      </c>
      <c r="B35" s="318">
        <f t="shared" si="7"/>
        <v>39.370078740157481</v>
      </c>
      <c r="C35" s="139">
        <f>'C Cell Free Hanging &amp; SkyLight'!C35+'C Cell Free Hanging &amp; SkyLight'!C35*(-SkylightDiscount)</f>
        <v>36.158769333333339</v>
      </c>
      <c r="D35" s="139">
        <f>'C Cell Free Hanging &amp; SkyLight'!D35+'C Cell Free Hanging &amp; SkyLight'!D35*(-SkylightDiscount)</f>
        <v>40.597753333333337</v>
      </c>
      <c r="E35" s="139">
        <f>'C Cell Free Hanging &amp; SkyLight'!E35+'C Cell Free Hanging &amp; SkyLight'!E35*(-SkylightDiscount)</f>
        <v>46.186957333333332</v>
      </c>
      <c r="F35" s="139">
        <f>'C Cell Free Hanging &amp; SkyLight'!F35+'C Cell Free Hanging &amp; SkyLight'!F35*(-SkylightDiscount)</f>
        <v>50.625941333333337</v>
      </c>
      <c r="G35" s="139">
        <f>'C Cell Free Hanging &amp; SkyLight'!G35+'C Cell Free Hanging &amp; SkyLight'!G35*(-SkylightDiscount)</f>
        <v>56.052965333333347</v>
      </c>
      <c r="H35" s="139">
        <f>'C Cell Free Hanging &amp; SkyLight'!H35+'C Cell Free Hanging &amp; SkyLight'!H35*(-SkylightDiscount)</f>
        <v>60.491949333333345</v>
      </c>
      <c r="I35" s="139">
        <f>'C Cell Free Hanging &amp; SkyLight'!I35+'C Cell Free Hanging &amp; SkyLight'!I35*(-SkylightDiscount)</f>
        <v>64.930933333333343</v>
      </c>
      <c r="J35" s="139">
        <f>'C Cell Free Hanging &amp; SkyLight'!J35+'C Cell Free Hanging &amp; SkyLight'!J35*(-SkylightDiscount)</f>
        <v>69.543317333333334</v>
      </c>
      <c r="K35" s="139">
        <f>'C Cell Free Hanging &amp; SkyLight'!K35+'C Cell Free Hanging &amp; SkyLight'!K35*(-SkylightDiscount)</f>
        <v>74.970341333333337</v>
      </c>
      <c r="L35" s="139">
        <f>'C Cell Free Hanging &amp; SkyLight'!L35+'C Cell Free Hanging &amp; SkyLight'!L35*(-SkylightDiscount)</f>
        <v>83.409325333333342</v>
      </c>
      <c r="M35" s="139">
        <f>'C Cell Free Hanging &amp; SkyLight'!M35+'C Cell Free Hanging &amp; SkyLight'!M35*(-SkylightDiscount)</f>
        <v>87.848309333333319</v>
      </c>
      <c r="N35" s="2"/>
      <c r="O35" s="2"/>
      <c r="P35" s="2"/>
      <c r="Q35" s="2"/>
      <c r="R35" s="2"/>
      <c r="S35" s="2"/>
    </row>
    <row r="36" spans="1:19" ht="18.75" x14ac:dyDescent="0.3">
      <c r="A36" s="317">
        <v>1.5</v>
      </c>
      <c r="B36" s="318">
        <f t="shared" si="7"/>
        <v>59.055118110236222</v>
      </c>
      <c r="C36" s="139">
        <f>'C Cell Free Hanging &amp; SkyLight'!C36+'C Cell Free Hanging &amp; SkyLight'!C36*(-SkylightDiscount)</f>
        <v>42.391605333333345</v>
      </c>
      <c r="D36" s="139">
        <f>'C Cell Free Hanging &amp; SkyLight'!D36+'C Cell Free Hanging &amp; SkyLight'!D36*(-SkylightDiscount)</f>
        <v>48.013693333333343</v>
      </c>
      <c r="E36" s="139">
        <f>'C Cell Free Hanging &amp; SkyLight'!E36+'C Cell Free Hanging &amp; SkyLight'!E36*(-SkylightDiscount)</f>
        <v>55.27441133333334</v>
      </c>
      <c r="F36" s="139">
        <f>'C Cell Free Hanging &amp; SkyLight'!F36+'C Cell Free Hanging &amp; SkyLight'!F36*(-SkylightDiscount)</f>
        <v>60.896499333333331</v>
      </c>
      <c r="G36" s="139">
        <f>'C Cell Free Hanging &amp; SkyLight'!G36+'C Cell Free Hanging &amp; SkyLight'!G36*(-SkylightDiscount)</f>
        <v>67.506627333333356</v>
      </c>
      <c r="H36" s="139">
        <f>'C Cell Free Hanging &amp; SkyLight'!H36+'C Cell Free Hanging &amp; SkyLight'!H36*(-SkylightDiscount)</f>
        <v>73.128715333333332</v>
      </c>
      <c r="I36" s="139">
        <f>'C Cell Free Hanging &amp; SkyLight'!I36+'C Cell Free Hanging &amp; SkyLight'!I36*(-SkylightDiscount)</f>
        <v>78.750803333333351</v>
      </c>
      <c r="J36" s="139">
        <f>'C Cell Free Hanging &amp; SkyLight'!J36+'C Cell Free Hanging &amp; SkyLight'!J36*(-SkylightDiscount)</f>
        <v>84.546291333333343</v>
      </c>
      <c r="K36" s="139">
        <f>'C Cell Free Hanging &amp; SkyLight'!K36+'C Cell Free Hanging &amp; SkyLight'!K36*(-SkylightDiscount)</f>
        <v>91.156419333333332</v>
      </c>
      <c r="L36" s="139">
        <f>'C Cell Free Hanging &amp; SkyLight'!L36+'C Cell Free Hanging &amp; SkyLight'!L36*(-SkylightDiscount)</f>
        <v>100.77850733333334</v>
      </c>
      <c r="M36" s="139">
        <f>'C Cell Free Hanging &amp; SkyLight'!M36+'C Cell Free Hanging &amp; SkyLight'!M36*(-SkylightDiscount)</f>
        <v>106.40059533333333</v>
      </c>
      <c r="N36" s="2"/>
      <c r="O36" s="2"/>
      <c r="P36" s="2"/>
      <c r="Q36" s="2"/>
      <c r="R36" s="2"/>
      <c r="S36" s="2"/>
    </row>
    <row r="37" spans="1:19" ht="18.75" x14ac:dyDescent="0.3">
      <c r="A37" s="317">
        <v>2</v>
      </c>
      <c r="B37" s="318">
        <f t="shared" si="7"/>
        <v>78.740157480314963</v>
      </c>
      <c r="C37" s="139">
        <f>'C Cell Free Hanging &amp; SkyLight'!C37+'C Cell Free Hanging &amp; SkyLight'!C37*(-SkylightDiscount)</f>
        <v>48.624441333333344</v>
      </c>
      <c r="D37" s="139">
        <f>'C Cell Free Hanging &amp; SkyLight'!D37+'C Cell Free Hanging &amp; SkyLight'!D37*(-SkylightDiscount)</f>
        <v>55.429633333333342</v>
      </c>
      <c r="E37" s="139">
        <f>'C Cell Free Hanging &amp; SkyLight'!E37+'C Cell Free Hanging &amp; SkyLight'!E37*(-SkylightDiscount)</f>
        <v>64.361865333333327</v>
      </c>
      <c r="F37" s="139">
        <f>'C Cell Free Hanging &amp; SkyLight'!F37+'C Cell Free Hanging &amp; SkyLight'!F37*(-SkylightDiscount)</f>
        <v>71.167057333333332</v>
      </c>
      <c r="G37" s="139">
        <f>'C Cell Free Hanging &amp; SkyLight'!G37+'C Cell Free Hanging &amp; SkyLight'!G37*(-SkylightDiscount)</f>
        <v>78.960289333333336</v>
      </c>
      <c r="H37" s="139">
        <f>'C Cell Free Hanging &amp; SkyLight'!H37+'C Cell Free Hanging &amp; SkyLight'!H37*(-SkylightDiscount)</f>
        <v>85.765481333333341</v>
      </c>
      <c r="I37" s="139">
        <f>'C Cell Free Hanging &amp; SkyLight'!I37+'C Cell Free Hanging &amp; SkyLight'!I37*(-SkylightDiscount)</f>
        <v>92.570673333333346</v>
      </c>
      <c r="J37" s="139">
        <f>'C Cell Free Hanging &amp; SkyLight'!J37+'C Cell Free Hanging &amp; SkyLight'!J37*(-SkylightDiscount)</f>
        <v>99.549265333333338</v>
      </c>
      <c r="K37" s="139">
        <f>'C Cell Free Hanging &amp; SkyLight'!K37+'C Cell Free Hanging &amp; SkyLight'!K37*(-SkylightDiscount)</f>
        <v>107.34249733333333</v>
      </c>
      <c r="L37" s="139">
        <f>'C Cell Free Hanging &amp; SkyLight'!L37+'C Cell Free Hanging &amp; SkyLight'!L37*(-SkylightDiscount)</f>
        <v>118.14768933333335</v>
      </c>
      <c r="M37" s="139">
        <f>'C Cell Free Hanging &amp; SkyLight'!M37+'C Cell Free Hanging &amp; SkyLight'!M37*(-SkylightDiscount)</f>
        <v>124.95288133333334</v>
      </c>
      <c r="N37" s="2"/>
      <c r="O37" s="2"/>
      <c r="P37" s="2"/>
      <c r="Q37" s="2"/>
      <c r="R37" s="2"/>
      <c r="S37" s="2"/>
    </row>
    <row r="38" spans="1:19" ht="18.75" x14ac:dyDescent="0.3">
      <c r="A38" s="317">
        <v>2.5</v>
      </c>
      <c r="B38" s="318">
        <f t="shared" si="7"/>
        <v>98.425196850393704</v>
      </c>
      <c r="C38" s="139">
        <f>'C Cell Free Hanging &amp; SkyLight'!C38+'C Cell Free Hanging &amp; SkyLight'!C38*(-SkylightDiscount)</f>
        <v>53.880457333333347</v>
      </c>
      <c r="D38" s="139">
        <f>'C Cell Free Hanging &amp; SkyLight'!D38+'C Cell Free Hanging &amp; SkyLight'!D38*(-SkylightDiscount)</f>
        <v>61.868753333333338</v>
      </c>
      <c r="E38" s="139">
        <f>'C Cell Free Hanging &amp; SkyLight'!E38+'C Cell Free Hanging &amp; SkyLight'!E38*(-SkylightDiscount)</f>
        <v>72.472499333333346</v>
      </c>
      <c r="F38" s="139">
        <f>'C Cell Free Hanging &amp; SkyLight'!F38+'C Cell Free Hanging &amp; SkyLight'!F38*(-SkylightDiscount)</f>
        <v>80.460795333333337</v>
      </c>
      <c r="G38" s="139">
        <f>'C Cell Free Hanging &amp; SkyLight'!G38+'C Cell Free Hanging &amp; SkyLight'!G38*(-SkylightDiscount)</f>
        <v>89.43713133333334</v>
      </c>
      <c r="H38" s="139">
        <f>'C Cell Free Hanging &amp; SkyLight'!H38+'C Cell Free Hanging &amp; SkyLight'!H38*(-SkylightDiscount)</f>
        <v>97.425427333333332</v>
      </c>
      <c r="I38" s="139">
        <f>'C Cell Free Hanging &amp; SkyLight'!I38+'C Cell Free Hanging &amp; SkyLight'!I38*(-SkylightDiscount)</f>
        <v>105.41372333333332</v>
      </c>
      <c r="J38" s="139">
        <f>'C Cell Free Hanging &amp; SkyLight'!J38+'C Cell Free Hanging &amp; SkyLight'!J38*(-SkylightDiscount)</f>
        <v>113.57541933333333</v>
      </c>
      <c r="K38" s="139">
        <f>'C Cell Free Hanging &amp; SkyLight'!K38+'C Cell Free Hanging &amp; SkyLight'!K38*(-SkylightDiscount)</f>
        <v>122.55175533333333</v>
      </c>
      <c r="L38" s="139">
        <f>'C Cell Free Hanging &amp; SkyLight'!L38+'C Cell Free Hanging &amp; SkyLight'!L38*(-SkylightDiscount)</f>
        <v>134.54005133333337</v>
      </c>
      <c r="M38" s="139">
        <f>'C Cell Free Hanging &amp; SkyLight'!M38+'C Cell Free Hanging &amp; SkyLight'!M38*(-SkylightDiscount)</f>
        <v>142.52834733333333</v>
      </c>
      <c r="N38" s="2"/>
      <c r="O38" s="2"/>
      <c r="P38" s="2"/>
      <c r="Q38" s="2"/>
      <c r="R38" s="2"/>
      <c r="S38" s="2"/>
    </row>
    <row r="39" spans="1:19" ht="18.75" x14ac:dyDescent="0.3">
      <c r="A39" s="317">
        <v>3</v>
      </c>
      <c r="B39" s="318">
        <f t="shared" si="7"/>
        <v>118.11023622047244</v>
      </c>
      <c r="C39" s="139">
        <f>'C Cell Free Hanging &amp; SkyLight'!C39+'C Cell Free Hanging &amp; SkyLight'!C39*(-SkylightDiscount)</f>
        <v>59.136473333333349</v>
      </c>
      <c r="D39" s="139">
        <f>'C Cell Free Hanging &amp; SkyLight'!D39+'C Cell Free Hanging &amp; SkyLight'!D39*(-SkylightDiscount)</f>
        <v>68.307873333333347</v>
      </c>
      <c r="E39" s="139">
        <f>'C Cell Free Hanging &amp; SkyLight'!E39+'C Cell Free Hanging &amp; SkyLight'!E39*(-SkylightDiscount)</f>
        <v>80.583133333333336</v>
      </c>
      <c r="F39" s="139">
        <f>'C Cell Free Hanging &amp; SkyLight'!F39+'C Cell Free Hanging &amp; SkyLight'!F39*(-SkylightDiscount)</f>
        <v>89.754533333333328</v>
      </c>
      <c r="G39" s="139">
        <f>'C Cell Free Hanging &amp; SkyLight'!G39+'C Cell Free Hanging &amp; SkyLight'!G39*(-SkylightDiscount)</f>
        <v>99.91397333333336</v>
      </c>
      <c r="H39" s="139">
        <f>'C Cell Free Hanging &amp; SkyLight'!H39+'C Cell Free Hanging &amp; SkyLight'!H39*(-SkylightDiscount)</f>
        <v>109.08537333333334</v>
      </c>
      <c r="I39" s="139">
        <f>'C Cell Free Hanging &amp; SkyLight'!I39+'C Cell Free Hanging &amp; SkyLight'!I39*(-SkylightDiscount)</f>
        <v>118.25677333333336</v>
      </c>
      <c r="J39" s="139">
        <f>'C Cell Free Hanging &amp; SkyLight'!J39+'C Cell Free Hanging &amp; SkyLight'!J39*(-SkylightDiscount)</f>
        <v>127.60157333333335</v>
      </c>
      <c r="K39" s="139">
        <f>'C Cell Free Hanging &amp; SkyLight'!K39+'C Cell Free Hanging &amp; SkyLight'!K39*(-SkylightDiscount)</f>
        <v>137.76101333333335</v>
      </c>
      <c r="L39" s="139">
        <f>'C Cell Free Hanging &amp; SkyLight'!L39+'C Cell Free Hanging &amp; SkyLight'!L39*(-SkylightDiscount)</f>
        <v>150.93241333333336</v>
      </c>
      <c r="M39" s="139">
        <f>'C Cell Free Hanging &amp; SkyLight'!M39+'C Cell Free Hanging &amp; SkyLight'!M39*(-SkylightDiscount)</f>
        <v>160.10381333333333</v>
      </c>
      <c r="N39" s="2"/>
      <c r="O39" s="2"/>
      <c r="P39" s="2"/>
      <c r="Q39" s="2"/>
      <c r="R39" s="2"/>
      <c r="S39" s="2"/>
    </row>
    <row r="40" spans="1:19" ht="18.75" x14ac:dyDescent="0.3">
      <c r="A40" s="2"/>
      <c r="B40" s="2"/>
      <c r="C40" s="2"/>
      <c r="D40" s="2"/>
      <c r="E40" s="2"/>
      <c r="F40" s="2"/>
      <c r="G40" s="2"/>
      <c r="H40" s="2"/>
      <c r="I40" s="2"/>
      <c r="J40" s="2"/>
      <c r="K40" s="2"/>
      <c r="L40" s="2"/>
      <c r="M40" s="2"/>
      <c r="N40" s="2"/>
      <c r="O40" s="2"/>
      <c r="P40" s="2"/>
      <c r="Q40" s="2"/>
      <c r="R40" s="2"/>
      <c r="S40" s="2"/>
    </row>
    <row r="41" spans="1:19" x14ac:dyDescent="0.25">
      <c r="A41" s="120"/>
      <c r="B41" s="120"/>
      <c r="C41" s="120"/>
      <c r="D41" s="120"/>
      <c r="E41" s="120"/>
      <c r="F41" s="120"/>
      <c r="G41" s="120"/>
      <c r="H41" s="120"/>
      <c r="I41" s="120"/>
      <c r="J41" s="120"/>
      <c r="K41" s="120"/>
      <c r="L41" s="120"/>
      <c r="M41" s="120"/>
      <c r="N41" s="120"/>
      <c r="O41" s="120"/>
      <c r="P41" s="120"/>
      <c r="Q41" s="120"/>
      <c r="R41" s="120"/>
      <c r="S41" s="120"/>
    </row>
  </sheetData>
  <pageMargins left="0.25" right="0.25" top="0.75" bottom="0.75" header="0.3" footer="0.3"/>
  <pageSetup paperSize="9" scale="60" orientation="portrait" r:id="rId1"/>
  <headerFooter>
    <oddHeader xml:space="preserve">&amp;L&amp;"-,Bold"&amp;18Pleated Free Hanging &amp;R&amp;"-,Bold"&amp;18Skylight Pleated&amp;"-,Regular"&amp;10
</oddHeader>
    <oddFooter xml:space="preserve">&amp;LTop fix Brackets as Standard
</oddFooter>
  </headerFooter>
  <rowBreaks count="1" manualBreakCount="1">
    <brk id="40" max="19" man="1"/>
  </rowBreaks>
  <colBreaks count="1" manualBreakCount="1">
    <brk id="19" max="40"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3E73-7548-4298-AFBD-7242A5310D47}">
  <dimension ref="A1:AJ41"/>
  <sheetViews>
    <sheetView view="pageBreakPreview" zoomScaleNormal="100" zoomScaleSheetLayoutView="100" workbookViewId="0">
      <selection activeCell="C5" sqref="C5:S9"/>
    </sheetView>
  </sheetViews>
  <sheetFormatPr defaultColWidth="0.140625" defaultRowHeight="15.75" x14ac:dyDescent="0.25"/>
  <cols>
    <col min="1" max="19" width="8.7109375" style="684" customWidth="1"/>
    <col min="20" max="16384" width="0.140625" style="117"/>
  </cols>
  <sheetData>
    <row r="1" spans="1:36" x14ac:dyDescent="0.25">
      <c r="A1" s="673" t="s">
        <v>527</v>
      </c>
      <c r="B1" s="664"/>
      <c r="N1" s="685"/>
      <c r="P1" s="686"/>
      <c r="S1" s="685" t="s">
        <v>529</v>
      </c>
    </row>
    <row r="2" spans="1:36" x14ac:dyDescent="0.25">
      <c r="A2" s="523" t="s">
        <v>350</v>
      </c>
      <c r="B2" s="664"/>
      <c r="O2" s="686"/>
      <c r="S2" s="685" t="s">
        <v>530</v>
      </c>
    </row>
    <row r="3" spans="1:36" x14ac:dyDescent="0.25">
      <c r="A3" s="677" t="s">
        <v>269</v>
      </c>
      <c r="B3" s="687" t="s">
        <v>2</v>
      </c>
      <c r="C3" s="688">
        <v>0.4</v>
      </c>
      <c r="D3" s="688">
        <v>0.5</v>
      </c>
      <c r="E3" s="688">
        <v>0.6</v>
      </c>
      <c r="F3" s="688">
        <v>0.7</v>
      </c>
      <c r="G3" s="688">
        <v>0.8</v>
      </c>
      <c r="H3" s="688">
        <v>0.9</v>
      </c>
      <c r="I3" s="688">
        <v>1</v>
      </c>
      <c r="J3" s="688">
        <v>1.1000000000000001</v>
      </c>
      <c r="K3" s="688">
        <v>1.2</v>
      </c>
      <c r="L3" s="688">
        <v>1.3</v>
      </c>
      <c r="M3" s="688">
        <v>1.4</v>
      </c>
      <c r="N3" s="688">
        <v>1.5</v>
      </c>
      <c r="O3" s="688">
        <v>1.6</v>
      </c>
      <c r="P3" s="688">
        <v>1.7</v>
      </c>
      <c r="Q3" s="688">
        <v>1.8</v>
      </c>
      <c r="R3" s="688">
        <v>1.9</v>
      </c>
      <c r="S3" s="688">
        <v>2</v>
      </c>
      <c r="T3" s="126"/>
      <c r="U3" s="126"/>
      <c r="V3" s="126"/>
      <c r="W3" s="126"/>
      <c r="X3" s="126"/>
      <c r="Y3" s="126"/>
      <c r="Z3" s="126"/>
      <c r="AA3" s="126"/>
      <c r="AB3" s="126"/>
      <c r="AC3" s="126"/>
      <c r="AD3" s="126"/>
      <c r="AE3" s="126"/>
      <c r="AF3" s="126"/>
      <c r="AG3" s="126"/>
      <c r="AH3" s="126"/>
      <c r="AI3" s="126"/>
      <c r="AJ3" s="126"/>
    </row>
    <row r="4" spans="1:36" x14ac:dyDescent="0.25">
      <c r="A4" s="689" t="s">
        <v>3</v>
      </c>
      <c r="B4" s="677" t="s">
        <v>241</v>
      </c>
      <c r="C4" s="690">
        <f>CONVERT(C3,"m","in")</f>
        <v>15.748031496062993</v>
      </c>
      <c r="D4" s="690">
        <f t="shared" ref="D4:S4" si="0">CONVERT(D3,"m","in")</f>
        <v>19.685039370078741</v>
      </c>
      <c r="E4" s="690">
        <f t="shared" si="0"/>
        <v>23.622047244094489</v>
      </c>
      <c r="F4" s="690">
        <f t="shared" si="0"/>
        <v>27.559055118110237</v>
      </c>
      <c r="G4" s="690">
        <f t="shared" si="0"/>
        <v>31.496062992125985</v>
      </c>
      <c r="H4" s="690">
        <f t="shared" si="0"/>
        <v>35.433070866141733</v>
      </c>
      <c r="I4" s="690">
        <f t="shared" si="0"/>
        <v>39.370078740157481</v>
      </c>
      <c r="J4" s="690">
        <f t="shared" si="0"/>
        <v>43.30708661417323</v>
      </c>
      <c r="K4" s="690">
        <f t="shared" si="0"/>
        <v>47.244094488188978</v>
      </c>
      <c r="L4" s="690">
        <f t="shared" si="0"/>
        <v>51.181102362204726</v>
      </c>
      <c r="M4" s="690">
        <f t="shared" si="0"/>
        <v>55.118110236220474</v>
      </c>
      <c r="N4" s="690">
        <f t="shared" si="0"/>
        <v>59.055118110236222</v>
      </c>
      <c r="O4" s="690">
        <f t="shared" si="0"/>
        <v>62.99212598425197</v>
      </c>
      <c r="P4" s="690">
        <f t="shared" si="0"/>
        <v>66.929133858267718</v>
      </c>
      <c r="Q4" s="690">
        <f t="shared" si="0"/>
        <v>70.866141732283467</v>
      </c>
      <c r="R4" s="690">
        <f t="shared" si="0"/>
        <v>74.803149606299215</v>
      </c>
      <c r="S4" s="690">
        <f t="shared" si="0"/>
        <v>78.740157480314963</v>
      </c>
    </row>
    <row r="5" spans="1:36" x14ac:dyDescent="0.25">
      <c r="A5" s="688">
        <v>0.6</v>
      </c>
      <c r="B5" s="691">
        <f>CONVERT(A5,"m","in")</f>
        <v>23.622047244094489</v>
      </c>
      <c r="C5" s="672">
        <f>'D Cell Free Hanging &amp; SkyLight'!C5+'D Cell Free Hanging &amp; SkyLight'!C5*(PleatedFreeHangProfit)</f>
        <v>28.569082933333341</v>
      </c>
      <c r="D5" s="672">
        <f>'D Cell Free Hanging &amp; SkyLight'!D5+'D Cell Free Hanging &amp; SkyLight'!D5*(PleatedFreeHangProfit)</f>
        <v>31.430821333333334</v>
      </c>
      <c r="E5" s="672">
        <f>'D Cell Free Hanging &amp; SkyLight'!E5+'D Cell Free Hanging &amp; SkyLight'!E5*(PleatedFreeHangProfit)</f>
        <v>35.146877733333334</v>
      </c>
      <c r="F5" s="672">
        <f>'D Cell Free Hanging &amp; SkyLight'!F5+'D Cell Free Hanging &amp; SkyLight'!F5*(PleatedFreeHangProfit)</f>
        <v>38.008616133333334</v>
      </c>
      <c r="G5" s="672">
        <f>'D Cell Free Hanging &amp; SkyLight'!G5+'D Cell Free Hanging &amp; SkyLight'!G5*(PleatedFreeHangProfit)</f>
        <v>40.870354533333334</v>
      </c>
      <c r="H5" s="672">
        <f>'D Cell Free Hanging &amp; SkyLight'!H5+'D Cell Free Hanging &amp; SkyLight'!H5*(PleatedFreeHangProfit)</f>
        <v>43.732092933333334</v>
      </c>
      <c r="I5" s="672">
        <f>'D Cell Free Hanging &amp; SkyLight'!I5+'D Cell Free Hanging &amp; SkyLight'!I5*(PleatedFreeHangProfit)</f>
        <v>46.593831333333334</v>
      </c>
      <c r="J5" s="672">
        <f>'D Cell Free Hanging &amp; SkyLight'!J5+'D Cell Free Hanging &amp; SkyLight'!J5*(PleatedFreeHangProfit)</f>
        <v>50.175247733333336</v>
      </c>
      <c r="K5" s="672">
        <f>'D Cell Free Hanging &amp; SkyLight'!K5+'D Cell Free Hanging &amp; SkyLight'!K5*(PleatedFreeHangProfit)</f>
        <v>53.036986133333329</v>
      </c>
      <c r="L5" s="672">
        <f>'D Cell Free Hanging &amp; SkyLight'!L5+'D Cell Free Hanging &amp; SkyLight'!L5*(PleatedFreeHangProfit)</f>
        <v>58.898724533333329</v>
      </c>
      <c r="M5" s="672">
        <f>'D Cell Free Hanging &amp; SkyLight'!M5+'D Cell Free Hanging &amp; SkyLight'!M5*(PleatedFreeHangProfit)</f>
        <v>61.760462933333329</v>
      </c>
      <c r="N5" s="672">
        <f>'D Cell Free Hanging &amp; SkyLight'!N5+'D Cell Free Hanging &amp; SkyLight'!N5*(PleatedFreeHangProfit)</f>
        <v>65.116221333333328</v>
      </c>
      <c r="O5" s="672">
        <f>'D Cell Free Hanging &amp; SkyLight'!O5+'D Cell Free Hanging &amp; SkyLight'!O5*(PleatedFreeHangProfit)</f>
        <v>68.697637733333337</v>
      </c>
      <c r="P5" s="672">
        <f>'D Cell Free Hanging &amp; SkyLight'!P5+'D Cell Free Hanging &amp; SkyLight'!P5*(PleatedFreeHangProfit)</f>
        <v>71.55937613333333</v>
      </c>
      <c r="Q5" s="672">
        <f>'D Cell Free Hanging &amp; SkyLight'!Q5+'D Cell Free Hanging &amp; SkyLight'!Q5*(PleatedFreeHangProfit)</f>
        <v>74.421114533333309</v>
      </c>
      <c r="R5" s="672">
        <f>'D Cell Free Hanging &amp; SkyLight'!R5+'D Cell Free Hanging &amp; SkyLight'!R5*(PleatedFreeHangProfit)</f>
        <v>77.282852933333302</v>
      </c>
      <c r="S5" s="672">
        <f>'D Cell Free Hanging &amp; SkyLight'!S5+'D Cell Free Hanging &amp; SkyLight'!S5*(PleatedFreeHangProfit)</f>
        <v>80.144591333333295</v>
      </c>
    </row>
    <row r="6" spans="1:36" x14ac:dyDescent="0.25">
      <c r="A6" s="688">
        <v>1</v>
      </c>
      <c r="B6" s="691">
        <f t="shared" ref="B6:B9" si="1">CONVERT(A6,"m","in")</f>
        <v>39.370078740157481</v>
      </c>
      <c r="C6" s="672">
        <f>'D Cell Free Hanging &amp; SkyLight'!C6+'D Cell Free Hanging &amp; SkyLight'!C6*(PleatedFreeHangProfit)</f>
        <v>31.190689333333339</v>
      </c>
      <c r="D6" s="672">
        <f>'D Cell Free Hanging &amp; SkyLight'!D6+'D Cell Free Hanging &amp; SkyLight'!D6*(PleatedFreeHangProfit)</f>
        <v>34.662949333333337</v>
      </c>
      <c r="E6" s="672">
        <f>'D Cell Free Hanging &amp; SkyLight'!E6+'D Cell Free Hanging &amp; SkyLight'!E6*(PleatedFreeHangProfit)</f>
        <v>39.079287333333333</v>
      </c>
      <c r="F6" s="672">
        <f>'D Cell Free Hanging &amp; SkyLight'!F6+'D Cell Free Hanging &amp; SkyLight'!F6*(PleatedFreeHangProfit)</f>
        <v>42.551547333333332</v>
      </c>
      <c r="G6" s="672">
        <f>'D Cell Free Hanging &amp; SkyLight'!G6+'D Cell Free Hanging &amp; SkyLight'!G6*(PleatedFreeHangProfit)</f>
        <v>46.02380733333333</v>
      </c>
      <c r="H6" s="672">
        <f>'D Cell Free Hanging &amp; SkyLight'!H6+'D Cell Free Hanging &amp; SkyLight'!H6*(PleatedFreeHangProfit)</f>
        <v>49.496067333333336</v>
      </c>
      <c r="I6" s="672">
        <f>'D Cell Free Hanging &amp; SkyLight'!I6+'D Cell Free Hanging &amp; SkyLight'!I6*(PleatedFreeHangProfit)</f>
        <v>52.968327333333328</v>
      </c>
      <c r="J6" s="672">
        <f>'D Cell Free Hanging &amp; SkyLight'!J6+'D Cell Free Hanging &amp; SkyLight'!J6*(PleatedFreeHangProfit)</f>
        <v>57.160265333333335</v>
      </c>
      <c r="K6" s="672">
        <f>'D Cell Free Hanging &amp; SkyLight'!K6+'D Cell Free Hanging &amp; SkyLight'!K6*(PleatedFreeHangProfit)</f>
        <v>60.632525333333327</v>
      </c>
      <c r="L6" s="672">
        <f>'D Cell Free Hanging &amp; SkyLight'!L6+'D Cell Free Hanging &amp; SkyLight'!L6*(PleatedFreeHangProfit)</f>
        <v>67.104785333333325</v>
      </c>
      <c r="M6" s="672">
        <f>'D Cell Free Hanging &amp; SkyLight'!M6+'D Cell Free Hanging &amp; SkyLight'!M6*(PleatedFreeHangProfit)</f>
        <v>70.577045333333317</v>
      </c>
      <c r="N6" s="672">
        <f>'D Cell Free Hanging &amp; SkyLight'!N6+'D Cell Free Hanging &amp; SkyLight'!N6*(PleatedFreeHangProfit)</f>
        <v>74.543325333333328</v>
      </c>
      <c r="O6" s="672">
        <f>'D Cell Free Hanging &amp; SkyLight'!O6+'D Cell Free Hanging &amp; SkyLight'!O6*(PleatedFreeHangProfit)</f>
        <v>78.735263333333322</v>
      </c>
      <c r="P6" s="672">
        <f>'D Cell Free Hanging &amp; SkyLight'!P6+'D Cell Free Hanging &amp; SkyLight'!P6*(PleatedFreeHangProfit)</f>
        <v>82.207523333333327</v>
      </c>
      <c r="Q6" s="672">
        <f>'D Cell Free Hanging &amp; SkyLight'!Q6+'D Cell Free Hanging &amp; SkyLight'!Q6*(PleatedFreeHangProfit)</f>
        <v>85.679783333333319</v>
      </c>
      <c r="R6" s="672">
        <f>'D Cell Free Hanging &amp; SkyLight'!R6+'D Cell Free Hanging &amp; SkyLight'!R6*(PleatedFreeHangProfit)</f>
        <v>89.15204333333331</v>
      </c>
      <c r="S6" s="672">
        <f>'D Cell Free Hanging &amp; SkyLight'!S6+'D Cell Free Hanging &amp; SkyLight'!S6*(PleatedFreeHangProfit)</f>
        <v>92.624303333333316</v>
      </c>
    </row>
    <row r="7" spans="1:36" x14ac:dyDescent="0.25">
      <c r="A7" s="688">
        <v>1.5</v>
      </c>
      <c r="B7" s="691">
        <f t="shared" si="1"/>
        <v>59.055118110236222</v>
      </c>
      <c r="C7" s="672">
        <f>'D Cell Free Hanging &amp; SkyLight'!C7+'D Cell Free Hanging &amp; SkyLight'!C7*(PleatedFreeHangProfit)</f>
        <v>34.692097333333336</v>
      </c>
      <c r="D7" s="672">
        <f>'D Cell Free Hanging &amp; SkyLight'!D7+'D Cell Free Hanging &amp; SkyLight'!D7*(PleatedFreeHangProfit)</f>
        <v>38.927509333333333</v>
      </c>
      <c r="E7" s="672">
        <f>'D Cell Free Hanging &amp; SkyLight'!E7+'D Cell Free Hanging &amp; SkyLight'!E7*(PleatedFreeHangProfit)</f>
        <v>44.219199333333336</v>
      </c>
      <c r="F7" s="672">
        <f>'D Cell Free Hanging &amp; SkyLight'!F7+'D Cell Free Hanging &amp; SkyLight'!F7*(PleatedFreeHangProfit)</f>
        <v>48.454611333333332</v>
      </c>
      <c r="G7" s="672">
        <f>'D Cell Free Hanging &amp; SkyLight'!G7+'D Cell Free Hanging &amp; SkyLight'!G7*(PleatedFreeHangProfit)</f>
        <v>52.690023333333336</v>
      </c>
      <c r="H7" s="672">
        <f>'D Cell Free Hanging &amp; SkyLight'!H7+'D Cell Free Hanging &amp; SkyLight'!H7*(PleatedFreeHangProfit)</f>
        <v>56.925435333333333</v>
      </c>
      <c r="I7" s="672">
        <f>'D Cell Free Hanging &amp; SkyLight'!I7+'D Cell Free Hanging &amp; SkyLight'!I7*(PleatedFreeHangProfit)</f>
        <v>61.160847333333344</v>
      </c>
      <c r="J7" s="672">
        <f>'D Cell Free Hanging &amp; SkyLight'!J7+'D Cell Free Hanging &amp; SkyLight'!J7*(PleatedFreeHangProfit)</f>
        <v>66.115937333333335</v>
      </c>
      <c r="K7" s="672">
        <f>'D Cell Free Hanging &amp; SkyLight'!K7+'D Cell Free Hanging &amp; SkyLight'!K7*(PleatedFreeHangProfit)</f>
        <v>70.351349333333317</v>
      </c>
      <c r="L7" s="672">
        <f>'D Cell Free Hanging &amp; SkyLight'!L7+'D Cell Free Hanging &amp; SkyLight'!L7*(PleatedFreeHangProfit)</f>
        <v>77.586761333333328</v>
      </c>
      <c r="M7" s="672">
        <f>'D Cell Free Hanging &amp; SkyLight'!M7+'D Cell Free Hanging &amp; SkyLight'!M7*(PleatedFreeHangProfit)</f>
        <v>81.822173333333311</v>
      </c>
      <c r="N7" s="672">
        <f>'D Cell Free Hanging &amp; SkyLight'!N7+'D Cell Free Hanging &amp; SkyLight'!N7*(PleatedFreeHangProfit)</f>
        <v>86.551605333333342</v>
      </c>
      <c r="O7" s="672">
        <f>'D Cell Free Hanging &amp; SkyLight'!O7+'D Cell Free Hanging &amp; SkyLight'!O7*(PleatedFreeHangProfit)</f>
        <v>91.50669533333334</v>
      </c>
      <c r="P7" s="672">
        <f>'D Cell Free Hanging &amp; SkyLight'!P7+'D Cell Free Hanging &amp; SkyLight'!P7*(PleatedFreeHangProfit)</f>
        <v>95.742107333333323</v>
      </c>
      <c r="Q7" s="672">
        <f>'D Cell Free Hanging &amp; SkyLight'!Q7+'D Cell Free Hanging &amp; SkyLight'!Q7*(PleatedFreeHangProfit)</f>
        <v>99.977519333333319</v>
      </c>
      <c r="R7" s="672">
        <f>'D Cell Free Hanging &amp; SkyLight'!R7+'D Cell Free Hanging &amp; SkyLight'!R7*(PleatedFreeHangProfit)</f>
        <v>104.21293133333332</v>
      </c>
      <c r="S7" s="672">
        <f>'D Cell Free Hanging &amp; SkyLight'!S7+'D Cell Free Hanging &amp; SkyLight'!S7*(PleatedFreeHangProfit)</f>
        <v>108.44834333333331</v>
      </c>
    </row>
    <row r="8" spans="1:36" x14ac:dyDescent="0.25">
      <c r="A8" s="688">
        <v>2</v>
      </c>
      <c r="B8" s="691">
        <f t="shared" si="1"/>
        <v>78.740157480314963</v>
      </c>
      <c r="C8" s="672">
        <f>'D Cell Free Hanging &amp; SkyLight'!C8+'D Cell Free Hanging &amp; SkyLight'!C8*(PleatedFreeHangProfit)</f>
        <v>38.193505333333334</v>
      </c>
      <c r="D8" s="672">
        <f>'D Cell Free Hanging &amp; SkyLight'!D8+'D Cell Free Hanging &amp; SkyLight'!D8*(PleatedFreeHangProfit)</f>
        <v>43.192069333333336</v>
      </c>
      <c r="E8" s="672">
        <f>'D Cell Free Hanging &amp; SkyLight'!E8+'D Cell Free Hanging &amp; SkyLight'!E8*(PleatedFreeHangProfit)</f>
        <v>49.359111333333331</v>
      </c>
      <c r="F8" s="672">
        <f>'D Cell Free Hanging &amp; SkyLight'!F8+'D Cell Free Hanging &amp; SkyLight'!F8*(PleatedFreeHangProfit)</f>
        <v>54.357675333333326</v>
      </c>
      <c r="G8" s="672">
        <f>'D Cell Free Hanging &amp; SkyLight'!G8+'D Cell Free Hanging &amp; SkyLight'!G8*(PleatedFreeHangProfit)</f>
        <v>59.356239333333335</v>
      </c>
      <c r="H8" s="672">
        <f>'D Cell Free Hanging &amp; SkyLight'!H8+'D Cell Free Hanging &amp; SkyLight'!H8*(PleatedFreeHangProfit)</f>
        <v>64.354803333333336</v>
      </c>
      <c r="I8" s="672">
        <f>'D Cell Free Hanging &amp; SkyLight'!I8+'D Cell Free Hanging &amp; SkyLight'!I8*(PleatedFreeHangProfit)</f>
        <v>69.353367333333324</v>
      </c>
      <c r="J8" s="672">
        <f>'D Cell Free Hanging &amp; SkyLight'!J8+'D Cell Free Hanging &amp; SkyLight'!J8*(PleatedFreeHangProfit)</f>
        <v>75.071609333333328</v>
      </c>
      <c r="K8" s="672">
        <f>'D Cell Free Hanging &amp; SkyLight'!K8+'D Cell Free Hanging &amp; SkyLight'!K8*(PleatedFreeHangProfit)</f>
        <v>80.070173333333329</v>
      </c>
      <c r="L8" s="672">
        <f>'D Cell Free Hanging &amp; SkyLight'!L8+'D Cell Free Hanging &amp; SkyLight'!L8*(PleatedFreeHangProfit)</f>
        <v>88.068737333333331</v>
      </c>
      <c r="M8" s="672">
        <f>'D Cell Free Hanging &amp; SkyLight'!M8+'D Cell Free Hanging &amp; SkyLight'!M8*(PleatedFreeHangProfit)</f>
        <v>93.067301333333319</v>
      </c>
      <c r="N8" s="672">
        <f>'D Cell Free Hanging &amp; SkyLight'!N8+'D Cell Free Hanging &amp; SkyLight'!N8*(PleatedFreeHangProfit)</f>
        <v>98.559885333333327</v>
      </c>
      <c r="O8" s="672">
        <f>'D Cell Free Hanging &amp; SkyLight'!O8+'D Cell Free Hanging &amp; SkyLight'!O8*(PleatedFreeHangProfit)</f>
        <v>104.27812733333333</v>
      </c>
      <c r="P8" s="672">
        <f>'D Cell Free Hanging &amp; SkyLight'!P8+'D Cell Free Hanging &amp; SkyLight'!P8*(PleatedFreeHangProfit)</f>
        <v>109.27669133333333</v>
      </c>
      <c r="Q8" s="672">
        <f>'D Cell Free Hanging &amp; SkyLight'!Q8+'D Cell Free Hanging &amp; SkyLight'!Q8*(PleatedFreeHangProfit)</f>
        <v>114.27525533333333</v>
      </c>
      <c r="R8" s="672">
        <f>'D Cell Free Hanging &amp; SkyLight'!R8+'D Cell Free Hanging &amp; SkyLight'!R8*(PleatedFreeHangProfit)</f>
        <v>119.27381933333331</v>
      </c>
      <c r="S8" s="672">
        <f>'D Cell Free Hanging &amp; SkyLight'!S8+'D Cell Free Hanging &amp; SkyLight'!S8*(PleatedFreeHangProfit)</f>
        <v>124.27238333333331</v>
      </c>
    </row>
    <row r="9" spans="1:36" x14ac:dyDescent="0.25">
      <c r="A9" s="688">
        <v>2.5</v>
      </c>
      <c r="B9" s="691">
        <f t="shared" si="1"/>
        <v>98.425196850393704</v>
      </c>
      <c r="C9" s="672">
        <f>'D Cell Free Hanging &amp; SkyLight'!C9+'D Cell Free Hanging &amp; SkyLight'!C9*(PleatedFreeHangProfit)</f>
        <v>41.470513333333336</v>
      </c>
      <c r="D9" s="672">
        <f>'D Cell Free Hanging &amp; SkyLight'!D9+'D Cell Free Hanging &amp; SkyLight'!D9*(PleatedFreeHangProfit)</f>
        <v>47.232229333333336</v>
      </c>
      <c r="E9" s="672">
        <f>'D Cell Free Hanging &amp; SkyLight'!E9+'D Cell Free Hanging &amp; SkyLight'!E9*(PleatedFreeHangProfit)</f>
        <v>54.274623333333338</v>
      </c>
      <c r="F9" s="672">
        <f>'D Cell Free Hanging &amp; SkyLight'!F9+'D Cell Free Hanging &amp; SkyLight'!F9*(PleatedFreeHangProfit)</f>
        <v>60.036339333333331</v>
      </c>
      <c r="G9" s="672">
        <f>'D Cell Free Hanging &amp; SkyLight'!G9+'D Cell Free Hanging &amp; SkyLight'!G9*(PleatedFreeHangProfit)</f>
        <v>65.798055333333323</v>
      </c>
      <c r="H9" s="672">
        <f>'D Cell Free Hanging &amp; SkyLight'!H9+'D Cell Free Hanging &amp; SkyLight'!H9*(PleatedFreeHangProfit)</f>
        <v>71.55977133333333</v>
      </c>
      <c r="I9" s="672">
        <f>'D Cell Free Hanging &amp; SkyLight'!I9+'D Cell Free Hanging &amp; SkyLight'!I9*(PleatedFreeHangProfit)</f>
        <v>77.321487333333337</v>
      </c>
      <c r="J9" s="672">
        <f>'D Cell Free Hanging &amp; SkyLight'!J9+'D Cell Free Hanging &amp; SkyLight'!J9*(PleatedFreeHangProfit)</f>
        <v>83.802881333333332</v>
      </c>
      <c r="K9" s="672">
        <f>'D Cell Free Hanging &amp; SkyLight'!K9+'D Cell Free Hanging &amp; SkyLight'!K9*(PleatedFreeHangProfit)</f>
        <v>89.564597333333325</v>
      </c>
      <c r="L9" s="672">
        <f>'D Cell Free Hanging &amp; SkyLight'!L9+'D Cell Free Hanging &amp; SkyLight'!L9*(PleatedFreeHangProfit)</f>
        <v>98.326313333333331</v>
      </c>
      <c r="M9" s="672">
        <f>'D Cell Free Hanging &amp; SkyLight'!M9+'D Cell Free Hanging &amp; SkyLight'!M9*(PleatedFreeHangProfit)</f>
        <v>104.08802933333332</v>
      </c>
      <c r="N9" s="672">
        <f>'D Cell Free Hanging &amp; SkyLight'!N9+'D Cell Free Hanging &amp; SkyLight'!N9*(PleatedFreeHangProfit)</f>
        <v>110.34376533333334</v>
      </c>
      <c r="O9" s="672">
        <f>'D Cell Free Hanging &amp; SkyLight'!O9+'D Cell Free Hanging &amp; SkyLight'!O9*(PleatedFreeHangProfit)</f>
        <v>116.82515933333333</v>
      </c>
      <c r="P9" s="672">
        <f>'D Cell Free Hanging &amp; SkyLight'!P9+'D Cell Free Hanging &amp; SkyLight'!P9*(PleatedFreeHangProfit)</f>
        <v>122.58687533333334</v>
      </c>
      <c r="Q9" s="672">
        <f>'D Cell Free Hanging &amp; SkyLight'!Q9+'D Cell Free Hanging &amp; SkyLight'!Q9*(PleatedFreeHangProfit)</f>
        <v>128.34859133333333</v>
      </c>
      <c r="R9" s="672">
        <f>'D Cell Free Hanging &amp; SkyLight'!R9+'D Cell Free Hanging &amp; SkyLight'!R9*(PleatedFreeHangProfit)</f>
        <v>134.11030733333331</v>
      </c>
      <c r="S9" s="672">
        <f>'D Cell Free Hanging &amp; SkyLight'!S9+'D Cell Free Hanging &amp; SkyLight'!S9*(PleatedFreeHangProfit)</f>
        <v>139.87202333333332</v>
      </c>
      <c r="U9" s="126"/>
      <c r="V9" s="126"/>
      <c r="W9" s="126"/>
      <c r="X9" s="126"/>
      <c r="Y9" s="126"/>
      <c r="Z9" s="126"/>
      <c r="AA9" s="126"/>
      <c r="AB9" s="126"/>
      <c r="AC9" s="126"/>
      <c r="AD9" s="126"/>
      <c r="AE9" s="126"/>
      <c r="AF9" s="126"/>
      <c r="AG9" s="126"/>
      <c r="AH9" s="126"/>
      <c r="AI9" s="126"/>
      <c r="AJ9" s="126"/>
    </row>
    <row r="10" spans="1:36" x14ac:dyDescent="0.25">
      <c r="B10" s="692"/>
    </row>
    <row r="11" spans="1:36" x14ac:dyDescent="0.25">
      <c r="A11" s="523" t="s">
        <v>351</v>
      </c>
      <c r="B11" s="693"/>
    </row>
    <row r="12" spans="1:36" x14ac:dyDescent="0.25">
      <c r="A12" s="677" t="s">
        <v>269</v>
      </c>
      <c r="B12" s="694" t="s">
        <v>2</v>
      </c>
      <c r="C12" s="688">
        <v>0.4</v>
      </c>
      <c r="D12" s="688">
        <v>0.5</v>
      </c>
      <c r="E12" s="688">
        <v>0.6</v>
      </c>
      <c r="F12" s="688">
        <v>0.7</v>
      </c>
      <c r="G12" s="688">
        <v>0.8</v>
      </c>
      <c r="H12" s="688">
        <v>0.9</v>
      </c>
      <c r="I12" s="688">
        <v>1</v>
      </c>
      <c r="J12" s="688">
        <v>1.1000000000000001</v>
      </c>
      <c r="K12" s="688">
        <v>1.2</v>
      </c>
      <c r="L12" s="688">
        <v>1.3</v>
      </c>
      <c r="M12" s="688">
        <v>1.4</v>
      </c>
      <c r="N12" s="688">
        <v>1.5</v>
      </c>
      <c r="O12" s="688">
        <v>1.6</v>
      </c>
      <c r="P12" s="688">
        <v>1.7</v>
      </c>
      <c r="Q12" s="688">
        <v>1.8</v>
      </c>
      <c r="R12" s="688">
        <v>1.9</v>
      </c>
      <c r="S12" s="688">
        <v>2</v>
      </c>
    </row>
    <row r="13" spans="1:36" x14ac:dyDescent="0.25">
      <c r="A13" s="689" t="s">
        <v>3</v>
      </c>
      <c r="B13" s="679" t="s">
        <v>241</v>
      </c>
      <c r="C13" s="690">
        <f>CONVERT(C12,"m","in")</f>
        <v>15.748031496062993</v>
      </c>
      <c r="D13" s="690">
        <f t="shared" ref="D13:S13" si="2">CONVERT(D12,"m","in")</f>
        <v>19.685039370078741</v>
      </c>
      <c r="E13" s="690">
        <f t="shared" si="2"/>
        <v>23.622047244094489</v>
      </c>
      <c r="F13" s="690">
        <f t="shared" si="2"/>
        <v>27.559055118110237</v>
      </c>
      <c r="G13" s="690">
        <f t="shared" si="2"/>
        <v>31.496062992125985</v>
      </c>
      <c r="H13" s="690">
        <f t="shared" si="2"/>
        <v>35.433070866141733</v>
      </c>
      <c r="I13" s="690">
        <f t="shared" si="2"/>
        <v>39.370078740157481</v>
      </c>
      <c r="J13" s="690">
        <f t="shared" si="2"/>
        <v>43.30708661417323</v>
      </c>
      <c r="K13" s="690">
        <f t="shared" si="2"/>
        <v>47.244094488188978</v>
      </c>
      <c r="L13" s="690">
        <f t="shared" si="2"/>
        <v>51.181102362204726</v>
      </c>
      <c r="M13" s="690">
        <f t="shared" si="2"/>
        <v>55.118110236220474</v>
      </c>
      <c r="N13" s="690">
        <f t="shared" si="2"/>
        <v>59.055118110236222</v>
      </c>
      <c r="O13" s="690">
        <f t="shared" si="2"/>
        <v>62.99212598425197</v>
      </c>
      <c r="P13" s="690">
        <f t="shared" si="2"/>
        <v>66.929133858267718</v>
      </c>
      <c r="Q13" s="690">
        <f t="shared" si="2"/>
        <v>70.866141732283467</v>
      </c>
      <c r="R13" s="690">
        <f t="shared" si="2"/>
        <v>74.803149606299215</v>
      </c>
      <c r="S13" s="690">
        <f t="shared" si="2"/>
        <v>78.740157480314963</v>
      </c>
    </row>
    <row r="14" spans="1:36" x14ac:dyDescent="0.25">
      <c r="A14" s="688">
        <v>0.6</v>
      </c>
      <c r="B14" s="691">
        <f>CONVERT(A14,"m","in")</f>
        <v>23.622047244094489</v>
      </c>
      <c r="C14" s="672">
        <f>'D Cell Free Hanging &amp; SkyLight'!C14+'D Cell Free Hanging &amp; SkyLight'!C14*(PleatedFreeHangProfit)</f>
        <v>30.58485253333334</v>
      </c>
      <c r="D14" s="672">
        <f>'D Cell Free Hanging &amp; SkyLight'!D14+'D Cell Free Hanging &amp; SkyLight'!D14*(PleatedFreeHangProfit)</f>
        <v>33.95053333333334</v>
      </c>
      <c r="E14" s="672">
        <f>'D Cell Free Hanging &amp; SkyLight'!E14+'D Cell Free Hanging &amp; SkyLight'!E14*(PleatedFreeHangProfit)</f>
        <v>38.170532133333332</v>
      </c>
      <c r="F14" s="672">
        <f>'D Cell Free Hanging &amp; SkyLight'!F14+'D Cell Free Hanging &amp; SkyLight'!F14*(PleatedFreeHangProfit)</f>
        <v>41.536212933333339</v>
      </c>
      <c r="G14" s="672">
        <f>'D Cell Free Hanging &amp; SkyLight'!G14+'D Cell Free Hanging &amp; SkyLight'!G14*(PleatedFreeHangProfit)</f>
        <v>44.901893733333331</v>
      </c>
      <c r="H14" s="672">
        <f>'D Cell Free Hanging &amp; SkyLight'!H14+'D Cell Free Hanging &amp; SkyLight'!H14*(PleatedFreeHangProfit)</f>
        <v>48.267574533333338</v>
      </c>
      <c r="I14" s="672">
        <f>'D Cell Free Hanging &amp; SkyLight'!I14+'D Cell Free Hanging &amp; SkyLight'!I14*(PleatedFreeHangProfit)</f>
        <v>51.633255333333338</v>
      </c>
      <c r="J14" s="672">
        <f>'D Cell Free Hanging &amp; SkyLight'!J14+'D Cell Free Hanging &amp; SkyLight'!J14*(PleatedFreeHangProfit)</f>
        <v>55.71861413333334</v>
      </c>
      <c r="K14" s="672">
        <f>'D Cell Free Hanging &amp; SkyLight'!K14+'D Cell Free Hanging &amp; SkyLight'!K14*(PleatedFreeHangProfit)</f>
        <v>59.084294933333332</v>
      </c>
      <c r="L14" s="672">
        <f>'D Cell Free Hanging &amp; SkyLight'!L14+'D Cell Free Hanging &amp; SkyLight'!L14*(PleatedFreeHangProfit)</f>
        <v>65.449975733333332</v>
      </c>
      <c r="M14" s="672">
        <f>'D Cell Free Hanging &amp; SkyLight'!M14+'D Cell Free Hanging &amp; SkyLight'!M14*(PleatedFreeHangProfit)</f>
        <v>68.815656533333325</v>
      </c>
      <c r="N14" s="672">
        <f>'D Cell Free Hanging &amp; SkyLight'!N14+'D Cell Free Hanging &amp; SkyLight'!N14*(PleatedFreeHangProfit)</f>
        <v>72.675357333333324</v>
      </c>
      <c r="O14" s="672">
        <f>'D Cell Free Hanging &amp; SkyLight'!O14+'D Cell Free Hanging &amp; SkyLight'!O14*(PleatedFreeHangProfit)</f>
        <v>76.760716133333332</v>
      </c>
      <c r="P14" s="672">
        <f>'D Cell Free Hanging &amp; SkyLight'!P14+'D Cell Free Hanging &amp; SkyLight'!P14*(PleatedFreeHangProfit)</f>
        <v>80.126396933333339</v>
      </c>
      <c r="Q14" s="672">
        <f>'D Cell Free Hanging &amp; SkyLight'!Q14+'D Cell Free Hanging &amp; SkyLight'!Q14*(PleatedFreeHangProfit)</f>
        <v>83.492077733333318</v>
      </c>
      <c r="R14" s="672">
        <f>'D Cell Free Hanging &amp; SkyLight'!R14+'D Cell Free Hanging &amp; SkyLight'!R14*(PleatedFreeHangProfit)</f>
        <v>86.85775853333331</v>
      </c>
      <c r="S14" s="672">
        <f>'D Cell Free Hanging &amp; SkyLight'!S14+'D Cell Free Hanging &amp; SkyLight'!S14*(PleatedFreeHangProfit)</f>
        <v>90.223439333333303</v>
      </c>
    </row>
    <row r="15" spans="1:36" x14ac:dyDescent="0.25">
      <c r="A15" s="688">
        <v>1</v>
      </c>
      <c r="B15" s="691">
        <f t="shared" ref="B15:B18" si="3">CONVERT(A15,"m","in")</f>
        <v>39.370078740157481</v>
      </c>
      <c r="C15" s="672">
        <f>'D Cell Free Hanging &amp; SkyLight'!C15+'D Cell Free Hanging &amp; SkyLight'!C15*(PleatedFreeHangProfit)</f>
        <v>34.550305333333341</v>
      </c>
      <c r="D15" s="672">
        <f>'D Cell Free Hanging &amp; SkyLight'!D15+'D Cell Free Hanging &amp; SkyLight'!D15*(PleatedFreeHangProfit)</f>
        <v>38.862469333333337</v>
      </c>
      <c r="E15" s="672">
        <f>'D Cell Free Hanging &amp; SkyLight'!E15+'D Cell Free Hanging &amp; SkyLight'!E15*(PleatedFreeHangProfit)</f>
        <v>44.118711333333337</v>
      </c>
      <c r="F15" s="672">
        <f>'D Cell Free Hanging &amp; SkyLight'!F15+'D Cell Free Hanging &amp; SkyLight'!F15*(PleatedFreeHangProfit)</f>
        <v>48.430875333333333</v>
      </c>
      <c r="G15" s="672">
        <f>'D Cell Free Hanging &amp; SkyLight'!G15+'D Cell Free Hanging &amp; SkyLight'!G15*(PleatedFreeHangProfit)</f>
        <v>52.743039333333336</v>
      </c>
      <c r="H15" s="672">
        <f>'D Cell Free Hanging &amp; SkyLight'!H15+'D Cell Free Hanging &amp; SkyLight'!H15*(PleatedFreeHangProfit)</f>
        <v>57.055203333333345</v>
      </c>
      <c r="I15" s="672">
        <f>'D Cell Free Hanging &amp; SkyLight'!I15+'D Cell Free Hanging &amp; SkyLight'!I15*(PleatedFreeHangProfit)</f>
        <v>61.367367333333334</v>
      </c>
      <c r="J15" s="672">
        <f>'D Cell Free Hanging &amp; SkyLight'!J15+'D Cell Free Hanging &amp; SkyLight'!J15*(PleatedFreeHangProfit)</f>
        <v>66.399209333333332</v>
      </c>
      <c r="K15" s="672">
        <f>'D Cell Free Hanging &amp; SkyLight'!K15+'D Cell Free Hanging &amp; SkyLight'!K15*(PleatedFreeHangProfit)</f>
        <v>70.711373333333327</v>
      </c>
      <c r="L15" s="672">
        <f>'D Cell Free Hanging &amp; SkyLight'!L15+'D Cell Free Hanging &amp; SkyLight'!L15*(PleatedFreeHangProfit)</f>
        <v>78.023537333333337</v>
      </c>
      <c r="M15" s="672">
        <f>'D Cell Free Hanging &amp; SkyLight'!M15+'D Cell Free Hanging &amp; SkyLight'!M15*(PleatedFreeHangProfit)</f>
        <v>82.335701333333319</v>
      </c>
      <c r="N15" s="672">
        <f>'D Cell Free Hanging &amp; SkyLight'!N15+'D Cell Free Hanging &amp; SkyLight'!N15*(PleatedFreeHangProfit)</f>
        <v>87.141885333333335</v>
      </c>
      <c r="O15" s="672">
        <f>'D Cell Free Hanging &amp; SkyLight'!O15+'D Cell Free Hanging &amp; SkyLight'!O15*(PleatedFreeHangProfit)</f>
        <v>92.173727333333332</v>
      </c>
      <c r="P15" s="672">
        <f>'D Cell Free Hanging &amp; SkyLight'!P15+'D Cell Free Hanging &amp; SkyLight'!P15*(PleatedFreeHangProfit)</f>
        <v>96.485891333333328</v>
      </c>
      <c r="Q15" s="672">
        <f>'D Cell Free Hanging &amp; SkyLight'!Q15+'D Cell Free Hanging &amp; SkyLight'!Q15*(PleatedFreeHangProfit)</f>
        <v>100.79805533333332</v>
      </c>
      <c r="R15" s="672">
        <f>'D Cell Free Hanging &amp; SkyLight'!R15+'D Cell Free Hanging &amp; SkyLight'!R15*(PleatedFreeHangProfit)</f>
        <v>105.11021933333332</v>
      </c>
      <c r="S15" s="672">
        <f>'D Cell Free Hanging &amp; SkyLight'!S15+'D Cell Free Hanging &amp; SkyLight'!S15*(PleatedFreeHangProfit)</f>
        <v>109.42238333333331</v>
      </c>
    </row>
    <row r="16" spans="1:36" x14ac:dyDescent="0.25">
      <c r="A16" s="688">
        <v>1.5</v>
      </c>
      <c r="B16" s="691">
        <f t="shared" si="3"/>
        <v>59.055118110236222</v>
      </c>
      <c r="C16" s="672">
        <f>'D Cell Free Hanging &amp; SkyLight'!C16+'D Cell Free Hanging &amp; SkyLight'!C16*(PleatedFreeHangProfit)</f>
        <v>39.73152133333334</v>
      </c>
      <c r="D16" s="672">
        <f>'D Cell Free Hanging &amp; SkyLight'!D16+'D Cell Free Hanging &amp; SkyLight'!D16*(PleatedFreeHangProfit)</f>
        <v>45.226789333333336</v>
      </c>
      <c r="E16" s="672">
        <f>'D Cell Free Hanging &amp; SkyLight'!E16+'D Cell Free Hanging &amp; SkyLight'!E16*(PleatedFreeHangProfit)</f>
        <v>51.778335333333338</v>
      </c>
      <c r="F16" s="672">
        <f>'D Cell Free Hanging &amp; SkyLight'!F16+'D Cell Free Hanging &amp; SkyLight'!F16*(PleatedFreeHangProfit)</f>
        <v>57.273603333333334</v>
      </c>
      <c r="G16" s="672">
        <f>'D Cell Free Hanging &amp; SkyLight'!G16+'D Cell Free Hanging &amp; SkyLight'!G16*(PleatedFreeHangProfit)</f>
        <v>62.768871333333344</v>
      </c>
      <c r="H16" s="672">
        <f>'D Cell Free Hanging &amp; SkyLight'!H16+'D Cell Free Hanging &amp; SkyLight'!H16*(PleatedFreeHangProfit)</f>
        <v>68.264139333333333</v>
      </c>
      <c r="I16" s="672">
        <f>'D Cell Free Hanging &amp; SkyLight'!I16+'D Cell Free Hanging &amp; SkyLight'!I16*(PleatedFreeHangProfit)</f>
        <v>73.759407333333343</v>
      </c>
      <c r="J16" s="672">
        <f>'D Cell Free Hanging &amp; SkyLight'!J16+'D Cell Free Hanging &amp; SkyLight'!J16*(PleatedFreeHangProfit)</f>
        <v>79.97435333333334</v>
      </c>
      <c r="K16" s="672">
        <f>'D Cell Free Hanging &amp; SkyLight'!K16+'D Cell Free Hanging &amp; SkyLight'!K16*(PleatedFreeHangProfit)</f>
        <v>85.469621333333336</v>
      </c>
      <c r="L16" s="672">
        <f>'D Cell Free Hanging &amp; SkyLight'!L16+'D Cell Free Hanging &amp; SkyLight'!L16*(PleatedFreeHangProfit)</f>
        <v>93.964889333333332</v>
      </c>
      <c r="M16" s="672">
        <f>'D Cell Free Hanging &amp; SkyLight'!M16+'D Cell Free Hanging &amp; SkyLight'!M16*(PleatedFreeHangProfit)</f>
        <v>99.460157333333328</v>
      </c>
      <c r="N16" s="672">
        <f>'D Cell Free Hanging &amp; SkyLight'!N16+'D Cell Free Hanging &amp; SkyLight'!N16*(PleatedFreeHangProfit)</f>
        <v>105.44944533333334</v>
      </c>
      <c r="O16" s="672">
        <f>'D Cell Free Hanging &amp; SkyLight'!O16+'D Cell Free Hanging &amp; SkyLight'!O16*(PleatedFreeHangProfit)</f>
        <v>111.66439133333336</v>
      </c>
      <c r="P16" s="672">
        <f>'D Cell Free Hanging &amp; SkyLight'!P16+'D Cell Free Hanging &amp; SkyLight'!P16*(PleatedFreeHangProfit)</f>
        <v>117.15965933333334</v>
      </c>
      <c r="Q16" s="672">
        <f>'D Cell Free Hanging &amp; SkyLight'!Q16+'D Cell Free Hanging &amp; SkyLight'!Q16*(PleatedFreeHangProfit)</f>
        <v>122.65492733333333</v>
      </c>
      <c r="R16" s="672">
        <f>'D Cell Free Hanging &amp; SkyLight'!R16+'D Cell Free Hanging &amp; SkyLight'!R16*(PleatedFreeHangProfit)</f>
        <v>128.15019533333333</v>
      </c>
      <c r="S16" s="672">
        <f>'D Cell Free Hanging &amp; SkyLight'!S16+'D Cell Free Hanging &amp; SkyLight'!S16*(PleatedFreeHangProfit)</f>
        <v>133.64546333333334</v>
      </c>
    </row>
    <row r="17" spans="1:19" x14ac:dyDescent="0.25">
      <c r="A17" s="688">
        <v>2</v>
      </c>
      <c r="B17" s="691">
        <f t="shared" si="3"/>
        <v>78.740157480314963</v>
      </c>
      <c r="C17" s="672">
        <f>'D Cell Free Hanging &amp; SkyLight'!C17+'D Cell Free Hanging &amp; SkyLight'!C17*(PleatedFreeHangProfit)</f>
        <v>44.91273733333334</v>
      </c>
      <c r="D17" s="672">
        <f>'D Cell Free Hanging &amp; SkyLight'!D17+'D Cell Free Hanging &amp; SkyLight'!D17*(PleatedFreeHangProfit)</f>
        <v>51.591109333333343</v>
      </c>
      <c r="E17" s="672">
        <f>'D Cell Free Hanging &amp; SkyLight'!E17+'D Cell Free Hanging &amp; SkyLight'!E17*(PleatedFreeHangProfit)</f>
        <v>59.437959333333332</v>
      </c>
      <c r="F17" s="672">
        <f>'D Cell Free Hanging &amp; SkyLight'!F17+'D Cell Free Hanging &amp; SkyLight'!F17*(PleatedFreeHangProfit)</f>
        <v>66.116331333333335</v>
      </c>
      <c r="G17" s="672">
        <f>'D Cell Free Hanging &amp; SkyLight'!G17+'D Cell Free Hanging &amp; SkyLight'!G17*(PleatedFreeHangProfit)</f>
        <v>72.794703333333331</v>
      </c>
      <c r="H17" s="672">
        <f>'D Cell Free Hanging &amp; SkyLight'!H17+'D Cell Free Hanging &amp; SkyLight'!H17*(PleatedFreeHangProfit)</f>
        <v>79.473075333333341</v>
      </c>
      <c r="I17" s="672">
        <f>'D Cell Free Hanging &amp; SkyLight'!I17+'D Cell Free Hanging &amp; SkyLight'!I17*(PleatedFreeHangProfit)</f>
        <v>86.151447333333337</v>
      </c>
      <c r="J17" s="672">
        <f>'D Cell Free Hanging &amp; SkyLight'!J17+'D Cell Free Hanging &amp; SkyLight'!J17*(PleatedFreeHangProfit)</f>
        <v>93.549497333333335</v>
      </c>
      <c r="K17" s="672">
        <f>'D Cell Free Hanging &amp; SkyLight'!K17+'D Cell Free Hanging &amp; SkyLight'!K17*(PleatedFreeHangProfit)</f>
        <v>100.22786933333333</v>
      </c>
      <c r="L17" s="672">
        <f>'D Cell Free Hanging &amp; SkyLight'!L17+'D Cell Free Hanging &amp; SkyLight'!L17*(PleatedFreeHangProfit)</f>
        <v>109.90624133333334</v>
      </c>
      <c r="M17" s="672">
        <f>'D Cell Free Hanging &amp; SkyLight'!M17+'D Cell Free Hanging &amp; SkyLight'!M17*(PleatedFreeHangProfit)</f>
        <v>116.58461333333334</v>
      </c>
      <c r="N17" s="672">
        <f>'D Cell Free Hanging &amp; SkyLight'!N17+'D Cell Free Hanging &amp; SkyLight'!N17*(PleatedFreeHangProfit)</f>
        <v>123.75700533333334</v>
      </c>
      <c r="O17" s="672">
        <f>'D Cell Free Hanging &amp; SkyLight'!O17+'D Cell Free Hanging &amp; SkyLight'!O17*(PleatedFreeHangProfit)</f>
        <v>131.15505533333334</v>
      </c>
      <c r="P17" s="672">
        <f>'D Cell Free Hanging &amp; SkyLight'!P17+'D Cell Free Hanging &amp; SkyLight'!P17*(PleatedFreeHangProfit)</f>
        <v>137.83342733333336</v>
      </c>
      <c r="Q17" s="672">
        <f>'D Cell Free Hanging &amp; SkyLight'!Q17+'D Cell Free Hanging &amp; SkyLight'!Q17*(PleatedFreeHangProfit)</f>
        <v>144.51179933333336</v>
      </c>
      <c r="R17" s="672">
        <f>'D Cell Free Hanging &amp; SkyLight'!R17+'D Cell Free Hanging &amp; SkyLight'!R17*(PleatedFreeHangProfit)</f>
        <v>151.19017133333332</v>
      </c>
      <c r="S17" s="672">
        <f>'D Cell Free Hanging &amp; SkyLight'!S17+'D Cell Free Hanging &amp; SkyLight'!S17*(PleatedFreeHangProfit)</f>
        <v>157.86854333333335</v>
      </c>
    </row>
    <row r="18" spans="1:19" x14ac:dyDescent="0.25">
      <c r="A18" s="688">
        <v>2.5</v>
      </c>
      <c r="B18" s="691">
        <f t="shared" si="3"/>
        <v>98.425196850393704</v>
      </c>
      <c r="C18" s="672">
        <f>'D Cell Free Hanging &amp; SkyLight'!C18+'D Cell Free Hanging &amp; SkyLight'!C18*(PleatedFreeHangProfit)</f>
        <v>49.869553333333336</v>
      </c>
      <c r="D18" s="672">
        <f>'D Cell Free Hanging &amp; SkyLight'!D18+'D Cell Free Hanging &amp; SkyLight'!D18*(PleatedFreeHangProfit)</f>
        <v>57.731029333333339</v>
      </c>
      <c r="E18" s="672">
        <f>'D Cell Free Hanging &amp; SkyLight'!E18+'D Cell Free Hanging &amp; SkyLight'!E18*(PleatedFreeHangProfit)</f>
        <v>66.873183333333344</v>
      </c>
      <c r="F18" s="672">
        <f>'D Cell Free Hanging &amp; SkyLight'!F18+'D Cell Free Hanging &amp; SkyLight'!F18*(PleatedFreeHangProfit)</f>
        <v>74.734659333333326</v>
      </c>
      <c r="G18" s="672">
        <f>'D Cell Free Hanging &amp; SkyLight'!G18+'D Cell Free Hanging &amp; SkyLight'!G18*(PleatedFreeHangProfit)</f>
        <v>82.596135333333322</v>
      </c>
      <c r="H18" s="672">
        <f>'D Cell Free Hanging &amp; SkyLight'!H18+'D Cell Free Hanging &amp; SkyLight'!H18*(PleatedFreeHangProfit)</f>
        <v>90.457611333333332</v>
      </c>
      <c r="I18" s="672">
        <f>'D Cell Free Hanging &amp; SkyLight'!I18+'D Cell Free Hanging &amp; SkyLight'!I18*(PleatedFreeHangProfit)</f>
        <v>98.319087333333343</v>
      </c>
      <c r="J18" s="672">
        <f>'D Cell Free Hanging &amp; SkyLight'!J18+'D Cell Free Hanging &amp; SkyLight'!J18*(PleatedFreeHangProfit)</f>
        <v>106.90024133333334</v>
      </c>
      <c r="K18" s="672">
        <f>'D Cell Free Hanging &amp; SkyLight'!K18+'D Cell Free Hanging &amp; SkyLight'!K18*(PleatedFreeHangProfit)</f>
        <v>114.76171733333335</v>
      </c>
      <c r="L18" s="672">
        <f>'D Cell Free Hanging &amp; SkyLight'!L18+'D Cell Free Hanging &amp; SkyLight'!L18*(PleatedFreeHangProfit)</f>
        <v>125.62319333333335</v>
      </c>
      <c r="M18" s="672">
        <f>'D Cell Free Hanging &amp; SkyLight'!M18+'D Cell Free Hanging &amp; SkyLight'!M18*(PleatedFreeHangProfit)</f>
        <v>133.48466933333333</v>
      </c>
      <c r="N18" s="672">
        <f>'D Cell Free Hanging &amp; SkyLight'!N18+'D Cell Free Hanging &amp; SkyLight'!N18*(PleatedFreeHangProfit)</f>
        <v>141.84016533333335</v>
      </c>
      <c r="O18" s="672">
        <f>'D Cell Free Hanging &amp; SkyLight'!O18+'D Cell Free Hanging &amp; SkyLight'!O18*(PleatedFreeHangProfit)</f>
        <v>150.42131933333334</v>
      </c>
      <c r="P18" s="672">
        <f>'D Cell Free Hanging &amp; SkyLight'!P18+'D Cell Free Hanging &amp; SkyLight'!P18*(PleatedFreeHangProfit)</f>
        <v>158.28279533333338</v>
      </c>
      <c r="Q18" s="672">
        <f>'D Cell Free Hanging &amp; SkyLight'!Q18+'D Cell Free Hanging &amp; SkyLight'!Q18*(PleatedFreeHangProfit)</f>
        <v>166.14427133333336</v>
      </c>
      <c r="R18" s="672">
        <f>'D Cell Free Hanging &amp; SkyLight'!R18+'D Cell Free Hanging &amp; SkyLight'!R18*(PleatedFreeHangProfit)</f>
        <v>174.00574733333335</v>
      </c>
      <c r="S18" s="672">
        <f>'D Cell Free Hanging &amp; SkyLight'!S18+'D Cell Free Hanging &amp; SkyLight'!S18*(PleatedFreeHangProfit)</f>
        <v>181.86722333333333</v>
      </c>
    </row>
    <row r="19" spans="1:19" x14ac:dyDescent="0.25">
      <c r="A19" s="664"/>
      <c r="B19" s="664"/>
      <c r="C19" s="664"/>
      <c r="D19" s="664"/>
      <c r="E19" s="664"/>
      <c r="F19" s="664"/>
      <c r="G19" s="664"/>
      <c r="H19" s="664"/>
      <c r="I19" s="664"/>
      <c r="J19" s="664"/>
      <c r="K19" s="664"/>
      <c r="L19" s="664"/>
      <c r="M19" s="664"/>
      <c r="N19" s="664"/>
      <c r="O19" s="664"/>
      <c r="P19" s="664"/>
      <c r="Q19" s="664"/>
      <c r="R19" s="664"/>
      <c r="S19" s="664"/>
    </row>
    <row r="20" spans="1:19" x14ac:dyDescent="0.25">
      <c r="A20" s="523" t="s">
        <v>528</v>
      </c>
      <c r="B20" s="664"/>
      <c r="C20" s="664"/>
      <c r="D20" s="664"/>
      <c r="E20" s="664"/>
      <c r="F20" s="664"/>
      <c r="G20" s="664"/>
      <c r="H20" s="664"/>
      <c r="I20" s="664"/>
      <c r="J20" s="664"/>
      <c r="K20" s="664"/>
      <c r="L20" s="664"/>
      <c r="M20" s="685" t="s">
        <v>531</v>
      </c>
      <c r="N20" s="664"/>
      <c r="O20" s="664"/>
      <c r="P20" s="664"/>
      <c r="Q20" s="664"/>
      <c r="R20" s="664"/>
      <c r="S20" s="664"/>
    </row>
    <row r="21" spans="1:19" x14ac:dyDescent="0.25">
      <c r="A21" s="523" t="s">
        <v>350</v>
      </c>
      <c r="B21" s="664"/>
      <c r="M21" s="685" t="s">
        <v>532</v>
      </c>
      <c r="N21" s="664"/>
      <c r="O21" s="664"/>
      <c r="P21" s="664"/>
      <c r="Q21" s="664"/>
      <c r="R21" s="664"/>
      <c r="S21" s="664"/>
    </row>
    <row r="22" spans="1:19" x14ac:dyDescent="0.25">
      <c r="A22" s="677" t="s">
        <v>269</v>
      </c>
      <c r="B22" s="687" t="s">
        <v>2</v>
      </c>
      <c r="C22" s="695">
        <v>0.4</v>
      </c>
      <c r="D22" s="695">
        <v>0.5</v>
      </c>
      <c r="E22" s="695">
        <v>0.6</v>
      </c>
      <c r="F22" s="695">
        <v>0.7</v>
      </c>
      <c r="G22" s="695">
        <v>0.8</v>
      </c>
      <c r="H22" s="695">
        <v>0.9</v>
      </c>
      <c r="I22" s="695">
        <v>1</v>
      </c>
      <c r="J22" s="695">
        <v>1.1000000000000001</v>
      </c>
      <c r="K22" s="695">
        <v>1.2</v>
      </c>
      <c r="L22" s="695">
        <v>1.3</v>
      </c>
      <c r="M22" s="695">
        <v>1.4</v>
      </c>
      <c r="N22" s="664"/>
      <c r="O22" s="664"/>
      <c r="P22" s="664"/>
      <c r="Q22" s="664"/>
      <c r="R22" s="664"/>
      <c r="S22" s="664"/>
    </row>
    <row r="23" spans="1:19" x14ac:dyDescent="0.25">
      <c r="A23" s="689" t="s">
        <v>3</v>
      </c>
      <c r="B23" s="677" t="s">
        <v>241</v>
      </c>
      <c r="C23" s="690">
        <f t="shared" ref="C23:M23" si="4">CONVERT(C22,"m","in")</f>
        <v>15.748031496062993</v>
      </c>
      <c r="D23" s="690">
        <f t="shared" si="4"/>
        <v>19.685039370078741</v>
      </c>
      <c r="E23" s="690">
        <f t="shared" si="4"/>
        <v>23.622047244094489</v>
      </c>
      <c r="F23" s="690">
        <f t="shared" si="4"/>
        <v>27.559055118110237</v>
      </c>
      <c r="G23" s="690">
        <f t="shared" si="4"/>
        <v>31.496062992125985</v>
      </c>
      <c r="H23" s="690">
        <f t="shared" si="4"/>
        <v>35.433070866141733</v>
      </c>
      <c r="I23" s="690">
        <f t="shared" si="4"/>
        <v>39.370078740157481</v>
      </c>
      <c r="J23" s="690">
        <f t="shared" si="4"/>
        <v>43.30708661417323</v>
      </c>
      <c r="K23" s="690">
        <f t="shared" si="4"/>
        <v>47.244094488188978</v>
      </c>
      <c r="L23" s="690">
        <f t="shared" si="4"/>
        <v>51.181102362204726</v>
      </c>
      <c r="M23" s="690">
        <f t="shared" si="4"/>
        <v>55.118110236220474</v>
      </c>
      <c r="N23" s="664"/>
      <c r="O23" s="664"/>
      <c r="P23" s="664"/>
      <c r="Q23" s="664"/>
      <c r="R23" s="664"/>
      <c r="S23" s="664"/>
    </row>
    <row r="24" spans="1:19" x14ac:dyDescent="0.25">
      <c r="A24" s="688">
        <v>0.6</v>
      </c>
      <c r="B24" s="691">
        <f t="shared" ref="B24:B29" si="5">CONVERT(A24,"m","in")</f>
        <v>23.622047244094489</v>
      </c>
      <c r="C24" s="672">
        <f>'D Cell Free Hanging &amp; SkyLight'!C24+'D Cell Free Hanging &amp; SkyLight'!C24*(PleatedSkyLightProfit)</f>
        <v>29.938186933333334</v>
      </c>
      <c r="D24" s="672">
        <f>'D Cell Free Hanging &amp; SkyLight'!D24+'D Cell Free Hanging &amp; SkyLight'!D24*(PleatedSkyLightProfit)</f>
        <v>32.926745333333336</v>
      </c>
      <c r="E24" s="672">
        <f>'D Cell Free Hanging &amp; SkyLight'!E24+'D Cell Free Hanging &amp; SkyLight'!E24*(PleatedSkyLightProfit)</f>
        <v>36.674795733333333</v>
      </c>
      <c r="F24" s="672">
        <f>'D Cell Free Hanging &amp; SkyLight'!F24+'D Cell Free Hanging &amp; SkyLight'!F24*(PleatedSkyLightProfit)</f>
        <v>39.663354133333335</v>
      </c>
      <c r="G24" s="672">
        <f>'D Cell Free Hanging &amp; SkyLight'!G24+'D Cell Free Hanging &amp; SkyLight'!G24*(PleatedSkyLightProfit)</f>
        <v>43.639952533333343</v>
      </c>
      <c r="H24" s="672">
        <f>'D Cell Free Hanging &amp; SkyLight'!H24+'D Cell Free Hanging &amp; SkyLight'!H24*(PleatedSkyLightProfit)</f>
        <v>46.628510933333338</v>
      </c>
      <c r="I24" s="672">
        <f>'D Cell Free Hanging &amp; SkyLight'!I24+'D Cell Free Hanging &amp; SkyLight'!I24*(PleatedSkyLightProfit)</f>
        <v>49.61706933333334</v>
      </c>
      <c r="J24" s="672">
        <f>'D Cell Free Hanging &amp; SkyLight'!J24+'D Cell Free Hanging &amp; SkyLight'!J24*(PleatedSkyLightProfit)</f>
        <v>52.779027733333344</v>
      </c>
      <c r="K24" s="672">
        <f>'D Cell Free Hanging &amp; SkyLight'!K24+'D Cell Free Hanging &amp; SkyLight'!K24*(PleatedSkyLightProfit)</f>
        <v>56.75562613333333</v>
      </c>
      <c r="L24" s="672">
        <f>'D Cell Free Hanging &amp; SkyLight'!L24+'D Cell Free Hanging &amp; SkyLight'!L24*(PleatedSkyLightProfit)</f>
        <v>63.744184533333332</v>
      </c>
      <c r="M24" s="672">
        <f>'D Cell Free Hanging &amp; SkyLight'!M24+'D Cell Free Hanging &amp; SkyLight'!M24*(PleatedSkyLightProfit)</f>
        <v>66.732742933333327</v>
      </c>
      <c r="N24" s="664"/>
      <c r="O24" s="664"/>
      <c r="P24" s="664"/>
      <c r="Q24" s="664"/>
      <c r="R24" s="664"/>
      <c r="S24" s="664"/>
    </row>
    <row r="25" spans="1:19" x14ac:dyDescent="0.25">
      <c r="A25" s="688">
        <v>1</v>
      </c>
      <c r="B25" s="691">
        <f t="shared" si="5"/>
        <v>39.370078740157481</v>
      </c>
      <c r="C25" s="672">
        <f>'D Cell Free Hanging &amp; SkyLight'!C25+'D Cell Free Hanging &amp; SkyLight'!C25*(PleatedSkyLightProfit)</f>
        <v>32.799153333333336</v>
      </c>
      <c r="D25" s="672">
        <f>'D Cell Free Hanging &amp; SkyLight'!D25+'D Cell Free Hanging &amp; SkyLight'!D25*(PleatedSkyLightProfit)</f>
        <v>36.398233333333337</v>
      </c>
      <c r="E25" s="672">
        <f>'D Cell Free Hanging &amp; SkyLight'!E25+'D Cell Free Hanging &amp; SkyLight'!E25*(PleatedSkyLightProfit)</f>
        <v>41.147533333333335</v>
      </c>
      <c r="F25" s="672">
        <f>'D Cell Free Hanging &amp; SkyLight'!F25+'D Cell Free Hanging &amp; SkyLight'!F25*(PleatedSkyLightProfit)</f>
        <v>44.746613333333336</v>
      </c>
      <c r="G25" s="672">
        <f>'D Cell Free Hanging &amp; SkyLight'!G25+'D Cell Free Hanging &amp; SkyLight'!G25*(PleatedSkyLightProfit)</f>
        <v>49.333733333333349</v>
      </c>
      <c r="H25" s="672">
        <f>'D Cell Free Hanging &amp; SkyLight'!H25+'D Cell Free Hanging &amp; SkyLight'!H25*(PleatedSkyLightProfit)</f>
        <v>52.932813333333335</v>
      </c>
      <c r="I25" s="672">
        <f>'D Cell Free Hanging &amp; SkyLight'!I25+'D Cell Free Hanging &amp; SkyLight'!I25*(PleatedSkyLightProfit)</f>
        <v>56.531893333333343</v>
      </c>
      <c r="J25" s="672">
        <f>'D Cell Free Hanging &amp; SkyLight'!J25+'D Cell Free Hanging &amp; SkyLight'!J25*(PleatedSkyLightProfit)</f>
        <v>60.304373333333338</v>
      </c>
      <c r="K25" s="672">
        <f>'D Cell Free Hanging &amp; SkyLight'!K25+'D Cell Free Hanging &amp; SkyLight'!K25*(PleatedSkyLightProfit)</f>
        <v>64.891493333333329</v>
      </c>
      <c r="L25" s="672">
        <f>'D Cell Free Hanging &amp; SkyLight'!L25+'D Cell Free Hanging &amp; SkyLight'!L25*(PleatedSkyLightProfit)</f>
        <v>72.49057333333333</v>
      </c>
      <c r="M25" s="672">
        <f>'D Cell Free Hanging &amp; SkyLight'!M25+'D Cell Free Hanging &amp; SkyLight'!M25*(PleatedSkyLightProfit)</f>
        <v>76.089653333333317</v>
      </c>
      <c r="N25" s="664"/>
      <c r="O25" s="664"/>
      <c r="P25" s="664"/>
      <c r="Q25" s="664"/>
      <c r="R25" s="664"/>
      <c r="S25" s="664"/>
    </row>
    <row r="26" spans="1:19" x14ac:dyDescent="0.25">
      <c r="A26" s="688">
        <v>1.5</v>
      </c>
      <c r="B26" s="691">
        <f t="shared" si="5"/>
        <v>59.055118110236222</v>
      </c>
      <c r="C26" s="672">
        <f>'D Cell Free Hanging &amp; SkyLight'!C26+'D Cell Free Hanging &amp; SkyLight'!C26*(PleatedSkyLightProfit)</f>
        <v>37.352181333333341</v>
      </c>
      <c r="D26" s="672">
        <f>'D Cell Free Hanging &amp; SkyLight'!D26+'D Cell Free Hanging &amp; SkyLight'!D26*(PleatedSkyLightProfit)</f>
        <v>41.71441333333334</v>
      </c>
      <c r="E26" s="672">
        <f>'D Cell Free Hanging &amp; SkyLight'!E26+'D Cell Free Hanging &amp; SkyLight'!E26*(PleatedSkyLightProfit)</f>
        <v>47.715275333333331</v>
      </c>
      <c r="F26" s="672">
        <f>'D Cell Free Hanging &amp; SkyLight'!F26+'D Cell Free Hanging &amp; SkyLight'!F26*(PleatedSkyLightProfit)</f>
        <v>52.077507333333337</v>
      </c>
      <c r="G26" s="672">
        <f>'D Cell Free Hanging &amp; SkyLight'!G26+'D Cell Free Hanging &amp; SkyLight'!G26*(PleatedSkyLightProfit)</f>
        <v>57.427779333333348</v>
      </c>
      <c r="H26" s="672">
        <f>'D Cell Free Hanging &amp; SkyLight'!H26+'D Cell Free Hanging &amp; SkyLight'!H26*(PleatedSkyLightProfit)</f>
        <v>61.790011333333332</v>
      </c>
      <c r="I26" s="672">
        <f>'D Cell Free Hanging &amp; SkyLight'!I26+'D Cell Free Hanging &amp; SkyLight'!I26*(PleatedSkyLightProfit)</f>
        <v>66.152243333333345</v>
      </c>
      <c r="J26" s="672">
        <f>'D Cell Free Hanging &amp; SkyLight'!J26+'D Cell Free Hanging &amp; SkyLight'!J26*(PleatedSkyLightProfit)</f>
        <v>70.687875333333338</v>
      </c>
      <c r="K26" s="672">
        <f>'D Cell Free Hanging &amp; SkyLight'!K26+'D Cell Free Hanging &amp; SkyLight'!K26*(PleatedSkyLightProfit)</f>
        <v>76.038147333333328</v>
      </c>
      <c r="L26" s="672">
        <f>'D Cell Free Hanging &amp; SkyLight'!L26+'D Cell Free Hanging &amp; SkyLight'!L26*(PleatedSkyLightProfit)</f>
        <v>84.400379333333333</v>
      </c>
      <c r="M26" s="672">
        <f>'D Cell Free Hanging &amp; SkyLight'!M26+'D Cell Free Hanging &amp; SkyLight'!M26*(PleatedSkyLightProfit)</f>
        <v>88.762611333333311</v>
      </c>
      <c r="N26" s="664"/>
      <c r="O26" s="664"/>
      <c r="P26" s="664"/>
      <c r="Q26" s="664"/>
      <c r="R26" s="664"/>
      <c r="S26" s="664"/>
    </row>
    <row r="27" spans="1:19" x14ac:dyDescent="0.25">
      <c r="A27" s="688">
        <v>2</v>
      </c>
      <c r="B27" s="691">
        <f t="shared" si="5"/>
        <v>78.740157480314963</v>
      </c>
      <c r="C27" s="672">
        <f>'D Cell Free Hanging &amp; SkyLight'!C27+'D Cell Free Hanging &amp; SkyLight'!C27*(PleatedSkyLightProfit)</f>
        <v>41.905209333333339</v>
      </c>
      <c r="D27" s="672">
        <f>'D Cell Free Hanging &amp; SkyLight'!D27+'D Cell Free Hanging &amp; SkyLight'!D27*(PleatedSkyLightProfit)</f>
        <v>47.030593333333336</v>
      </c>
      <c r="E27" s="672">
        <f>'D Cell Free Hanging &amp; SkyLight'!E27+'D Cell Free Hanging &amp; SkyLight'!E27*(PleatedSkyLightProfit)</f>
        <v>54.283017333333333</v>
      </c>
      <c r="F27" s="672">
        <f>'D Cell Free Hanging &amp; SkyLight'!F27+'D Cell Free Hanging &amp; SkyLight'!F27*(PleatedSkyLightProfit)</f>
        <v>59.408401333333337</v>
      </c>
      <c r="G27" s="672">
        <f>'D Cell Free Hanging &amp; SkyLight'!G27+'D Cell Free Hanging &amp; SkyLight'!G27*(PleatedSkyLightProfit)</f>
        <v>65.521825333333339</v>
      </c>
      <c r="H27" s="672">
        <f>'D Cell Free Hanging &amp; SkyLight'!H27+'D Cell Free Hanging &amp; SkyLight'!H27*(PleatedSkyLightProfit)</f>
        <v>70.647209333333336</v>
      </c>
      <c r="I27" s="672">
        <f>'D Cell Free Hanging &amp; SkyLight'!I27+'D Cell Free Hanging &amp; SkyLight'!I27*(PleatedSkyLightProfit)</f>
        <v>75.772593333333333</v>
      </c>
      <c r="J27" s="672">
        <f>'D Cell Free Hanging &amp; SkyLight'!J27+'D Cell Free Hanging &amp; SkyLight'!J27*(PleatedSkyLightProfit)</f>
        <v>81.071377333333331</v>
      </c>
      <c r="K27" s="672">
        <f>'D Cell Free Hanging &amp; SkyLight'!K27+'D Cell Free Hanging &amp; SkyLight'!K27*(PleatedSkyLightProfit)</f>
        <v>87.184801333333326</v>
      </c>
      <c r="L27" s="672">
        <f>'D Cell Free Hanging &amp; SkyLight'!L27+'D Cell Free Hanging &amp; SkyLight'!L27*(PleatedSkyLightProfit)</f>
        <v>96.310185333333337</v>
      </c>
      <c r="M27" s="672">
        <f>'D Cell Free Hanging &amp; SkyLight'!M27+'D Cell Free Hanging &amp; SkyLight'!M27*(PleatedSkyLightProfit)</f>
        <v>101.43556933333332</v>
      </c>
      <c r="N27" s="664"/>
      <c r="O27" s="664"/>
      <c r="P27" s="664"/>
      <c r="Q27" s="664"/>
      <c r="R27" s="664"/>
      <c r="S27" s="664"/>
    </row>
    <row r="28" spans="1:19" x14ac:dyDescent="0.25">
      <c r="A28" s="688">
        <v>2.5</v>
      </c>
      <c r="B28" s="691">
        <f t="shared" si="5"/>
        <v>98.425196850393704</v>
      </c>
      <c r="C28" s="672">
        <f>'D Cell Free Hanging &amp; SkyLight'!C28+'D Cell Free Hanging &amp; SkyLight'!C28*(PleatedSkyLightProfit)</f>
        <v>45.481417333333347</v>
      </c>
      <c r="D28" s="672">
        <f>'D Cell Free Hanging &amp; SkyLight'!D28+'D Cell Free Hanging &amp; SkyLight'!D28*(PleatedSkyLightProfit)</f>
        <v>51.369953333333335</v>
      </c>
      <c r="E28" s="672">
        <f>'D Cell Free Hanging &amp; SkyLight'!E28+'D Cell Free Hanging &amp; SkyLight'!E28*(PleatedSkyLightProfit)</f>
        <v>59.873939333333333</v>
      </c>
      <c r="F28" s="672">
        <f>'D Cell Free Hanging &amp; SkyLight'!F28+'D Cell Free Hanging &amp; SkyLight'!F28*(PleatedSkyLightProfit)</f>
        <v>65.762475333333327</v>
      </c>
      <c r="G28" s="672">
        <f>'D Cell Free Hanging &amp; SkyLight'!G28+'D Cell Free Hanging &amp; SkyLight'!G28*(PleatedSkyLightProfit)</f>
        <v>72.639051333333342</v>
      </c>
      <c r="H28" s="672">
        <f>'D Cell Free Hanging &amp; SkyLight'!H28+'D Cell Free Hanging &amp; SkyLight'!H28*(PleatedSkyLightProfit)</f>
        <v>78.527587333333329</v>
      </c>
      <c r="I28" s="672">
        <f>'D Cell Free Hanging &amp; SkyLight'!I28+'D Cell Free Hanging &amp; SkyLight'!I28*(PleatedSkyLightProfit)</f>
        <v>84.416123333333317</v>
      </c>
      <c r="J28" s="672">
        <f>'D Cell Free Hanging &amp; SkyLight'!J28+'D Cell Free Hanging &amp; SkyLight'!J28*(PleatedSkyLightProfit)</f>
        <v>90.47805933333332</v>
      </c>
      <c r="K28" s="672">
        <f>'D Cell Free Hanging &amp; SkyLight'!K28+'D Cell Free Hanging &amp; SkyLight'!K28*(PleatedSkyLightProfit)</f>
        <v>97.35463533333332</v>
      </c>
      <c r="L28" s="672">
        <f>'D Cell Free Hanging &amp; SkyLight'!L28+'D Cell Free Hanging &amp; SkyLight'!L28*(PleatedSkyLightProfit)</f>
        <v>107.24317133333334</v>
      </c>
      <c r="M28" s="672">
        <f>'D Cell Free Hanging &amp; SkyLight'!M28+'D Cell Free Hanging &amp; SkyLight'!M28*(PleatedSkyLightProfit)</f>
        <v>113.13170733333332</v>
      </c>
      <c r="N28" s="664"/>
      <c r="O28" s="664"/>
      <c r="P28" s="664"/>
      <c r="Q28" s="664"/>
      <c r="R28" s="664"/>
      <c r="S28" s="664"/>
    </row>
    <row r="29" spans="1:19" x14ac:dyDescent="0.25">
      <c r="A29" s="688">
        <v>3</v>
      </c>
      <c r="B29" s="691">
        <f t="shared" si="5"/>
        <v>118.11023622047244</v>
      </c>
      <c r="C29" s="672">
        <f>'D Cell Free Hanging &amp; SkyLight'!C29+'D Cell Free Hanging &amp; SkyLight'!C29*(PleatedSkyLightProfit)</f>
        <v>49.057625333333341</v>
      </c>
      <c r="D29" s="672">
        <f>'D Cell Free Hanging &amp; SkyLight'!D29+'D Cell Free Hanging &amp; SkyLight'!D29*(PleatedSkyLightProfit)</f>
        <v>55.709313333333334</v>
      </c>
      <c r="E29" s="672">
        <f>'D Cell Free Hanging &amp; SkyLight'!E29+'D Cell Free Hanging &amp; SkyLight'!E29*(PleatedSkyLightProfit)</f>
        <v>65.464861333333332</v>
      </c>
      <c r="F29" s="672">
        <f>'D Cell Free Hanging &amp; SkyLight'!F29+'D Cell Free Hanging &amp; SkyLight'!F29*(PleatedSkyLightProfit)</f>
        <v>72.116549333333325</v>
      </c>
      <c r="G29" s="672">
        <f>'D Cell Free Hanging &amp; SkyLight'!G29+'D Cell Free Hanging &amp; SkyLight'!G29*(PleatedSkyLightProfit)</f>
        <v>79.756277333333344</v>
      </c>
      <c r="H29" s="672">
        <f>'D Cell Free Hanging &amp; SkyLight'!H29+'D Cell Free Hanging &amp; SkyLight'!H29*(PleatedSkyLightProfit)</f>
        <v>86.407965333333323</v>
      </c>
      <c r="I29" s="672">
        <f>'D Cell Free Hanging &amp; SkyLight'!I29+'D Cell Free Hanging &amp; SkyLight'!I29*(PleatedSkyLightProfit)</f>
        <v>93.05965333333333</v>
      </c>
      <c r="J29" s="672">
        <f>'D Cell Free Hanging &amp; SkyLight'!J29+'D Cell Free Hanging &amp; SkyLight'!J29*(PleatedSkyLightProfit)</f>
        <v>99.884741333333338</v>
      </c>
      <c r="K29" s="672">
        <f>'D Cell Free Hanging &amp; SkyLight'!K29+'D Cell Free Hanging &amp; SkyLight'!K29*(PleatedSkyLightProfit)</f>
        <v>107.52446933333331</v>
      </c>
      <c r="L29" s="672">
        <f>'D Cell Free Hanging &amp; SkyLight'!L29+'D Cell Free Hanging &amp; SkyLight'!L29*(PleatedSkyLightProfit)</f>
        <v>118.17615733333334</v>
      </c>
      <c r="M29" s="672">
        <f>'D Cell Free Hanging &amp; SkyLight'!M29+'D Cell Free Hanging &amp; SkyLight'!M29*(PleatedSkyLightProfit)</f>
        <v>124.82784533333331</v>
      </c>
      <c r="N29" s="664"/>
      <c r="O29" s="664"/>
      <c r="P29" s="664"/>
      <c r="Q29" s="664"/>
      <c r="R29" s="664"/>
      <c r="S29" s="664"/>
    </row>
    <row r="30" spans="1:19" x14ac:dyDescent="0.25">
      <c r="A30" s="673" t="s">
        <v>351</v>
      </c>
      <c r="N30" s="664"/>
      <c r="O30" s="664"/>
      <c r="P30" s="664"/>
      <c r="Q30" s="664"/>
      <c r="R30" s="664"/>
      <c r="S30" s="664"/>
    </row>
    <row r="31" spans="1:19" x14ac:dyDescent="0.25">
      <c r="N31" s="664"/>
      <c r="O31" s="664"/>
      <c r="P31" s="664"/>
      <c r="Q31" s="664"/>
      <c r="R31" s="664"/>
      <c r="S31" s="664"/>
    </row>
    <row r="32" spans="1:19" x14ac:dyDescent="0.25">
      <c r="A32" s="677" t="s">
        <v>269</v>
      </c>
      <c r="B32" s="687" t="s">
        <v>2</v>
      </c>
      <c r="C32" s="695">
        <v>0.4</v>
      </c>
      <c r="D32" s="695">
        <v>0.5</v>
      </c>
      <c r="E32" s="695">
        <v>0.6</v>
      </c>
      <c r="F32" s="695">
        <v>0.7</v>
      </c>
      <c r="G32" s="695">
        <v>0.8</v>
      </c>
      <c r="H32" s="695">
        <v>0.9</v>
      </c>
      <c r="I32" s="695">
        <v>1</v>
      </c>
      <c r="J32" s="695">
        <v>1.1000000000000001</v>
      </c>
      <c r="K32" s="695">
        <v>1.2</v>
      </c>
      <c r="L32" s="695">
        <v>1.3</v>
      </c>
      <c r="M32" s="695">
        <v>1.4</v>
      </c>
      <c r="N32" s="664"/>
      <c r="O32" s="664"/>
      <c r="P32" s="664"/>
      <c r="Q32" s="664"/>
      <c r="R32" s="664"/>
      <c r="S32" s="664"/>
    </row>
    <row r="33" spans="1:19" x14ac:dyDescent="0.25">
      <c r="A33" s="689" t="s">
        <v>3</v>
      </c>
      <c r="B33" s="677" t="s">
        <v>241</v>
      </c>
      <c r="C33" s="690">
        <f t="shared" ref="C33:M33" si="6">CONVERT(C32,"m","in")</f>
        <v>15.748031496062993</v>
      </c>
      <c r="D33" s="690">
        <f t="shared" si="6"/>
        <v>19.685039370078741</v>
      </c>
      <c r="E33" s="690">
        <f t="shared" si="6"/>
        <v>23.622047244094489</v>
      </c>
      <c r="F33" s="690">
        <f t="shared" si="6"/>
        <v>27.559055118110237</v>
      </c>
      <c r="G33" s="690">
        <f t="shared" si="6"/>
        <v>31.496062992125985</v>
      </c>
      <c r="H33" s="690">
        <f t="shared" si="6"/>
        <v>35.433070866141733</v>
      </c>
      <c r="I33" s="690">
        <f t="shared" si="6"/>
        <v>39.370078740157481</v>
      </c>
      <c r="J33" s="690">
        <f t="shared" si="6"/>
        <v>43.30708661417323</v>
      </c>
      <c r="K33" s="690">
        <f t="shared" si="6"/>
        <v>47.244094488188978</v>
      </c>
      <c r="L33" s="690">
        <f t="shared" si="6"/>
        <v>51.181102362204726</v>
      </c>
      <c r="M33" s="690">
        <f t="shared" si="6"/>
        <v>55.118110236220474</v>
      </c>
      <c r="N33" s="664"/>
      <c r="O33" s="664"/>
      <c r="P33" s="664"/>
      <c r="Q33" s="664"/>
      <c r="R33" s="664"/>
      <c r="S33" s="664"/>
    </row>
    <row r="34" spans="1:19" x14ac:dyDescent="0.25">
      <c r="A34" s="688">
        <v>0.6</v>
      </c>
      <c r="B34" s="691">
        <f t="shared" ref="B34:B39" si="7">CONVERT(A34,"m","in")</f>
        <v>23.622047244094489</v>
      </c>
      <c r="C34" s="672">
        <f>'D Cell Free Hanging &amp; SkyLight'!C34+'D Cell Free Hanging &amp; SkyLight'!C34*(PleatedSkyLightProfit)</f>
        <v>31.953956533333333</v>
      </c>
      <c r="D34" s="672">
        <f>'D Cell Free Hanging &amp; SkyLight'!D34+'D Cell Free Hanging &amp; SkyLight'!D34*(PleatedSkyLightProfit)</f>
        <v>35.446457333333335</v>
      </c>
      <c r="E34" s="672">
        <f>'D Cell Free Hanging &amp; SkyLight'!E34+'D Cell Free Hanging &amp; SkyLight'!E34*(PleatedSkyLightProfit)</f>
        <v>39.698450133333331</v>
      </c>
      <c r="F34" s="672">
        <f>'D Cell Free Hanging &amp; SkyLight'!F34+'D Cell Free Hanging &amp; SkyLight'!F34*(PleatedSkyLightProfit)</f>
        <v>43.190950933333333</v>
      </c>
      <c r="G34" s="672">
        <f>'D Cell Free Hanging &amp; SkyLight'!G34+'D Cell Free Hanging &amp; SkyLight'!G34*(PleatedSkyLightProfit)</f>
        <v>47.671491733333347</v>
      </c>
      <c r="H34" s="672">
        <f>'D Cell Free Hanging &amp; SkyLight'!H34+'D Cell Free Hanging &amp; SkyLight'!H34*(PleatedSkyLightProfit)</f>
        <v>51.163992533333335</v>
      </c>
      <c r="I34" s="672">
        <f>'D Cell Free Hanging &amp; SkyLight'!I34+'D Cell Free Hanging &amp; SkyLight'!I34*(PleatedSkyLightProfit)</f>
        <v>54.656493333333344</v>
      </c>
      <c r="J34" s="672">
        <f>'D Cell Free Hanging &amp; SkyLight'!J34+'D Cell Free Hanging &amp; SkyLight'!J34*(PleatedSkyLightProfit)</f>
        <v>58.322394133333347</v>
      </c>
      <c r="K34" s="672">
        <f>'D Cell Free Hanging &amp; SkyLight'!K34+'D Cell Free Hanging &amp; SkyLight'!K34*(PleatedSkyLightProfit)</f>
        <v>62.802934933333326</v>
      </c>
      <c r="L34" s="672">
        <f>'D Cell Free Hanging &amp; SkyLight'!L34+'D Cell Free Hanging &amp; SkyLight'!L34*(PleatedSkyLightProfit)</f>
        <v>70.295435733333335</v>
      </c>
      <c r="M34" s="672">
        <f>'D Cell Free Hanging &amp; SkyLight'!M34+'D Cell Free Hanging &amp; SkyLight'!M34*(PleatedSkyLightProfit)</f>
        <v>73.787936533333337</v>
      </c>
      <c r="N34" s="664"/>
      <c r="O34" s="664"/>
      <c r="P34" s="664"/>
      <c r="Q34" s="664"/>
      <c r="R34" s="664"/>
      <c r="S34" s="664"/>
    </row>
    <row r="35" spans="1:19" x14ac:dyDescent="0.25">
      <c r="A35" s="688">
        <v>1</v>
      </c>
      <c r="B35" s="691">
        <f t="shared" si="7"/>
        <v>39.370078740157481</v>
      </c>
      <c r="C35" s="672">
        <f>'D Cell Free Hanging &amp; SkyLight'!C35+'D Cell Free Hanging &amp; SkyLight'!C35*(PleatedSkyLightProfit)</f>
        <v>36.158769333333339</v>
      </c>
      <c r="D35" s="672">
        <f>'D Cell Free Hanging &amp; SkyLight'!D35+'D Cell Free Hanging &amp; SkyLight'!D35*(PleatedSkyLightProfit)</f>
        <v>40.597753333333337</v>
      </c>
      <c r="E35" s="672">
        <f>'D Cell Free Hanging &amp; SkyLight'!E35+'D Cell Free Hanging &amp; SkyLight'!E35*(PleatedSkyLightProfit)</f>
        <v>46.186957333333332</v>
      </c>
      <c r="F35" s="672">
        <f>'D Cell Free Hanging &amp; SkyLight'!F35+'D Cell Free Hanging &amp; SkyLight'!F35*(PleatedSkyLightProfit)</f>
        <v>50.625941333333337</v>
      </c>
      <c r="G35" s="672">
        <f>'D Cell Free Hanging &amp; SkyLight'!G35+'D Cell Free Hanging &amp; SkyLight'!G35*(PleatedSkyLightProfit)</f>
        <v>56.052965333333347</v>
      </c>
      <c r="H35" s="672">
        <f>'D Cell Free Hanging &amp; SkyLight'!H35+'D Cell Free Hanging &amp; SkyLight'!H35*(PleatedSkyLightProfit)</f>
        <v>60.491949333333345</v>
      </c>
      <c r="I35" s="672">
        <f>'D Cell Free Hanging &amp; SkyLight'!I35+'D Cell Free Hanging &amp; SkyLight'!I35*(PleatedSkyLightProfit)</f>
        <v>64.930933333333343</v>
      </c>
      <c r="J35" s="672">
        <f>'D Cell Free Hanging &amp; SkyLight'!J35+'D Cell Free Hanging &amp; SkyLight'!J35*(PleatedSkyLightProfit)</f>
        <v>69.543317333333334</v>
      </c>
      <c r="K35" s="672">
        <f>'D Cell Free Hanging &amp; SkyLight'!K35+'D Cell Free Hanging &amp; SkyLight'!K35*(PleatedSkyLightProfit)</f>
        <v>74.970341333333337</v>
      </c>
      <c r="L35" s="672">
        <f>'D Cell Free Hanging &amp; SkyLight'!L35+'D Cell Free Hanging &amp; SkyLight'!L35*(PleatedSkyLightProfit)</f>
        <v>83.409325333333342</v>
      </c>
      <c r="M35" s="672">
        <f>'D Cell Free Hanging &amp; SkyLight'!M35+'D Cell Free Hanging &amp; SkyLight'!M35*(PleatedSkyLightProfit)</f>
        <v>87.848309333333319</v>
      </c>
      <c r="N35" s="664"/>
      <c r="O35" s="664"/>
      <c r="P35" s="664"/>
      <c r="Q35" s="664"/>
      <c r="R35" s="664"/>
      <c r="S35" s="664"/>
    </row>
    <row r="36" spans="1:19" x14ac:dyDescent="0.25">
      <c r="A36" s="688">
        <v>1.5</v>
      </c>
      <c r="B36" s="691">
        <f t="shared" si="7"/>
        <v>59.055118110236222</v>
      </c>
      <c r="C36" s="672">
        <f>'D Cell Free Hanging &amp; SkyLight'!C36+'D Cell Free Hanging &amp; SkyLight'!C36*(PleatedSkyLightProfit)</f>
        <v>42.391605333333345</v>
      </c>
      <c r="D36" s="672">
        <f>'D Cell Free Hanging &amp; SkyLight'!D36+'D Cell Free Hanging &amp; SkyLight'!D36*(PleatedSkyLightProfit)</f>
        <v>48.013693333333343</v>
      </c>
      <c r="E36" s="672">
        <f>'D Cell Free Hanging &amp; SkyLight'!E36+'D Cell Free Hanging &amp; SkyLight'!E36*(PleatedSkyLightProfit)</f>
        <v>55.27441133333334</v>
      </c>
      <c r="F36" s="672">
        <f>'D Cell Free Hanging &amp; SkyLight'!F36+'D Cell Free Hanging &amp; SkyLight'!F36*(PleatedSkyLightProfit)</f>
        <v>60.896499333333331</v>
      </c>
      <c r="G36" s="672">
        <f>'D Cell Free Hanging &amp; SkyLight'!G36+'D Cell Free Hanging &amp; SkyLight'!G36*(PleatedSkyLightProfit)</f>
        <v>67.506627333333356</v>
      </c>
      <c r="H36" s="672">
        <f>'D Cell Free Hanging &amp; SkyLight'!H36+'D Cell Free Hanging &amp; SkyLight'!H36*(PleatedSkyLightProfit)</f>
        <v>73.128715333333332</v>
      </c>
      <c r="I36" s="672">
        <f>'D Cell Free Hanging &amp; SkyLight'!I36+'D Cell Free Hanging &amp; SkyLight'!I36*(PleatedSkyLightProfit)</f>
        <v>78.750803333333351</v>
      </c>
      <c r="J36" s="672">
        <f>'D Cell Free Hanging &amp; SkyLight'!J36+'D Cell Free Hanging &amp; SkyLight'!J36*(PleatedSkyLightProfit)</f>
        <v>84.546291333333343</v>
      </c>
      <c r="K36" s="672">
        <f>'D Cell Free Hanging &amp; SkyLight'!K36+'D Cell Free Hanging &amp; SkyLight'!K36*(PleatedSkyLightProfit)</f>
        <v>91.156419333333332</v>
      </c>
      <c r="L36" s="672">
        <f>'D Cell Free Hanging &amp; SkyLight'!L36+'D Cell Free Hanging &amp; SkyLight'!L36*(PleatedSkyLightProfit)</f>
        <v>100.77850733333334</v>
      </c>
      <c r="M36" s="672">
        <f>'D Cell Free Hanging &amp; SkyLight'!M36+'D Cell Free Hanging &amp; SkyLight'!M36*(PleatedSkyLightProfit)</f>
        <v>106.40059533333333</v>
      </c>
      <c r="N36" s="664"/>
      <c r="O36" s="664"/>
      <c r="P36" s="664"/>
      <c r="Q36" s="664"/>
      <c r="R36" s="664"/>
      <c r="S36" s="664"/>
    </row>
    <row r="37" spans="1:19" x14ac:dyDescent="0.25">
      <c r="A37" s="688">
        <v>2</v>
      </c>
      <c r="B37" s="691">
        <f t="shared" si="7"/>
        <v>78.740157480314963</v>
      </c>
      <c r="C37" s="672">
        <f>'D Cell Free Hanging &amp; SkyLight'!C37+'D Cell Free Hanging &amp; SkyLight'!C37*(PleatedSkyLightProfit)</f>
        <v>48.624441333333344</v>
      </c>
      <c r="D37" s="672">
        <f>'D Cell Free Hanging &amp; SkyLight'!D37+'D Cell Free Hanging &amp; SkyLight'!D37*(PleatedSkyLightProfit)</f>
        <v>55.429633333333342</v>
      </c>
      <c r="E37" s="672">
        <f>'D Cell Free Hanging &amp; SkyLight'!E37+'D Cell Free Hanging &amp; SkyLight'!E37*(PleatedSkyLightProfit)</f>
        <v>64.361865333333327</v>
      </c>
      <c r="F37" s="672">
        <f>'D Cell Free Hanging &amp; SkyLight'!F37+'D Cell Free Hanging &amp; SkyLight'!F37*(PleatedSkyLightProfit)</f>
        <v>71.167057333333332</v>
      </c>
      <c r="G37" s="672">
        <f>'D Cell Free Hanging &amp; SkyLight'!G37+'D Cell Free Hanging &amp; SkyLight'!G37*(PleatedSkyLightProfit)</f>
        <v>78.960289333333336</v>
      </c>
      <c r="H37" s="672">
        <f>'D Cell Free Hanging &amp; SkyLight'!H37+'D Cell Free Hanging &amp; SkyLight'!H37*(PleatedSkyLightProfit)</f>
        <v>85.765481333333341</v>
      </c>
      <c r="I37" s="672">
        <f>'D Cell Free Hanging &amp; SkyLight'!I37+'D Cell Free Hanging &amp; SkyLight'!I37*(PleatedSkyLightProfit)</f>
        <v>92.570673333333346</v>
      </c>
      <c r="J37" s="672">
        <f>'D Cell Free Hanging &amp; SkyLight'!J37+'D Cell Free Hanging &amp; SkyLight'!J37*(PleatedSkyLightProfit)</f>
        <v>99.549265333333338</v>
      </c>
      <c r="K37" s="672">
        <f>'D Cell Free Hanging &amp; SkyLight'!K37+'D Cell Free Hanging &amp; SkyLight'!K37*(PleatedSkyLightProfit)</f>
        <v>107.34249733333333</v>
      </c>
      <c r="L37" s="672">
        <f>'D Cell Free Hanging &amp; SkyLight'!L37+'D Cell Free Hanging &amp; SkyLight'!L37*(PleatedSkyLightProfit)</f>
        <v>118.14768933333335</v>
      </c>
      <c r="M37" s="672">
        <f>'D Cell Free Hanging &amp; SkyLight'!M37+'D Cell Free Hanging &amp; SkyLight'!M37*(PleatedSkyLightProfit)</f>
        <v>124.95288133333334</v>
      </c>
      <c r="N37" s="664"/>
      <c r="O37" s="664"/>
      <c r="P37" s="664"/>
      <c r="Q37" s="664"/>
      <c r="R37" s="664"/>
      <c r="S37" s="664"/>
    </row>
    <row r="38" spans="1:19" x14ac:dyDescent="0.25">
      <c r="A38" s="688">
        <v>2.5</v>
      </c>
      <c r="B38" s="691">
        <f t="shared" si="7"/>
        <v>98.425196850393704</v>
      </c>
      <c r="C38" s="672">
        <f>'D Cell Free Hanging &amp; SkyLight'!C38+'D Cell Free Hanging &amp; SkyLight'!C38*(PleatedSkyLightProfit)</f>
        <v>53.880457333333347</v>
      </c>
      <c r="D38" s="672">
        <f>'D Cell Free Hanging &amp; SkyLight'!D38+'D Cell Free Hanging &amp; SkyLight'!D38*(PleatedSkyLightProfit)</f>
        <v>61.868753333333338</v>
      </c>
      <c r="E38" s="672">
        <f>'D Cell Free Hanging &amp; SkyLight'!E38+'D Cell Free Hanging &amp; SkyLight'!E38*(PleatedSkyLightProfit)</f>
        <v>72.472499333333346</v>
      </c>
      <c r="F38" s="672">
        <f>'D Cell Free Hanging &amp; SkyLight'!F38+'D Cell Free Hanging &amp; SkyLight'!F38*(PleatedSkyLightProfit)</f>
        <v>80.460795333333337</v>
      </c>
      <c r="G38" s="672">
        <f>'D Cell Free Hanging &amp; SkyLight'!G38+'D Cell Free Hanging &amp; SkyLight'!G38*(PleatedSkyLightProfit)</f>
        <v>89.43713133333334</v>
      </c>
      <c r="H38" s="672">
        <f>'D Cell Free Hanging &amp; SkyLight'!H38+'D Cell Free Hanging &amp; SkyLight'!H38*(PleatedSkyLightProfit)</f>
        <v>97.425427333333332</v>
      </c>
      <c r="I38" s="672">
        <f>'D Cell Free Hanging &amp; SkyLight'!I38+'D Cell Free Hanging &amp; SkyLight'!I38*(PleatedSkyLightProfit)</f>
        <v>105.41372333333332</v>
      </c>
      <c r="J38" s="672">
        <f>'D Cell Free Hanging &amp; SkyLight'!J38+'D Cell Free Hanging &amp; SkyLight'!J38*(PleatedSkyLightProfit)</f>
        <v>113.57541933333333</v>
      </c>
      <c r="K38" s="672">
        <f>'D Cell Free Hanging &amp; SkyLight'!K38+'D Cell Free Hanging &amp; SkyLight'!K38*(PleatedSkyLightProfit)</f>
        <v>122.55175533333333</v>
      </c>
      <c r="L38" s="672">
        <f>'D Cell Free Hanging &amp; SkyLight'!L38+'D Cell Free Hanging &amp; SkyLight'!L38*(PleatedSkyLightProfit)</f>
        <v>134.54005133333337</v>
      </c>
      <c r="M38" s="672">
        <f>'D Cell Free Hanging &amp; SkyLight'!M38+'D Cell Free Hanging &amp; SkyLight'!M38*(PleatedSkyLightProfit)</f>
        <v>142.52834733333333</v>
      </c>
      <c r="N38" s="664"/>
      <c r="O38" s="664"/>
      <c r="P38" s="664"/>
      <c r="Q38" s="664"/>
      <c r="R38" s="664"/>
      <c r="S38" s="664"/>
    </row>
    <row r="39" spans="1:19" x14ac:dyDescent="0.25">
      <c r="A39" s="688">
        <v>3</v>
      </c>
      <c r="B39" s="691">
        <f t="shared" si="7"/>
        <v>118.11023622047244</v>
      </c>
      <c r="C39" s="672">
        <f>'D Cell Free Hanging &amp; SkyLight'!C39+'D Cell Free Hanging &amp; SkyLight'!C39*(PleatedSkyLightProfit)</f>
        <v>59.136473333333349</v>
      </c>
      <c r="D39" s="672">
        <f>'D Cell Free Hanging &amp; SkyLight'!D39+'D Cell Free Hanging &amp; SkyLight'!D39*(PleatedSkyLightProfit)</f>
        <v>68.307873333333347</v>
      </c>
      <c r="E39" s="672">
        <f>'D Cell Free Hanging &amp; SkyLight'!E39+'D Cell Free Hanging &amp; SkyLight'!E39*(PleatedSkyLightProfit)</f>
        <v>80.583133333333336</v>
      </c>
      <c r="F39" s="672">
        <f>'D Cell Free Hanging &amp; SkyLight'!F39+'D Cell Free Hanging &amp; SkyLight'!F39*(PleatedSkyLightProfit)</f>
        <v>89.754533333333328</v>
      </c>
      <c r="G39" s="672">
        <f>'D Cell Free Hanging &amp; SkyLight'!G39+'D Cell Free Hanging &amp; SkyLight'!G39*(PleatedSkyLightProfit)</f>
        <v>99.91397333333336</v>
      </c>
      <c r="H39" s="672">
        <f>'D Cell Free Hanging &amp; SkyLight'!H39+'D Cell Free Hanging &amp; SkyLight'!H39*(PleatedSkyLightProfit)</f>
        <v>109.08537333333334</v>
      </c>
      <c r="I39" s="672">
        <f>'D Cell Free Hanging &amp; SkyLight'!I39+'D Cell Free Hanging &amp; SkyLight'!I39*(PleatedSkyLightProfit)</f>
        <v>118.25677333333336</v>
      </c>
      <c r="J39" s="672">
        <f>'D Cell Free Hanging &amp; SkyLight'!J39+'D Cell Free Hanging &amp; SkyLight'!J39*(PleatedSkyLightProfit)</f>
        <v>127.60157333333335</v>
      </c>
      <c r="K39" s="672">
        <f>'D Cell Free Hanging &amp; SkyLight'!K39+'D Cell Free Hanging &amp; SkyLight'!K39*(PleatedSkyLightProfit)</f>
        <v>137.76101333333335</v>
      </c>
      <c r="L39" s="672">
        <f>'D Cell Free Hanging &amp; SkyLight'!L39+'D Cell Free Hanging &amp; SkyLight'!L39*(PleatedSkyLightProfit)</f>
        <v>150.93241333333336</v>
      </c>
      <c r="M39" s="672">
        <f>'D Cell Free Hanging &amp; SkyLight'!M39+'D Cell Free Hanging &amp; SkyLight'!M39*(PleatedSkyLightProfit)</f>
        <v>160.10381333333333</v>
      </c>
      <c r="N39" s="664"/>
      <c r="O39" s="664"/>
      <c r="P39" s="664"/>
      <c r="Q39" s="664"/>
      <c r="R39" s="664"/>
      <c r="S39" s="664"/>
    </row>
    <row r="40" spans="1:19" x14ac:dyDescent="0.25">
      <c r="A40" s="664"/>
      <c r="B40" s="664"/>
      <c r="C40" s="664"/>
      <c r="D40" s="664"/>
      <c r="E40" s="664"/>
      <c r="F40" s="664"/>
      <c r="G40" s="664"/>
      <c r="H40" s="664"/>
      <c r="I40" s="664"/>
      <c r="J40" s="664"/>
      <c r="K40" s="664"/>
      <c r="L40" s="664"/>
      <c r="M40" s="664"/>
      <c r="N40" s="664"/>
      <c r="O40" s="664"/>
      <c r="P40" s="664"/>
      <c r="Q40" s="664"/>
      <c r="R40" s="664"/>
      <c r="S40" s="664"/>
    </row>
    <row r="41" spans="1:19" x14ac:dyDescent="0.25">
      <c r="A41" s="664"/>
      <c r="B41" s="664"/>
      <c r="C41" s="664"/>
      <c r="D41" s="664"/>
      <c r="E41" s="664"/>
      <c r="F41" s="664"/>
      <c r="G41" s="664"/>
      <c r="H41" s="664"/>
      <c r="I41" s="664"/>
      <c r="J41" s="664"/>
      <c r="K41" s="664"/>
      <c r="L41" s="664"/>
      <c r="M41" s="664"/>
      <c r="N41" s="664"/>
      <c r="O41" s="664"/>
      <c r="P41" s="664"/>
      <c r="Q41" s="664"/>
      <c r="R41" s="664"/>
      <c r="S41" s="664"/>
    </row>
  </sheetData>
  <pageMargins left="0.25" right="0.25" top="0.75" bottom="0.75" header="0.3" footer="0.3"/>
  <pageSetup paperSize="9" scale="60" orientation="portrait" r:id="rId1"/>
  <headerFooter>
    <oddHeader xml:space="preserve">&amp;L&amp;"-,Bold"&amp;18Pleated Free Hanging &amp;R&amp;"-,Bold"&amp;18Skylight Pleated&amp;"-,Regular"&amp;10
</oddHeader>
    <oddFooter xml:space="preserve">&amp;LTop fix Brackets as Standard
</oddFooter>
  </headerFooter>
  <rowBreaks count="1" manualBreakCount="1">
    <brk id="40" max="19" man="1"/>
  </rowBreaks>
  <colBreaks count="1" manualBreakCount="1">
    <brk id="19" max="40" man="1"/>
  </col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DB7DD-3EAF-413B-8A31-19D9A603AC78}">
  <dimension ref="A1:I46"/>
  <sheetViews>
    <sheetView view="pageBreakPreview" topLeftCell="A7" zoomScaleNormal="100" zoomScaleSheetLayoutView="100" workbookViewId="0">
      <selection activeCell="N32" sqref="N32"/>
    </sheetView>
  </sheetViews>
  <sheetFormatPr defaultRowHeight="15" x14ac:dyDescent="0.25"/>
  <sheetData>
    <row r="1" spans="1:9" ht="15.75" x14ac:dyDescent="0.25">
      <c r="A1" s="808" t="s">
        <v>377</v>
      </c>
      <c r="B1" s="808"/>
      <c r="C1" s="808"/>
      <c r="D1" s="808"/>
      <c r="E1" s="808"/>
      <c r="F1" s="808"/>
      <c r="G1" s="808"/>
      <c r="H1" s="808"/>
      <c r="I1" s="808"/>
    </row>
    <row r="3" spans="1:9" x14ac:dyDescent="0.25">
      <c r="A3" s="127" t="s">
        <v>378</v>
      </c>
    </row>
    <row r="4" spans="1:9" x14ac:dyDescent="0.25">
      <c r="A4" s="128" t="s">
        <v>379</v>
      </c>
    </row>
    <row r="5" spans="1:9" x14ac:dyDescent="0.25">
      <c r="A5" s="128" t="s">
        <v>380</v>
      </c>
    </row>
    <row r="6" spans="1:9" x14ac:dyDescent="0.25">
      <c r="A6" s="128" t="s">
        <v>381</v>
      </c>
    </row>
    <row r="7" spans="1:9" x14ac:dyDescent="0.25">
      <c r="A7" s="128" t="s">
        <v>382</v>
      </c>
    </row>
    <row r="8" spans="1:9" x14ac:dyDescent="0.25">
      <c r="A8" s="128" t="s">
        <v>383</v>
      </c>
    </row>
    <row r="9" spans="1:9" x14ac:dyDescent="0.25">
      <c r="A9" s="128" t="s">
        <v>384</v>
      </c>
    </row>
    <row r="11" spans="1:9" x14ac:dyDescent="0.25">
      <c r="A11" s="127" t="s">
        <v>385</v>
      </c>
    </row>
    <row r="12" spans="1:9" x14ac:dyDescent="0.25">
      <c r="A12" s="122" t="s">
        <v>386</v>
      </c>
    </row>
    <row r="13" spans="1:9" x14ac:dyDescent="0.25">
      <c r="A13" s="122" t="s">
        <v>387</v>
      </c>
      <c r="B13" s="122"/>
      <c r="C13" s="122"/>
      <c r="D13" s="122"/>
      <c r="E13" s="122"/>
      <c r="F13" s="122"/>
      <c r="G13" s="122"/>
    </row>
    <row r="15" spans="1:9" x14ac:dyDescent="0.25">
      <c r="A15" s="25" t="s">
        <v>388</v>
      </c>
    </row>
    <row r="28" spans="1:9" x14ac:dyDescent="0.25">
      <c r="A28" s="717" t="s">
        <v>389</v>
      </c>
      <c r="B28" s="717"/>
      <c r="C28" s="717"/>
      <c r="D28" s="717" t="s">
        <v>390</v>
      </c>
      <c r="E28" s="717"/>
      <c r="F28" s="717"/>
      <c r="G28" s="717" t="s">
        <v>391</v>
      </c>
      <c r="H28" s="717"/>
      <c r="I28" s="717"/>
    </row>
    <row r="29" spans="1:9" x14ac:dyDescent="0.25">
      <c r="E29" s="161">
        <v>2</v>
      </c>
      <c r="F29" s="27" t="s">
        <v>434</v>
      </c>
      <c r="H29" s="161">
        <v>3.25</v>
      </c>
      <c r="I29" s="147" t="s">
        <v>434</v>
      </c>
    </row>
    <row r="30" spans="1:9" x14ac:dyDescent="0.25">
      <c r="I30" s="129" t="s">
        <v>392</v>
      </c>
    </row>
    <row r="31" spans="1:9" x14ac:dyDescent="0.25">
      <c r="I31" s="129" t="s">
        <v>393</v>
      </c>
    </row>
    <row r="32" spans="1:9" x14ac:dyDescent="0.25">
      <c r="A32" s="25" t="s">
        <v>394</v>
      </c>
    </row>
    <row r="33" spans="1:9" x14ac:dyDescent="0.25">
      <c r="A33" s="122"/>
      <c r="F33" s="122" t="s">
        <v>395</v>
      </c>
    </row>
    <row r="34" spans="1:9" x14ac:dyDescent="0.25">
      <c r="A34" s="122"/>
    </row>
    <row r="35" spans="1:9" x14ac:dyDescent="0.25">
      <c r="A35" s="122"/>
    </row>
    <row r="41" spans="1:9" x14ac:dyDescent="0.25">
      <c r="A41" s="122" t="s">
        <v>368</v>
      </c>
    </row>
    <row r="43" spans="1:9" x14ac:dyDescent="0.25">
      <c r="I43" s="129"/>
    </row>
    <row r="44" spans="1:9" x14ac:dyDescent="0.25">
      <c r="A44" s="25" t="s">
        <v>260</v>
      </c>
      <c r="I44" s="129"/>
    </row>
    <row r="46" spans="1:9" x14ac:dyDescent="0.25">
      <c r="A46" s="717" t="s">
        <v>396</v>
      </c>
      <c r="B46" s="717"/>
      <c r="C46" s="27" t="s">
        <v>397</v>
      </c>
      <c r="D46" s="130">
        <f>[5]Components!F25</f>
        <v>1.088425</v>
      </c>
      <c r="E46" s="27"/>
      <c r="F46" s="27" t="s">
        <v>398</v>
      </c>
      <c r="G46" s="130">
        <f>[5]Components!F26</f>
        <v>2.299947</v>
      </c>
      <c r="H46" s="28" t="s">
        <v>399</v>
      </c>
      <c r="I46" s="130">
        <f>[5]Components!F27</f>
        <v>2.299947</v>
      </c>
    </row>
  </sheetData>
  <mergeCells count="5">
    <mergeCell ref="A1:I1"/>
    <mergeCell ref="A28:C28"/>
    <mergeCell ref="D28:F28"/>
    <mergeCell ref="G28:I28"/>
    <mergeCell ref="A46:B46"/>
  </mergeCells>
  <pageMargins left="0.7" right="0.7" top="0.75" bottom="0.75" header="0.3" footer="0.3"/>
  <pageSetup paperSize="9" orientation="portrait" verticalDpi="597" r:id="rId1"/>
  <headerFooter>
    <oddHeader xml:space="preserve">&amp;LPleated Free Hanging Spec
</oddHeader>
  </headerFooter>
  <drawing r:id="rId2"/>
  <legacyDrawing r:id="rId3"/>
  <oleObjects>
    <mc:AlternateContent xmlns:mc="http://schemas.openxmlformats.org/markup-compatibility/2006">
      <mc:Choice Requires="x14">
        <oleObject shapeId="180225" r:id="rId4">
          <objectPr defaultSize="0" autoPict="0" r:id="rId5">
            <anchor moveWithCells="1">
              <from>
                <xdr:col>7</xdr:col>
                <xdr:colOff>66675</xdr:colOff>
                <xdr:row>33</xdr:row>
                <xdr:rowOff>38100</xdr:rowOff>
              </from>
              <to>
                <xdr:col>8</xdr:col>
                <xdr:colOff>466725</xdr:colOff>
                <xdr:row>37</xdr:row>
                <xdr:rowOff>9525</xdr:rowOff>
              </to>
            </anchor>
          </objectPr>
        </oleObject>
      </mc:Choice>
      <mc:Fallback>
        <oleObject shapeId="180225" r:id="rId4"/>
      </mc:Fallback>
    </mc:AlternateContent>
    <mc:AlternateContent xmlns:mc="http://schemas.openxmlformats.org/markup-compatibility/2006">
      <mc:Choice Requires="x14">
        <oleObject shapeId="180226" r:id="rId6">
          <objectPr defaultSize="0" autoPict="0" r:id="rId7">
            <anchor moveWithCells="1">
              <from>
                <xdr:col>5</xdr:col>
                <xdr:colOff>114300</xdr:colOff>
                <xdr:row>35</xdr:row>
                <xdr:rowOff>9525</xdr:rowOff>
              </from>
              <to>
                <xdr:col>7</xdr:col>
                <xdr:colOff>47625</xdr:colOff>
                <xdr:row>39</xdr:row>
                <xdr:rowOff>38100</xdr:rowOff>
              </to>
            </anchor>
          </objectPr>
        </oleObject>
      </mc:Choice>
      <mc:Fallback>
        <oleObject shapeId="180226" r:id="rId6"/>
      </mc:Fallback>
    </mc:AlternateContent>
    <mc:AlternateContent xmlns:mc="http://schemas.openxmlformats.org/markup-compatibility/2006">
      <mc:Choice Requires="x14">
        <oleObject shapeId="180227" r:id="rId8">
          <objectPr defaultSize="0" autoPict="0" r:id="rId9">
            <anchor moveWithCells="1">
              <from>
                <xdr:col>2</xdr:col>
                <xdr:colOff>447675</xdr:colOff>
                <xdr:row>2</xdr:row>
                <xdr:rowOff>133350</xdr:rowOff>
              </from>
              <to>
                <xdr:col>7</xdr:col>
                <xdr:colOff>342900</xdr:colOff>
                <xdr:row>6</xdr:row>
                <xdr:rowOff>38100</xdr:rowOff>
              </to>
            </anchor>
          </objectPr>
        </oleObject>
      </mc:Choice>
      <mc:Fallback>
        <oleObject shapeId="180227" r:id="rId8"/>
      </mc:Fallback>
    </mc:AlternateContent>
    <mc:AlternateContent xmlns:mc="http://schemas.openxmlformats.org/markup-compatibility/2006">
      <mc:Choice Requires="x14">
        <oleObject shapeId="180228" r:id="rId10">
          <objectPr defaultSize="0" autoPict="0" r:id="rId11">
            <anchor moveWithCells="1">
              <from>
                <xdr:col>0</xdr:col>
                <xdr:colOff>485775</xdr:colOff>
                <xdr:row>35</xdr:row>
                <xdr:rowOff>9525</xdr:rowOff>
              </from>
              <to>
                <xdr:col>2</xdr:col>
                <xdr:colOff>571500</xdr:colOff>
                <xdr:row>39</xdr:row>
                <xdr:rowOff>142875</xdr:rowOff>
              </to>
            </anchor>
          </objectPr>
        </oleObject>
      </mc:Choice>
      <mc:Fallback>
        <oleObject shapeId="180228" r:id="rId10"/>
      </mc:Fallback>
    </mc:AlternateContent>
    <mc:AlternateContent xmlns:mc="http://schemas.openxmlformats.org/markup-compatibility/2006">
      <mc:Choice Requires="x14">
        <oleObject shapeId="180229" r:id="rId12">
          <objectPr defaultSize="0" autoPict="0" r:id="rId13">
            <anchor moveWithCells="1">
              <from>
                <xdr:col>1</xdr:col>
                <xdr:colOff>390525</xdr:colOff>
                <xdr:row>6</xdr:row>
                <xdr:rowOff>161925</xdr:rowOff>
              </from>
              <to>
                <xdr:col>2</xdr:col>
                <xdr:colOff>209550</xdr:colOff>
                <xdr:row>9</xdr:row>
                <xdr:rowOff>19050</xdr:rowOff>
              </to>
            </anchor>
          </objectPr>
        </oleObject>
      </mc:Choice>
      <mc:Fallback>
        <oleObject shapeId="180229" r:id="rId12"/>
      </mc:Fallback>
    </mc:AlternateContent>
    <mc:AlternateContent xmlns:mc="http://schemas.openxmlformats.org/markup-compatibility/2006">
      <mc:Choice Requires="x14">
        <oleObject shapeId="180230" r:id="rId14">
          <objectPr defaultSize="0" autoPict="0" r:id="rId15">
            <anchor moveWithCells="1">
              <from>
                <xdr:col>2</xdr:col>
                <xdr:colOff>590550</xdr:colOff>
                <xdr:row>6</xdr:row>
                <xdr:rowOff>161925</xdr:rowOff>
              </from>
              <to>
                <xdr:col>3</xdr:col>
                <xdr:colOff>400050</xdr:colOff>
                <xdr:row>9</xdr:row>
                <xdr:rowOff>19050</xdr:rowOff>
              </to>
            </anchor>
          </objectPr>
        </oleObject>
      </mc:Choice>
      <mc:Fallback>
        <oleObject shapeId="180230" r:id="rId14"/>
      </mc:Fallback>
    </mc:AlternateContent>
    <mc:AlternateContent xmlns:mc="http://schemas.openxmlformats.org/markup-compatibility/2006">
      <mc:Choice Requires="x14">
        <oleObject shapeId="180231" r:id="rId16">
          <objectPr defaultSize="0" autoPict="0" r:id="rId17">
            <anchor moveWithCells="1">
              <from>
                <xdr:col>4</xdr:col>
                <xdr:colOff>171450</xdr:colOff>
                <xdr:row>6</xdr:row>
                <xdr:rowOff>161925</xdr:rowOff>
              </from>
              <to>
                <xdr:col>4</xdr:col>
                <xdr:colOff>590550</xdr:colOff>
                <xdr:row>9</xdr:row>
                <xdr:rowOff>19050</xdr:rowOff>
              </to>
            </anchor>
          </objectPr>
        </oleObject>
      </mc:Choice>
      <mc:Fallback>
        <oleObject shapeId="180231" r:id="rId16"/>
      </mc:Fallback>
    </mc:AlternateContent>
    <mc:AlternateContent xmlns:mc="http://schemas.openxmlformats.org/markup-compatibility/2006">
      <mc:Choice Requires="x14">
        <oleObject shapeId="180232" r:id="rId18">
          <objectPr defaultSize="0" autoPict="0" r:id="rId19">
            <anchor moveWithCells="1">
              <from>
                <xdr:col>5</xdr:col>
                <xdr:colOff>361950</xdr:colOff>
                <xdr:row>6</xdr:row>
                <xdr:rowOff>161925</xdr:rowOff>
              </from>
              <to>
                <xdr:col>6</xdr:col>
                <xdr:colOff>171450</xdr:colOff>
                <xdr:row>9</xdr:row>
                <xdr:rowOff>19050</xdr:rowOff>
              </to>
            </anchor>
          </objectPr>
        </oleObject>
      </mc:Choice>
      <mc:Fallback>
        <oleObject shapeId="180232" r:id="rId18"/>
      </mc:Fallback>
    </mc:AlternateContent>
    <mc:AlternateContent xmlns:mc="http://schemas.openxmlformats.org/markup-compatibility/2006">
      <mc:Choice Requires="x14">
        <oleObject shapeId="180233" r:id="rId20">
          <objectPr defaultSize="0" autoPict="0" r:id="rId21">
            <anchor moveWithCells="1">
              <from>
                <xdr:col>6</xdr:col>
                <xdr:colOff>514350</xdr:colOff>
                <xdr:row>6</xdr:row>
                <xdr:rowOff>171450</xdr:rowOff>
              </from>
              <to>
                <xdr:col>7</xdr:col>
                <xdr:colOff>333375</xdr:colOff>
                <xdr:row>9</xdr:row>
                <xdr:rowOff>19050</xdr:rowOff>
              </to>
            </anchor>
          </objectPr>
        </oleObject>
      </mc:Choice>
      <mc:Fallback>
        <oleObject shapeId="180233" r:id="rId20"/>
      </mc:Fallback>
    </mc:AlternateContent>
    <mc:AlternateContent xmlns:mc="http://schemas.openxmlformats.org/markup-compatibility/2006">
      <mc:Choice Requires="x14">
        <oleObject shapeId="180234" r:id="rId22">
          <objectPr defaultSize="0" autoPict="0" r:id="rId23">
            <anchor moveWithCells="1">
              <from>
                <xdr:col>8</xdr:col>
                <xdr:colOff>85725</xdr:colOff>
                <xdr:row>6</xdr:row>
                <xdr:rowOff>161925</xdr:rowOff>
              </from>
              <to>
                <xdr:col>8</xdr:col>
                <xdr:colOff>504825</xdr:colOff>
                <xdr:row>9</xdr:row>
                <xdr:rowOff>9525</xdr:rowOff>
              </to>
            </anchor>
          </objectPr>
        </oleObject>
      </mc:Choice>
      <mc:Fallback>
        <oleObject shapeId="180234" r:id="rId22"/>
      </mc:Fallback>
    </mc:AlternateContent>
    <mc:AlternateContent xmlns:mc="http://schemas.openxmlformats.org/markup-compatibility/2006">
      <mc:Choice Requires="x14">
        <oleObject shapeId="180235" r:id="rId24">
          <objectPr defaultSize="0" autoPict="0" r:id="rId25">
            <anchor moveWithCells="1">
              <from>
                <xdr:col>0</xdr:col>
                <xdr:colOff>152400</xdr:colOff>
                <xdr:row>46</xdr:row>
                <xdr:rowOff>47625</xdr:rowOff>
              </from>
              <to>
                <xdr:col>1</xdr:col>
                <xdr:colOff>466725</xdr:colOff>
                <xdr:row>49</xdr:row>
                <xdr:rowOff>76200</xdr:rowOff>
              </to>
            </anchor>
          </objectPr>
        </oleObject>
      </mc:Choice>
      <mc:Fallback>
        <oleObject shapeId="180235" r:id="rId24"/>
      </mc:Fallback>
    </mc:AlternateContent>
    <mc:AlternateContent xmlns:mc="http://schemas.openxmlformats.org/markup-compatibility/2006">
      <mc:Choice Requires="x14">
        <oleObject shapeId="180236" r:id="rId26">
          <objectPr defaultSize="0" autoPict="0" r:id="rId27">
            <anchor moveWithCells="1">
              <from>
                <xdr:col>2</xdr:col>
                <xdr:colOff>409575</xdr:colOff>
                <xdr:row>45</xdr:row>
                <xdr:rowOff>180975</xdr:rowOff>
              </from>
              <to>
                <xdr:col>3</xdr:col>
                <xdr:colOff>495300</xdr:colOff>
                <xdr:row>49</xdr:row>
                <xdr:rowOff>142875</xdr:rowOff>
              </to>
            </anchor>
          </objectPr>
        </oleObject>
      </mc:Choice>
      <mc:Fallback>
        <oleObject shapeId="180236" r:id="rId26"/>
      </mc:Fallback>
    </mc:AlternateContent>
    <mc:AlternateContent xmlns:mc="http://schemas.openxmlformats.org/markup-compatibility/2006">
      <mc:Choice Requires="x14">
        <oleObject shapeId="180237" r:id="rId28">
          <objectPr defaultSize="0" autoPict="0" r:id="rId29">
            <anchor moveWithCells="1">
              <from>
                <xdr:col>4</xdr:col>
                <xdr:colOff>495300</xdr:colOff>
                <xdr:row>46</xdr:row>
                <xdr:rowOff>57150</xdr:rowOff>
              </from>
              <to>
                <xdr:col>6</xdr:col>
                <xdr:colOff>9525</xdr:colOff>
                <xdr:row>49</xdr:row>
                <xdr:rowOff>152400</xdr:rowOff>
              </to>
            </anchor>
          </objectPr>
        </oleObject>
      </mc:Choice>
      <mc:Fallback>
        <oleObject shapeId="180237" r:id="rId28"/>
      </mc:Fallback>
    </mc:AlternateContent>
    <mc:AlternateContent xmlns:mc="http://schemas.openxmlformats.org/markup-compatibility/2006">
      <mc:Choice Requires="x14">
        <oleObject shapeId="180238" r:id="rId30">
          <objectPr defaultSize="0" autoPict="0" r:id="rId31">
            <anchor moveWithCells="1">
              <from>
                <xdr:col>7</xdr:col>
                <xdr:colOff>295275</xdr:colOff>
                <xdr:row>46</xdr:row>
                <xdr:rowOff>9525</xdr:rowOff>
              </from>
              <to>
                <xdr:col>9</xdr:col>
                <xdr:colOff>0</xdr:colOff>
                <xdr:row>49</xdr:row>
                <xdr:rowOff>152400</xdr:rowOff>
              </to>
            </anchor>
          </objectPr>
        </oleObject>
      </mc:Choice>
      <mc:Fallback>
        <oleObject shapeId="180238" r:id="rId30"/>
      </mc:Fallback>
    </mc:AlternateContent>
  </oleObjec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239B-1F36-4D8D-AC67-850998BF6257}">
  <dimension ref="A1:I46"/>
  <sheetViews>
    <sheetView view="pageBreakPreview" zoomScaleNormal="100" zoomScaleSheetLayoutView="100" workbookViewId="0">
      <selection activeCell="X31" sqref="X31"/>
    </sheetView>
  </sheetViews>
  <sheetFormatPr defaultRowHeight="15" x14ac:dyDescent="0.25"/>
  <cols>
    <col min="1" max="9" width="9.140625" style="490"/>
  </cols>
  <sheetData>
    <row r="1" spans="1:9" ht="15.75" x14ac:dyDescent="0.25">
      <c r="A1" s="810" t="s">
        <v>377</v>
      </c>
      <c r="B1" s="810"/>
      <c r="C1" s="810"/>
      <c r="D1" s="810"/>
      <c r="E1" s="810"/>
      <c r="F1" s="810"/>
      <c r="G1" s="810"/>
      <c r="H1" s="810"/>
      <c r="I1" s="810"/>
    </row>
    <row r="3" spans="1:9" x14ac:dyDescent="0.25">
      <c r="A3" s="696" t="s">
        <v>378</v>
      </c>
    </row>
    <row r="4" spans="1:9" x14ac:dyDescent="0.25">
      <c r="A4" s="697" t="s">
        <v>379</v>
      </c>
    </row>
    <row r="5" spans="1:9" x14ac:dyDescent="0.25">
      <c r="A5" s="697" t="s">
        <v>380</v>
      </c>
    </row>
    <row r="6" spans="1:9" x14ac:dyDescent="0.25">
      <c r="A6" s="697" t="s">
        <v>381</v>
      </c>
    </row>
    <row r="7" spans="1:9" x14ac:dyDescent="0.25">
      <c r="A7" s="697" t="s">
        <v>382</v>
      </c>
    </row>
    <row r="8" spans="1:9" x14ac:dyDescent="0.25">
      <c r="A8" s="697" t="s">
        <v>383</v>
      </c>
    </row>
    <row r="9" spans="1:9" x14ac:dyDescent="0.25">
      <c r="A9" s="697" t="s">
        <v>384</v>
      </c>
    </row>
    <row r="11" spans="1:9" x14ac:dyDescent="0.25">
      <c r="A11" s="696" t="s">
        <v>385</v>
      </c>
    </row>
    <row r="12" spans="1:9" x14ac:dyDescent="0.25">
      <c r="A12" s="698" t="s">
        <v>386</v>
      </c>
    </row>
    <row r="13" spans="1:9" x14ac:dyDescent="0.25">
      <c r="A13" s="698" t="s">
        <v>387</v>
      </c>
      <c r="B13" s="698"/>
      <c r="C13" s="698"/>
      <c r="D13" s="698"/>
      <c r="E13" s="698"/>
      <c r="F13" s="698"/>
      <c r="G13" s="698"/>
    </row>
    <row r="15" spans="1:9" x14ac:dyDescent="0.25">
      <c r="A15" s="699" t="s">
        <v>388</v>
      </c>
    </row>
    <row r="28" spans="1:9" x14ac:dyDescent="0.25">
      <c r="A28" s="809" t="s">
        <v>389</v>
      </c>
      <c r="B28" s="809"/>
      <c r="C28" s="809"/>
      <c r="D28" s="809" t="s">
        <v>390</v>
      </c>
      <c r="E28" s="809"/>
      <c r="F28" s="809"/>
      <c r="G28" s="809" t="s">
        <v>391</v>
      </c>
      <c r="H28" s="809"/>
      <c r="I28" s="809"/>
    </row>
    <row r="29" spans="1:9" x14ac:dyDescent="0.25">
      <c r="E29" s="701">
        <f>'C Freehang Spec'!E29+'C Freehang Spec'!E29*(TensionProffit)</f>
        <v>2</v>
      </c>
      <c r="F29" s="700" t="s">
        <v>434</v>
      </c>
      <c r="H29" s="701">
        <f>'C Freehang Spec'!H29+'C Freehang Spec'!H29*(TensionProffit)</f>
        <v>3.25</v>
      </c>
      <c r="I29" s="702" t="s">
        <v>434</v>
      </c>
    </row>
    <row r="30" spans="1:9" x14ac:dyDescent="0.25">
      <c r="I30" s="703" t="s">
        <v>392</v>
      </c>
    </row>
    <row r="31" spans="1:9" x14ac:dyDescent="0.25">
      <c r="I31" s="703" t="s">
        <v>393</v>
      </c>
    </row>
    <row r="32" spans="1:9" x14ac:dyDescent="0.25">
      <c r="A32" s="699" t="s">
        <v>394</v>
      </c>
    </row>
    <row r="33" spans="1:9" x14ac:dyDescent="0.25">
      <c r="A33" s="698"/>
      <c r="F33" s="698" t="s">
        <v>395</v>
      </c>
    </row>
    <row r="34" spans="1:9" x14ac:dyDescent="0.25">
      <c r="A34" s="698"/>
    </row>
    <row r="35" spans="1:9" x14ac:dyDescent="0.25">
      <c r="A35" s="698"/>
    </row>
    <row r="41" spans="1:9" x14ac:dyDescent="0.25">
      <c r="A41" s="698" t="s">
        <v>368</v>
      </c>
    </row>
    <row r="43" spans="1:9" x14ac:dyDescent="0.25">
      <c r="I43" s="703"/>
    </row>
    <row r="44" spans="1:9" x14ac:dyDescent="0.25">
      <c r="A44" s="699" t="s">
        <v>260</v>
      </c>
      <c r="I44" s="703"/>
    </row>
    <row r="46" spans="1:9" x14ac:dyDescent="0.25">
      <c r="A46" s="809" t="s">
        <v>396</v>
      </c>
      <c r="B46" s="809"/>
      <c r="C46" s="700" t="s">
        <v>397</v>
      </c>
      <c r="D46" s="704">
        <f>'C Freehang Spec'!D46+'C Freehang Spec'!D46*(PleatedBracketsProfit)</f>
        <v>1.088425</v>
      </c>
      <c r="E46" s="700"/>
      <c r="F46" s="700" t="s">
        <v>398</v>
      </c>
      <c r="G46" s="704">
        <f>'C Freehang Spec'!G46+'C Freehang Spec'!G46*(PleatedBracketsProfit)</f>
        <v>2.299947</v>
      </c>
      <c r="H46" s="658" t="s">
        <v>399</v>
      </c>
      <c r="I46" s="704">
        <f>'C Freehang Spec'!I46+'C Freehang Spec'!I46*(PleatedBracketsProfit)</f>
        <v>2.299947</v>
      </c>
    </row>
  </sheetData>
  <mergeCells count="5">
    <mergeCell ref="A46:B46"/>
    <mergeCell ref="A1:I1"/>
    <mergeCell ref="A28:C28"/>
    <mergeCell ref="D28:F28"/>
    <mergeCell ref="G28:I28"/>
  </mergeCells>
  <pageMargins left="0.7" right="0.7" top="0.75" bottom="0.75" header="0.3" footer="0.3"/>
  <pageSetup paperSize="9" scale="96" orientation="portrait" r:id="rId1"/>
  <drawing r:id="rId2"/>
  <legacyDrawing r:id="rId3"/>
  <oleObjects>
    <mc:AlternateContent xmlns:mc="http://schemas.openxmlformats.org/markup-compatibility/2006">
      <mc:Choice Requires="x14">
        <oleObject shapeId="11267" r:id="rId4">
          <objectPr defaultSize="0" autoPict="0" r:id="rId5">
            <anchor moveWithCells="1">
              <from>
                <xdr:col>2</xdr:col>
                <xdr:colOff>447675</xdr:colOff>
                <xdr:row>2</xdr:row>
                <xdr:rowOff>133350</xdr:rowOff>
              </from>
              <to>
                <xdr:col>7</xdr:col>
                <xdr:colOff>342900</xdr:colOff>
                <xdr:row>6</xdr:row>
                <xdr:rowOff>38100</xdr:rowOff>
              </to>
            </anchor>
          </objectPr>
        </oleObject>
      </mc:Choice>
      <mc:Fallback>
        <oleObject shapeId="11267" r:id="rId4"/>
      </mc:Fallback>
    </mc:AlternateContent>
    <mc:AlternateContent xmlns:mc="http://schemas.openxmlformats.org/markup-compatibility/2006">
      <mc:Choice Requires="x14">
        <oleObject shapeId="11269" r:id="rId6">
          <objectPr defaultSize="0" autoPict="0" r:id="rId7">
            <anchor moveWithCells="1">
              <from>
                <xdr:col>1</xdr:col>
                <xdr:colOff>352425</xdr:colOff>
                <xdr:row>6</xdr:row>
                <xdr:rowOff>114300</xdr:rowOff>
              </from>
              <to>
                <xdr:col>2</xdr:col>
                <xdr:colOff>152400</xdr:colOff>
                <xdr:row>8</xdr:row>
                <xdr:rowOff>142875</xdr:rowOff>
              </to>
            </anchor>
          </objectPr>
        </oleObject>
      </mc:Choice>
      <mc:Fallback>
        <oleObject shapeId="11269" r:id="rId6"/>
      </mc:Fallback>
    </mc:AlternateContent>
    <mc:AlternateContent xmlns:mc="http://schemas.openxmlformats.org/markup-compatibility/2006">
      <mc:Choice Requires="x14">
        <oleObject shapeId="11270" r:id="rId8">
          <objectPr defaultSize="0" autoPict="0" r:id="rId9">
            <anchor moveWithCells="1">
              <from>
                <xdr:col>2</xdr:col>
                <xdr:colOff>514350</xdr:colOff>
                <xdr:row>6</xdr:row>
                <xdr:rowOff>114300</xdr:rowOff>
              </from>
              <to>
                <xdr:col>3</xdr:col>
                <xdr:colOff>314325</xdr:colOff>
                <xdr:row>8</xdr:row>
                <xdr:rowOff>142875</xdr:rowOff>
              </to>
            </anchor>
          </objectPr>
        </oleObject>
      </mc:Choice>
      <mc:Fallback>
        <oleObject shapeId="11270" r:id="rId8"/>
      </mc:Fallback>
    </mc:AlternateContent>
    <mc:AlternateContent xmlns:mc="http://schemas.openxmlformats.org/markup-compatibility/2006">
      <mc:Choice Requires="x14">
        <oleObject shapeId="11271" r:id="rId10">
          <objectPr defaultSize="0" autoPict="0" r:id="rId11">
            <anchor moveWithCells="1">
              <from>
                <xdr:col>4</xdr:col>
                <xdr:colOff>66675</xdr:colOff>
                <xdr:row>6</xdr:row>
                <xdr:rowOff>114300</xdr:rowOff>
              </from>
              <to>
                <xdr:col>4</xdr:col>
                <xdr:colOff>476250</xdr:colOff>
                <xdr:row>8</xdr:row>
                <xdr:rowOff>142875</xdr:rowOff>
              </to>
            </anchor>
          </objectPr>
        </oleObject>
      </mc:Choice>
      <mc:Fallback>
        <oleObject shapeId="11271" r:id="rId10"/>
      </mc:Fallback>
    </mc:AlternateContent>
    <mc:AlternateContent xmlns:mc="http://schemas.openxmlformats.org/markup-compatibility/2006">
      <mc:Choice Requires="x14">
        <oleObject shapeId="11272" r:id="rId12">
          <objectPr defaultSize="0" autoPict="0" r:id="rId13">
            <anchor moveWithCells="1">
              <from>
                <xdr:col>5</xdr:col>
                <xdr:colOff>228600</xdr:colOff>
                <xdr:row>6</xdr:row>
                <xdr:rowOff>114300</xdr:rowOff>
              </from>
              <to>
                <xdr:col>6</xdr:col>
                <xdr:colOff>28575</xdr:colOff>
                <xdr:row>8</xdr:row>
                <xdr:rowOff>142875</xdr:rowOff>
              </to>
            </anchor>
          </objectPr>
        </oleObject>
      </mc:Choice>
      <mc:Fallback>
        <oleObject shapeId="11272" r:id="rId12"/>
      </mc:Fallback>
    </mc:AlternateContent>
    <mc:AlternateContent xmlns:mc="http://schemas.openxmlformats.org/markup-compatibility/2006">
      <mc:Choice Requires="x14">
        <oleObject shapeId="11273" r:id="rId14">
          <objectPr defaultSize="0" autoPict="0" r:id="rId15">
            <anchor moveWithCells="1">
              <from>
                <xdr:col>6</xdr:col>
                <xdr:colOff>352425</xdr:colOff>
                <xdr:row>6</xdr:row>
                <xdr:rowOff>114300</xdr:rowOff>
              </from>
              <to>
                <xdr:col>7</xdr:col>
                <xdr:colOff>152400</xdr:colOff>
                <xdr:row>8</xdr:row>
                <xdr:rowOff>142875</xdr:rowOff>
              </to>
            </anchor>
          </objectPr>
        </oleObject>
      </mc:Choice>
      <mc:Fallback>
        <oleObject shapeId="11273" r:id="rId14"/>
      </mc:Fallback>
    </mc:AlternateContent>
    <mc:AlternateContent xmlns:mc="http://schemas.openxmlformats.org/markup-compatibility/2006">
      <mc:Choice Requires="x14">
        <oleObject shapeId="11274" r:id="rId16">
          <objectPr defaultSize="0" autoPict="0" r:id="rId17">
            <anchor moveWithCells="1">
              <from>
                <xdr:col>7</xdr:col>
                <xdr:colOff>504825</xdr:colOff>
                <xdr:row>6</xdr:row>
                <xdr:rowOff>104775</xdr:rowOff>
              </from>
              <to>
                <xdr:col>8</xdr:col>
                <xdr:colOff>304800</xdr:colOff>
                <xdr:row>8</xdr:row>
                <xdr:rowOff>133350</xdr:rowOff>
              </to>
            </anchor>
          </objectPr>
        </oleObject>
      </mc:Choice>
      <mc:Fallback>
        <oleObject shapeId="11274" r:id="rId16"/>
      </mc:Fallback>
    </mc:AlternateContent>
    <mc:AlternateContent xmlns:mc="http://schemas.openxmlformats.org/markup-compatibility/2006">
      <mc:Choice Requires="x14">
        <oleObject shapeId="11279" r:id="rId18">
          <objectPr defaultSize="0" autoPict="0" r:id="rId19">
            <anchor moveWithCells="1">
              <from>
                <xdr:col>7</xdr:col>
                <xdr:colOff>66675</xdr:colOff>
                <xdr:row>33</xdr:row>
                <xdr:rowOff>38100</xdr:rowOff>
              </from>
              <to>
                <xdr:col>8</xdr:col>
                <xdr:colOff>466725</xdr:colOff>
                <xdr:row>37</xdr:row>
                <xdr:rowOff>9525</xdr:rowOff>
              </to>
            </anchor>
          </objectPr>
        </oleObject>
      </mc:Choice>
      <mc:Fallback>
        <oleObject shapeId="11279" r:id="rId18"/>
      </mc:Fallback>
    </mc:AlternateContent>
    <mc:AlternateContent xmlns:mc="http://schemas.openxmlformats.org/markup-compatibility/2006">
      <mc:Choice Requires="x14">
        <oleObject shapeId="11280" r:id="rId20">
          <objectPr defaultSize="0" autoPict="0" r:id="rId21">
            <anchor moveWithCells="1">
              <from>
                <xdr:col>5</xdr:col>
                <xdr:colOff>114300</xdr:colOff>
                <xdr:row>35</xdr:row>
                <xdr:rowOff>9525</xdr:rowOff>
              </from>
              <to>
                <xdr:col>7</xdr:col>
                <xdr:colOff>47625</xdr:colOff>
                <xdr:row>39</xdr:row>
                <xdr:rowOff>38100</xdr:rowOff>
              </to>
            </anchor>
          </objectPr>
        </oleObject>
      </mc:Choice>
      <mc:Fallback>
        <oleObject shapeId="11280" r:id="rId20"/>
      </mc:Fallback>
    </mc:AlternateContent>
    <mc:AlternateContent xmlns:mc="http://schemas.openxmlformats.org/markup-compatibility/2006">
      <mc:Choice Requires="x14">
        <oleObject shapeId="11281" r:id="rId22">
          <objectPr defaultSize="0" autoPict="0" r:id="rId23">
            <anchor moveWithCells="1">
              <from>
                <xdr:col>0</xdr:col>
                <xdr:colOff>485775</xdr:colOff>
                <xdr:row>35</xdr:row>
                <xdr:rowOff>9525</xdr:rowOff>
              </from>
              <to>
                <xdr:col>2</xdr:col>
                <xdr:colOff>571500</xdr:colOff>
                <xdr:row>39</xdr:row>
                <xdr:rowOff>142875</xdr:rowOff>
              </to>
            </anchor>
          </objectPr>
        </oleObject>
      </mc:Choice>
      <mc:Fallback>
        <oleObject shapeId="11281" r:id="rId22"/>
      </mc:Fallback>
    </mc:AlternateContent>
    <mc:AlternateContent xmlns:mc="http://schemas.openxmlformats.org/markup-compatibility/2006">
      <mc:Choice Requires="x14">
        <oleObject shapeId="11282" r:id="rId24">
          <objectPr defaultSize="0" autoPict="0" r:id="rId25">
            <anchor moveWithCells="1">
              <from>
                <xdr:col>0</xdr:col>
                <xdr:colOff>152400</xdr:colOff>
                <xdr:row>46</xdr:row>
                <xdr:rowOff>47625</xdr:rowOff>
              </from>
              <to>
                <xdr:col>1</xdr:col>
                <xdr:colOff>466725</xdr:colOff>
                <xdr:row>49</xdr:row>
                <xdr:rowOff>76200</xdr:rowOff>
              </to>
            </anchor>
          </objectPr>
        </oleObject>
      </mc:Choice>
      <mc:Fallback>
        <oleObject shapeId="11282" r:id="rId24"/>
      </mc:Fallback>
    </mc:AlternateContent>
    <mc:AlternateContent xmlns:mc="http://schemas.openxmlformats.org/markup-compatibility/2006">
      <mc:Choice Requires="x14">
        <oleObject shapeId="11283" r:id="rId26">
          <objectPr defaultSize="0" autoPict="0" r:id="rId27">
            <anchor moveWithCells="1">
              <from>
                <xdr:col>2</xdr:col>
                <xdr:colOff>409575</xdr:colOff>
                <xdr:row>45</xdr:row>
                <xdr:rowOff>180975</xdr:rowOff>
              </from>
              <to>
                <xdr:col>3</xdr:col>
                <xdr:colOff>495300</xdr:colOff>
                <xdr:row>49</xdr:row>
                <xdr:rowOff>142875</xdr:rowOff>
              </to>
            </anchor>
          </objectPr>
        </oleObject>
      </mc:Choice>
      <mc:Fallback>
        <oleObject shapeId="11283" r:id="rId26"/>
      </mc:Fallback>
    </mc:AlternateContent>
    <mc:AlternateContent xmlns:mc="http://schemas.openxmlformats.org/markup-compatibility/2006">
      <mc:Choice Requires="x14">
        <oleObject shapeId="11284" r:id="rId28">
          <objectPr defaultSize="0" autoPict="0" r:id="rId29">
            <anchor moveWithCells="1">
              <from>
                <xdr:col>4</xdr:col>
                <xdr:colOff>495300</xdr:colOff>
                <xdr:row>46</xdr:row>
                <xdr:rowOff>57150</xdr:rowOff>
              </from>
              <to>
                <xdr:col>6</xdr:col>
                <xdr:colOff>9525</xdr:colOff>
                <xdr:row>49</xdr:row>
                <xdr:rowOff>152400</xdr:rowOff>
              </to>
            </anchor>
          </objectPr>
        </oleObject>
      </mc:Choice>
      <mc:Fallback>
        <oleObject shapeId="11284" r:id="rId28"/>
      </mc:Fallback>
    </mc:AlternateContent>
    <mc:AlternateContent xmlns:mc="http://schemas.openxmlformats.org/markup-compatibility/2006">
      <mc:Choice Requires="x14">
        <oleObject shapeId="11285" r:id="rId30">
          <objectPr defaultSize="0" autoPict="0" r:id="rId31">
            <anchor moveWithCells="1">
              <from>
                <xdr:col>7</xdr:col>
                <xdr:colOff>295275</xdr:colOff>
                <xdr:row>46</xdr:row>
                <xdr:rowOff>9525</xdr:rowOff>
              </from>
              <to>
                <xdr:col>9</xdr:col>
                <xdr:colOff>0</xdr:colOff>
                <xdr:row>49</xdr:row>
                <xdr:rowOff>152400</xdr:rowOff>
              </to>
            </anchor>
          </objectPr>
        </oleObject>
      </mc:Choice>
      <mc:Fallback>
        <oleObject shapeId="11285" r:id="rId30"/>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67DC-A2DD-4FBC-9741-2A6C0218E9CA}">
  <dimension ref="A1:I46"/>
  <sheetViews>
    <sheetView topLeftCell="A19" zoomScaleNormal="100" zoomScaleSheetLayoutView="130" workbookViewId="0">
      <selection activeCell="L35" sqref="L35"/>
    </sheetView>
  </sheetViews>
  <sheetFormatPr defaultRowHeight="15" x14ac:dyDescent="0.25"/>
  <sheetData>
    <row r="1" spans="1:9" ht="15.75" x14ac:dyDescent="0.25">
      <c r="A1" s="808" t="s">
        <v>400</v>
      </c>
      <c r="B1" s="808"/>
      <c r="C1" s="808"/>
      <c r="D1" s="808"/>
      <c r="E1" s="808"/>
      <c r="F1" s="808"/>
      <c r="G1" s="808"/>
      <c r="H1" s="808"/>
      <c r="I1" s="808"/>
    </row>
    <row r="4" spans="1:9" x14ac:dyDescent="0.25">
      <c r="A4" s="127" t="s">
        <v>378</v>
      </c>
    </row>
    <row r="5" spans="1:9" x14ac:dyDescent="0.25">
      <c r="A5" s="128" t="s">
        <v>379</v>
      </c>
    </row>
    <row r="6" spans="1:9" x14ac:dyDescent="0.25">
      <c r="A6" s="128" t="s">
        <v>380</v>
      </c>
    </row>
    <row r="7" spans="1:9" x14ac:dyDescent="0.25">
      <c r="A7" s="128" t="s">
        <v>381</v>
      </c>
    </row>
    <row r="8" spans="1:9" x14ac:dyDescent="0.25">
      <c r="A8" s="128" t="s">
        <v>382</v>
      </c>
    </row>
    <row r="9" spans="1:9" x14ac:dyDescent="0.25">
      <c r="A9" s="128" t="s">
        <v>383</v>
      </c>
    </row>
    <row r="10" spans="1:9" x14ac:dyDescent="0.25">
      <c r="A10" s="128" t="s">
        <v>384</v>
      </c>
    </row>
    <row r="13" spans="1:9" x14ac:dyDescent="0.25">
      <c r="A13" s="127" t="s">
        <v>385</v>
      </c>
    </row>
    <row r="14" spans="1:9" x14ac:dyDescent="0.25">
      <c r="A14" s="122" t="s">
        <v>401</v>
      </c>
    </row>
    <row r="15" spans="1:9" x14ac:dyDescent="0.25">
      <c r="A15" s="122"/>
      <c r="B15" s="122"/>
      <c r="C15" s="122"/>
      <c r="D15" s="122"/>
      <c r="E15" s="122"/>
      <c r="F15" s="122"/>
      <c r="G15" s="122"/>
    </row>
    <row r="17" spans="1:9" x14ac:dyDescent="0.25">
      <c r="A17" s="25" t="s">
        <v>388</v>
      </c>
    </row>
    <row r="31" spans="1:9" x14ac:dyDescent="0.25">
      <c r="A31" s="812" t="s">
        <v>402</v>
      </c>
      <c r="B31" s="812"/>
      <c r="C31" s="812"/>
      <c r="D31" s="717" t="s">
        <v>403</v>
      </c>
      <c r="E31" s="717"/>
      <c r="F31" s="717"/>
      <c r="G31" s="717" t="s">
        <v>404</v>
      </c>
      <c r="H31" s="717"/>
      <c r="I31" s="717"/>
    </row>
    <row r="32" spans="1:9" x14ac:dyDescent="0.25">
      <c r="D32" s="147"/>
      <c r="E32" s="466">
        <v>7.5</v>
      </c>
      <c r="F32" s="27"/>
      <c r="G32" s="27"/>
      <c r="H32" s="161">
        <v>7.5</v>
      </c>
      <c r="I32" s="27"/>
    </row>
    <row r="33" spans="1:9" x14ac:dyDescent="0.25">
      <c r="A33" s="25" t="s">
        <v>394</v>
      </c>
      <c r="D33" s="717" t="s">
        <v>1196</v>
      </c>
      <c r="E33" s="717"/>
      <c r="F33" s="717"/>
      <c r="G33" s="717" t="s">
        <v>1196</v>
      </c>
      <c r="H33" s="717"/>
      <c r="I33" s="717"/>
    </row>
    <row r="34" spans="1:9" x14ac:dyDescent="0.25">
      <c r="A34" s="122"/>
    </row>
    <row r="35" spans="1:9" x14ac:dyDescent="0.25">
      <c r="A35" s="122"/>
      <c r="E35" s="128" t="s">
        <v>405</v>
      </c>
    </row>
    <row r="36" spans="1:9" x14ac:dyDescent="0.25">
      <c r="A36" s="122"/>
      <c r="E36" s="122" t="s">
        <v>406</v>
      </c>
    </row>
    <row r="42" spans="1:9" x14ac:dyDescent="0.25">
      <c r="A42" s="122" t="s">
        <v>368</v>
      </c>
      <c r="F42" s="128" t="s">
        <v>407</v>
      </c>
    </row>
    <row r="43" spans="1:9" x14ac:dyDescent="0.25">
      <c r="F43" s="122" t="s">
        <v>284</v>
      </c>
      <c r="G43" s="130">
        <f>[6]Components!F36</f>
        <v>9.7018999999999984</v>
      </c>
      <c r="H43" s="122" t="s">
        <v>408</v>
      </c>
      <c r="I43" s="130">
        <f>[6]Components!F37</f>
        <v>10.066549999999999</v>
      </c>
    </row>
    <row r="44" spans="1:9" x14ac:dyDescent="0.25">
      <c r="A44" s="25" t="s">
        <v>260</v>
      </c>
    </row>
    <row r="46" spans="1:9" x14ac:dyDescent="0.25">
      <c r="A46" s="811" t="s">
        <v>396</v>
      </c>
      <c r="B46" s="811"/>
      <c r="C46" s="125" t="s">
        <v>397</v>
      </c>
      <c r="D46" s="146">
        <f>[6]Components!F33</f>
        <v>1.088425</v>
      </c>
      <c r="E46" s="125" t="s">
        <v>398</v>
      </c>
      <c r="F46" s="146">
        <f>[6]Components!F34</f>
        <v>2.299947</v>
      </c>
      <c r="G46" s="125"/>
      <c r="H46" s="123" t="s">
        <v>399</v>
      </c>
      <c r="I46" s="146">
        <f>[6]Components!F35</f>
        <v>2.299947</v>
      </c>
    </row>
  </sheetData>
  <mergeCells count="7">
    <mergeCell ref="A46:B46"/>
    <mergeCell ref="A1:I1"/>
    <mergeCell ref="A31:C31"/>
    <mergeCell ref="D31:F31"/>
    <mergeCell ref="G31:I31"/>
    <mergeCell ref="D33:F33"/>
    <mergeCell ref="G33:I33"/>
  </mergeCells>
  <pageMargins left="0.7" right="0.7" top="0.75" bottom="0.75" header="0.3" footer="0.3"/>
  <pageSetup paperSize="9" orientation="portrait" verticalDpi="597" r:id="rId1"/>
  <headerFooter>
    <oddHeader>&amp;LPleated Cell Sky Light Spec</oddHeader>
  </headerFooter>
  <drawing r:id="rId2"/>
  <legacyDrawing r:id="rId3"/>
  <oleObjects>
    <mc:AlternateContent xmlns:mc="http://schemas.openxmlformats.org/markup-compatibility/2006">
      <mc:Choice Requires="x14">
        <oleObject shapeId="179201" r:id="rId4">
          <objectPr defaultSize="0" autoPict="0" r:id="rId5">
            <anchor moveWithCells="1">
              <from>
                <xdr:col>2</xdr:col>
                <xdr:colOff>447675</xdr:colOff>
                <xdr:row>3</xdr:row>
                <xdr:rowOff>133350</xdr:rowOff>
              </from>
              <to>
                <xdr:col>7</xdr:col>
                <xdr:colOff>342900</xdr:colOff>
                <xdr:row>7</xdr:row>
                <xdr:rowOff>38100</xdr:rowOff>
              </to>
            </anchor>
          </objectPr>
        </oleObject>
      </mc:Choice>
      <mc:Fallback>
        <oleObject shapeId="179201" r:id="rId4"/>
      </mc:Fallback>
    </mc:AlternateContent>
    <mc:AlternateContent xmlns:mc="http://schemas.openxmlformats.org/markup-compatibility/2006">
      <mc:Choice Requires="x14">
        <oleObject shapeId="179202" r:id="rId6">
          <objectPr defaultSize="0" autoPict="0" r:id="rId7">
            <anchor moveWithCells="1">
              <from>
                <xdr:col>0</xdr:col>
                <xdr:colOff>485775</xdr:colOff>
                <xdr:row>36</xdr:row>
                <xdr:rowOff>9525</xdr:rowOff>
              </from>
              <to>
                <xdr:col>2</xdr:col>
                <xdr:colOff>571500</xdr:colOff>
                <xdr:row>40</xdr:row>
                <xdr:rowOff>142875</xdr:rowOff>
              </to>
            </anchor>
          </objectPr>
        </oleObject>
      </mc:Choice>
      <mc:Fallback>
        <oleObject shapeId="179202" r:id="rId6"/>
      </mc:Fallback>
    </mc:AlternateContent>
    <mc:AlternateContent xmlns:mc="http://schemas.openxmlformats.org/markup-compatibility/2006">
      <mc:Choice Requires="x14">
        <oleObject shapeId="179203" r:id="rId8">
          <objectPr defaultSize="0" autoPict="0" r:id="rId9">
            <anchor moveWithCells="1">
              <from>
                <xdr:col>1</xdr:col>
                <xdr:colOff>390525</xdr:colOff>
                <xdr:row>7</xdr:row>
                <xdr:rowOff>161925</xdr:rowOff>
              </from>
              <to>
                <xdr:col>2</xdr:col>
                <xdr:colOff>209550</xdr:colOff>
                <xdr:row>10</xdr:row>
                <xdr:rowOff>19050</xdr:rowOff>
              </to>
            </anchor>
          </objectPr>
        </oleObject>
      </mc:Choice>
      <mc:Fallback>
        <oleObject shapeId="179203" r:id="rId8"/>
      </mc:Fallback>
    </mc:AlternateContent>
    <mc:AlternateContent xmlns:mc="http://schemas.openxmlformats.org/markup-compatibility/2006">
      <mc:Choice Requires="x14">
        <oleObject shapeId="179204" r:id="rId10">
          <objectPr defaultSize="0" autoPict="0" r:id="rId11">
            <anchor moveWithCells="1">
              <from>
                <xdr:col>2</xdr:col>
                <xdr:colOff>590550</xdr:colOff>
                <xdr:row>7</xdr:row>
                <xdr:rowOff>161925</xdr:rowOff>
              </from>
              <to>
                <xdr:col>3</xdr:col>
                <xdr:colOff>400050</xdr:colOff>
                <xdr:row>10</xdr:row>
                <xdr:rowOff>19050</xdr:rowOff>
              </to>
            </anchor>
          </objectPr>
        </oleObject>
      </mc:Choice>
      <mc:Fallback>
        <oleObject shapeId="179204" r:id="rId10"/>
      </mc:Fallback>
    </mc:AlternateContent>
    <mc:AlternateContent xmlns:mc="http://schemas.openxmlformats.org/markup-compatibility/2006">
      <mc:Choice Requires="x14">
        <oleObject shapeId="179205" r:id="rId12">
          <objectPr defaultSize="0" autoPict="0" r:id="rId13">
            <anchor moveWithCells="1">
              <from>
                <xdr:col>4</xdr:col>
                <xdr:colOff>171450</xdr:colOff>
                <xdr:row>7</xdr:row>
                <xdr:rowOff>161925</xdr:rowOff>
              </from>
              <to>
                <xdr:col>4</xdr:col>
                <xdr:colOff>590550</xdr:colOff>
                <xdr:row>10</xdr:row>
                <xdr:rowOff>19050</xdr:rowOff>
              </to>
            </anchor>
          </objectPr>
        </oleObject>
      </mc:Choice>
      <mc:Fallback>
        <oleObject shapeId="179205" r:id="rId12"/>
      </mc:Fallback>
    </mc:AlternateContent>
    <mc:AlternateContent xmlns:mc="http://schemas.openxmlformats.org/markup-compatibility/2006">
      <mc:Choice Requires="x14">
        <oleObject shapeId="179206" r:id="rId14">
          <objectPr defaultSize="0" autoPict="0" r:id="rId15">
            <anchor moveWithCells="1">
              <from>
                <xdr:col>5</xdr:col>
                <xdr:colOff>361950</xdr:colOff>
                <xdr:row>7</xdr:row>
                <xdr:rowOff>161925</xdr:rowOff>
              </from>
              <to>
                <xdr:col>6</xdr:col>
                <xdr:colOff>171450</xdr:colOff>
                <xdr:row>10</xdr:row>
                <xdr:rowOff>19050</xdr:rowOff>
              </to>
            </anchor>
          </objectPr>
        </oleObject>
      </mc:Choice>
      <mc:Fallback>
        <oleObject shapeId="179206" r:id="rId14"/>
      </mc:Fallback>
    </mc:AlternateContent>
    <mc:AlternateContent xmlns:mc="http://schemas.openxmlformats.org/markup-compatibility/2006">
      <mc:Choice Requires="x14">
        <oleObject shapeId="179207" r:id="rId16">
          <objectPr defaultSize="0" autoPict="0" r:id="rId17">
            <anchor moveWithCells="1">
              <from>
                <xdr:col>6</xdr:col>
                <xdr:colOff>514350</xdr:colOff>
                <xdr:row>7</xdr:row>
                <xdr:rowOff>171450</xdr:rowOff>
              </from>
              <to>
                <xdr:col>7</xdr:col>
                <xdr:colOff>333375</xdr:colOff>
                <xdr:row>10</xdr:row>
                <xdr:rowOff>19050</xdr:rowOff>
              </to>
            </anchor>
          </objectPr>
        </oleObject>
      </mc:Choice>
      <mc:Fallback>
        <oleObject shapeId="179207" r:id="rId16"/>
      </mc:Fallback>
    </mc:AlternateContent>
    <mc:AlternateContent xmlns:mc="http://schemas.openxmlformats.org/markup-compatibility/2006">
      <mc:Choice Requires="x14">
        <oleObject shapeId="179208" r:id="rId18">
          <objectPr defaultSize="0" autoPict="0" r:id="rId19">
            <anchor moveWithCells="1">
              <from>
                <xdr:col>8</xdr:col>
                <xdr:colOff>85725</xdr:colOff>
                <xdr:row>7</xdr:row>
                <xdr:rowOff>161925</xdr:rowOff>
              </from>
              <to>
                <xdr:col>8</xdr:col>
                <xdr:colOff>504825</xdr:colOff>
                <xdr:row>10</xdr:row>
                <xdr:rowOff>9525</xdr:rowOff>
              </to>
            </anchor>
          </objectPr>
        </oleObject>
      </mc:Choice>
      <mc:Fallback>
        <oleObject shapeId="179208" r:id="rId18"/>
      </mc:Fallback>
    </mc:AlternateContent>
    <mc:AlternateContent xmlns:mc="http://schemas.openxmlformats.org/markup-compatibility/2006">
      <mc:Choice Requires="x14">
        <oleObject shapeId="179209" r:id="rId20">
          <objectPr defaultSize="0" autoPict="0" r:id="rId21">
            <anchor moveWithCells="1">
              <from>
                <xdr:col>6</xdr:col>
                <xdr:colOff>552450</xdr:colOff>
                <xdr:row>37</xdr:row>
                <xdr:rowOff>47625</xdr:rowOff>
              </from>
              <to>
                <xdr:col>7</xdr:col>
                <xdr:colOff>504825</xdr:colOff>
                <xdr:row>40</xdr:row>
                <xdr:rowOff>0</xdr:rowOff>
              </to>
            </anchor>
          </objectPr>
        </oleObject>
      </mc:Choice>
      <mc:Fallback>
        <oleObject shapeId="179209" r:id="rId20"/>
      </mc:Fallback>
    </mc:AlternateContent>
    <mc:AlternateContent xmlns:mc="http://schemas.openxmlformats.org/markup-compatibility/2006">
      <mc:Choice Requires="x14">
        <oleObject shapeId="179210" r:id="rId22">
          <objectPr defaultSize="0" autoPict="0" r:id="rId23">
            <anchor moveWithCells="1">
              <from>
                <xdr:col>5</xdr:col>
                <xdr:colOff>571500</xdr:colOff>
                <xdr:row>36</xdr:row>
                <xdr:rowOff>57150</xdr:rowOff>
              </from>
              <to>
                <xdr:col>7</xdr:col>
                <xdr:colOff>28575</xdr:colOff>
                <xdr:row>39</xdr:row>
                <xdr:rowOff>19050</xdr:rowOff>
              </to>
            </anchor>
          </objectPr>
        </oleObject>
      </mc:Choice>
      <mc:Fallback>
        <oleObject shapeId="179210" r:id="rId22"/>
      </mc:Fallback>
    </mc:AlternateContent>
    <mc:AlternateContent xmlns:mc="http://schemas.openxmlformats.org/markup-compatibility/2006">
      <mc:Choice Requires="x14">
        <oleObject shapeId="179211" r:id="rId24">
          <objectPr defaultSize="0" autoPict="0" r:id="rId25">
            <anchor moveWithCells="1">
              <from>
                <xdr:col>0</xdr:col>
                <xdr:colOff>152400</xdr:colOff>
                <xdr:row>46</xdr:row>
                <xdr:rowOff>47625</xdr:rowOff>
              </from>
              <to>
                <xdr:col>1</xdr:col>
                <xdr:colOff>466725</xdr:colOff>
                <xdr:row>49</xdr:row>
                <xdr:rowOff>76200</xdr:rowOff>
              </to>
            </anchor>
          </objectPr>
        </oleObject>
      </mc:Choice>
      <mc:Fallback>
        <oleObject shapeId="179211" r:id="rId24"/>
      </mc:Fallback>
    </mc:AlternateContent>
    <mc:AlternateContent xmlns:mc="http://schemas.openxmlformats.org/markup-compatibility/2006">
      <mc:Choice Requires="x14">
        <oleObject shapeId="179212" r:id="rId26">
          <objectPr defaultSize="0" autoPict="0" r:id="rId27">
            <anchor moveWithCells="1">
              <from>
                <xdr:col>2</xdr:col>
                <xdr:colOff>409575</xdr:colOff>
                <xdr:row>45</xdr:row>
                <xdr:rowOff>180975</xdr:rowOff>
              </from>
              <to>
                <xdr:col>3</xdr:col>
                <xdr:colOff>495300</xdr:colOff>
                <xdr:row>49</xdr:row>
                <xdr:rowOff>142875</xdr:rowOff>
              </to>
            </anchor>
          </objectPr>
        </oleObject>
      </mc:Choice>
      <mc:Fallback>
        <oleObject shapeId="179212" r:id="rId26"/>
      </mc:Fallback>
    </mc:AlternateContent>
    <mc:AlternateContent xmlns:mc="http://schemas.openxmlformats.org/markup-compatibility/2006">
      <mc:Choice Requires="x14">
        <oleObject shapeId="179213" r:id="rId28">
          <objectPr defaultSize="0" autoPict="0" r:id="rId29">
            <anchor moveWithCells="1">
              <from>
                <xdr:col>4</xdr:col>
                <xdr:colOff>495300</xdr:colOff>
                <xdr:row>45</xdr:row>
                <xdr:rowOff>171450</xdr:rowOff>
              </from>
              <to>
                <xdr:col>6</xdr:col>
                <xdr:colOff>76200</xdr:colOff>
                <xdr:row>49</xdr:row>
                <xdr:rowOff>142875</xdr:rowOff>
              </to>
            </anchor>
          </objectPr>
        </oleObject>
      </mc:Choice>
      <mc:Fallback>
        <oleObject shapeId="179213" r:id="rId28"/>
      </mc:Fallback>
    </mc:AlternateContent>
    <mc:AlternateContent xmlns:mc="http://schemas.openxmlformats.org/markup-compatibility/2006">
      <mc:Choice Requires="x14">
        <oleObject shapeId="179214" r:id="rId30">
          <objectPr defaultSize="0" autoPict="0" r:id="rId31">
            <anchor moveWithCells="1">
              <from>
                <xdr:col>7</xdr:col>
                <xdr:colOff>209550</xdr:colOff>
                <xdr:row>46</xdr:row>
                <xdr:rowOff>19050</xdr:rowOff>
              </from>
              <to>
                <xdr:col>8</xdr:col>
                <xdr:colOff>523875</xdr:colOff>
                <xdr:row>49</xdr:row>
                <xdr:rowOff>161925</xdr:rowOff>
              </to>
            </anchor>
          </objectPr>
        </oleObject>
      </mc:Choice>
      <mc:Fallback>
        <oleObject shapeId="179214" r:id="rId30"/>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205B0-65CF-4BA7-A210-205A47C21B66}">
  <dimension ref="A1:J46"/>
  <sheetViews>
    <sheetView showWhiteSpace="0" view="pageBreakPreview" zoomScale="130" zoomScaleNormal="100" zoomScaleSheetLayoutView="130" workbookViewId="0">
      <selection activeCell="Q29" sqref="Q29"/>
    </sheetView>
  </sheetViews>
  <sheetFormatPr defaultRowHeight="15" x14ac:dyDescent="0.25"/>
  <cols>
    <col min="1" max="10" width="9.140625" style="490"/>
  </cols>
  <sheetData>
    <row r="1" spans="1:9" ht="15.75" x14ac:dyDescent="0.25">
      <c r="A1" s="810" t="s">
        <v>400</v>
      </c>
      <c r="B1" s="810"/>
      <c r="C1" s="810"/>
      <c r="D1" s="810"/>
      <c r="E1" s="810"/>
      <c r="F1" s="810"/>
      <c r="G1" s="810"/>
      <c r="H1" s="810"/>
      <c r="I1" s="810"/>
    </row>
    <row r="4" spans="1:9" x14ac:dyDescent="0.25">
      <c r="A4" s="696" t="s">
        <v>378</v>
      </c>
    </row>
    <row r="5" spans="1:9" x14ac:dyDescent="0.25">
      <c r="A5" s="697" t="s">
        <v>379</v>
      </c>
    </row>
    <row r="6" spans="1:9" x14ac:dyDescent="0.25">
      <c r="A6" s="697" t="s">
        <v>380</v>
      </c>
    </row>
    <row r="7" spans="1:9" x14ac:dyDescent="0.25">
      <c r="A7" s="697" t="s">
        <v>381</v>
      </c>
    </row>
    <row r="8" spans="1:9" x14ac:dyDescent="0.25">
      <c r="A8" s="697" t="s">
        <v>382</v>
      </c>
    </row>
    <row r="9" spans="1:9" x14ac:dyDescent="0.25">
      <c r="A9" s="697" t="s">
        <v>383</v>
      </c>
    </row>
    <row r="10" spans="1:9" x14ac:dyDescent="0.25">
      <c r="A10" s="697" t="s">
        <v>384</v>
      </c>
    </row>
    <row r="13" spans="1:9" x14ac:dyDescent="0.25">
      <c r="A13" s="696" t="s">
        <v>385</v>
      </c>
    </row>
    <row r="14" spans="1:9" x14ac:dyDescent="0.25">
      <c r="A14" s="698" t="s">
        <v>401</v>
      </c>
    </row>
    <row r="15" spans="1:9" x14ac:dyDescent="0.25">
      <c r="A15" s="698" t="s">
        <v>1276</v>
      </c>
      <c r="B15" s="698"/>
      <c r="C15" s="698"/>
      <c r="D15" s="698"/>
      <c r="E15" s="698"/>
      <c r="F15" s="698"/>
      <c r="G15" s="698"/>
    </row>
    <row r="17" spans="1:9" x14ac:dyDescent="0.25">
      <c r="A17" s="699" t="s">
        <v>388</v>
      </c>
    </row>
    <row r="31" spans="1:9" x14ac:dyDescent="0.25">
      <c r="A31" s="813" t="s">
        <v>402</v>
      </c>
      <c r="B31" s="813"/>
      <c r="C31" s="813"/>
      <c r="D31" s="809" t="s">
        <v>403</v>
      </c>
      <c r="E31" s="809"/>
      <c r="F31" s="809"/>
      <c r="G31" s="809" t="s">
        <v>404</v>
      </c>
      <c r="H31" s="809"/>
      <c r="I31" s="809"/>
    </row>
    <row r="32" spans="1:9" x14ac:dyDescent="0.25">
      <c r="D32" s="702"/>
      <c r="E32" s="705">
        <f>'C Skylight Spec'!E32+'C Skylight Spec'!E32*(PleatedDuallPullProfit)</f>
        <v>7.5</v>
      </c>
      <c r="F32" s="700"/>
      <c r="G32" s="700"/>
      <c r="H32" s="705">
        <f>'C Skylight Spec'!H32+'C Skylight Spec'!H32*(PleatedDuallPullProfit)</f>
        <v>7.5</v>
      </c>
      <c r="I32" s="700"/>
    </row>
    <row r="33" spans="1:9" x14ac:dyDescent="0.25">
      <c r="A33" s="699" t="s">
        <v>394</v>
      </c>
      <c r="D33" s="809" t="s">
        <v>1196</v>
      </c>
      <c r="E33" s="809"/>
      <c r="F33" s="809"/>
      <c r="G33" s="809" t="s">
        <v>1196</v>
      </c>
      <c r="H33" s="809"/>
      <c r="I33" s="809"/>
    </row>
    <row r="34" spans="1:9" x14ac:dyDescent="0.25">
      <c r="A34" s="698"/>
    </row>
    <row r="35" spans="1:9" x14ac:dyDescent="0.25">
      <c r="A35" s="698"/>
      <c r="F35" s="697" t="s">
        <v>405</v>
      </c>
    </row>
    <row r="36" spans="1:9" x14ac:dyDescent="0.25">
      <c r="A36" s="698"/>
      <c r="F36" s="698" t="s">
        <v>406</v>
      </c>
    </row>
    <row r="42" spans="1:9" x14ac:dyDescent="0.25">
      <c r="A42" s="698" t="s">
        <v>368</v>
      </c>
      <c r="F42" s="697" t="s">
        <v>407</v>
      </c>
    </row>
    <row r="43" spans="1:9" x14ac:dyDescent="0.25">
      <c r="F43" s="698" t="s">
        <v>284</v>
      </c>
      <c r="G43" s="705">
        <f>'C Skylight Spec'!G43+'C Skylight Spec'!G43*(SkyLifghtExtrasProfit)</f>
        <v>9.7018999999999984</v>
      </c>
      <c r="H43" s="698" t="s">
        <v>408</v>
      </c>
      <c r="I43" s="705">
        <f>'C Skylight Spec'!I43+'C Skylight Spec'!I43*(SkyLifghtExtrasProfit)</f>
        <v>10.066549999999999</v>
      </c>
    </row>
    <row r="44" spans="1:9" x14ac:dyDescent="0.25">
      <c r="A44" s="699" t="s">
        <v>260</v>
      </c>
    </row>
    <row r="46" spans="1:9" x14ac:dyDescent="0.25">
      <c r="A46" s="814" t="s">
        <v>396</v>
      </c>
      <c r="B46" s="814"/>
      <c r="C46" s="706" t="s">
        <v>397</v>
      </c>
      <c r="D46" s="705">
        <f>'C Skylight Spec'!D46+'C Skylight Spec'!D46*(SkyLifghtExtrasProfit)</f>
        <v>1.088425</v>
      </c>
      <c r="E46" s="706" t="s">
        <v>398</v>
      </c>
      <c r="F46" s="705">
        <f>'C Skylight Spec'!F46+'C Skylight Spec'!F46*(SkyLifghtExtrasProfit)</f>
        <v>2.299947</v>
      </c>
      <c r="G46" s="706"/>
      <c r="H46" s="707" t="s">
        <v>399</v>
      </c>
      <c r="I46" s="705">
        <f>'C Skylight Spec'!I46+'C Skylight Spec'!I46*(SkyLifghtExtrasProfit)</f>
        <v>2.299947</v>
      </c>
    </row>
  </sheetData>
  <mergeCells count="7">
    <mergeCell ref="A1:I1"/>
    <mergeCell ref="A31:C31"/>
    <mergeCell ref="D31:F31"/>
    <mergeCell ref="G31:I31"/>
    <mergeCell ref="A46:B46"/>
    <mergeCell ref="D33:F33"/>
    <mergeCell ref="G33:I33"/>
  </mergeCells>
  <pageMargins left="0.7" right="0.7" top="0.75" bottom="0.75" header="0.3" footer="0.3"/>
  <pageSetup paperSize="9" scale="96" orientation="portrait" r:id="rId1"/>
  <drawing r:id="rId2"/>
  <legacyDrawing r:id="rId3"/>
  <oleObjects>
    <mc:AlternateContent xmlns:mc="http://schemas.openxmlformats.org/markup-compatibility/2006">
      <mc:Choice Requires="x14">
        <oleObject shapeId="118841" r:id="rId4">
          <objectPr defaultSize="0" autoPict="0" r:id="rId5">
            <anchor moveWithCells="1">
              <from>
                <xdr:col>2</xdr:col>
                <xdr:colOff>447675</xdr:colOff>
                <xdr:row>3</xdr:row>
                <xdr:rowOff>133350</xdr:rowOff>
              </from>
              <to>
                <xdr:col>7</xdr:col>
                <xdr:colOff>533400</xdr:colOff>
                <xdr:row>7</xdr:row>
                <xdr:rowOff>38100</xdr:rowOff>
              </to>
            </anchor>
          </objectPr>
        </oleObject>
      </mc:Choice>
      <mc:Fallback>
        <oleObject shapeId="118841" r:id="rId4"/>
      </mc:Fallback>
    </mc:AlternateContent>
    <mc:AlternateContent xmlns:mc="http://schemas.openxmlformats.org/markup-compatibility/2006">
      <mc:Choice Requires="x14">
        <oleObject shapeId="118842" r:id="rId6">
          <objectPr defaultSize="0" autoPict="0" r:id="rId7">
            <anchor moveWithCells="1">
              <from>
                <xdr:col>0</xdr:col>
                <xdr:colOff>485775</xdr:colOff>
                <xdr:row>36</xdr:row>
                <xdr:rowOff>9525</xdr:rowOff>
              </from>
              <to>
                <xdr:col>3</xdr:col>
                <xdr:colOff>38100</xdr:colOff>
                <xdr:row>40</xdr:row>
                <xdr:rowOff>142875</xdr:rowOff>
              </to>
            </anchor>
          </objectPr>
        </oleObject>
      </mc:Choice>
      <mc:Fallback>
        <oleObject shapeId="118842" r:id="rId6"/>
      </mc:Fallback>
    </mc:AlternateContent>
    <mc:AlternateContent xmlns:mc="http://schemas.openxmlformats.org/markup-compatibility/2006">
      <mc:Choice Requires="x14">
        <oleObject shapeId="118843" r:id="rId8">
          <objectPr defaultSize="0" autoPict="0" r:id="rId9">
            <anchor moveWithCells="1">
              <from>
                <xdr:col>1</xdr:col>
                <xdr:colOff>352425</xdr:colOff>
                <xdr:row>7</xdr:row>
                <xdr:rowOff>104775</xdr:rowOff>
              </from>
              <to>
                <xdr:col>2</xdr:col>
                <xdr:colOff>152400</xdr:colOff>
                <xdr:row>9</xdr:row>
                <xdr:rowOff>133350</xdr:rowOff>
              </to>
            </anchor>
          </objectPr>
        </oleObject>
      </mc:Choice>
      <mc:Fallback>
        <oleObject shapeId="118843" r:id="rId8"/>
      </mc:Fallback>
    </mc:AlternateContent>
    <mc:AlternateContent xmlns:mc="http://schemas.openxmlformats.org/markup-compatibility/2006">
      <mc:Choice Requires="x14">
        <oleObject shapeId="118844" r:id="rId10">
          <objectPr defaultSize="0" autoPict="0" r:id="rId11">
            <anchor moveWithCells="1">
              <from>
                <xdr:col>2</xdr:col>
                <xdr:colOff>514350</xdr:colOff>
                <xdr:row>7</xdr:row>
                <xdr:rowOff>104775</xdr:rowOff>
              </from>
              <to>
                <xdr:col>3</xdr:col>
                <xdr:colOff>314325</xdr:colOff>
                <xdr:row>9</xdr:row>
                <xdr:rowOff>133350</xdr:rowOff>
              </to>
            </anchor>
          </objectPr>
        </oleObject>
      </mc:Choice>
      <mc:Fallback>
        <oleObject shapeId="118844" r:id="rId10"/>
      </mc:Fallback>
    </mc:AlternateContent>
    <mc:AlternateContent xmlns:mc="http://schemas.openxmlformats.org/markup-compatibility/2006">
      <mc:Choice Requires="x14">
        <oleObject shapeId="118845" r:id="rId12">
          <objectPr defaultSize="0" autoPict="0" r:id="rId13">
            <anchor moveWithCells="1">
              <from>
                <xdr:col>4</xdr:col>
                <xdr:colOff>76200</xdr:colOff>
                <xdr:row>7</xdr:row>
                <xdr:rowOff>104775</xdr:rowOff>
              </from>
              <to>
                <xdr:col>4</xdr:col>
                <xdr:colOff>485775</xdr:colOff>
                <xdr:row>9</xdr:row>
                <xdr:rowOff>133350</xdr:rowOff>
              </to>
            </anchor>
          </objectPr>
        </oleObject>
      </mc:Choice>
      <mc:Fallback>
        <oleObject shapeId="118845" r:id="rId12"/>
      </mc:Fallback>
    </mc:AlternateContent>
    <mc:AlternateContent xmlns:mc="http://schemas.openxmlformats.org/markup-compatibility/2006">
      <mc:Choice Requires="x14">
        <oleObject shapeId="118846" r:id="rId14">
          <objectPr defaultSize="0" autoPict="0" r:id="rId15">
            <anchor moveWithCells="1">
              <from>
                <xdr:col>5</xdr:col>
                <xdr:colOff>238125</xdr:colOff>
                <xdr:row>7</xdr:row>
                <xdr:rowOff>104775</xdr:rowOff>
              </from>
              <to>
                <xdr:col>6</xdr:col>
                <xdr:colOff>38100</xdr:colOff>
                <xdr:row>9</xdr:row>
                <xdr:rowOff>133350</xdr:rowOff>
              </to>
            </anchor>
          </objectPr>
        </oleObject>
      </mc:Choice>
      <mc:Fallback>
        <oleObject shapeId="118846" r:id="rId14"/>
      </mc:Fallback>
    </mc:AlternateContent>
    <mc:AlternateContent xmlns:mc="http://schemas.openxmlformats.org/markup-compatibility/2006">
      <mc:Choice Requires="x14">
        <oleObject shapeId="118847" r:id="rId16">
          <objectPr defaultSize="0" autoPict="0" r:id="rId17">
            <anchor moveWithCells="1">
              <from>
                <xdr:col>6</xdr:col>
                <xdr:colOff>361950</xdr:colOff>
                <xdr:row>7</xdr:row>
                <xdr:rowOff>104775</xdr:rowOff>
              </from>
              <to>
                <xdr:col>7</xdr:col>
                <xdr:colOff>161925</xdr:colOff>
                <xdr:row>9</xdr:row>
                <xdr:rowOff>133350</xdr:rowOff>
              </to>
            </anchor>
          </objectPr>
        </oleObject>
      </mc:Choice>
      <mc:Fallback>
        <oleObject shapeId="118847" r:id="rId16"/>
      </mc:Fallback>
    </mc:AlternateContent>
    <mc:AlternateContent xmlns:mc="http://schemas.openxmlformats.org/markup-compatibility/2006">
      <mc:Choice Requires="x14">
        <oleObject shapeId="118848" r:id="rId18">
          <objectPr defaultSize="0" autoPict="0" r:id="rId19">
            <anchor moveWithCells="1">
              <from>
                <xdr:col>7</xdr:col>
                <xdr:colOff>504825</xdr:colOff>
                <xdr:row>7</xdr:row>
                <xdr:rowOff>104775</xdr:rowOff>
              </from>
              <to>
                <xdr:col>8</xdr:col>
                <xdr:colOff>304800</xdr:colOff>
                <xdr:row>9</xdr:row>
                <xdr:rowOff>133350</xdr:rowOff>
              </to>
            </anchor>
          </objectPr>
        </oleObject>
      </mc:Choice>
      <mc:Fallback>
        <oleObject shapeId="118848" r:id="rId18"/>
      </mc:Fallback>
    </mc:AlternateContent>
    <mc:AlternateContent xmlns:mc="http://schemas.openxmlformats.org/markup-compatibility/2006">
      <mc:Choice Requires="x14">
        <oleObject shapeId="118849" r:id="rId20">
          <objectPr defaultSize="0" autoPict="0" r:id="rId21">
            <anchor moveWithCells="1">
              <from>
                <xdr:col>6</xdr:col>
                <xdr:colOff>552450</xdr:colOff>
                <xdr:row>37</xdr:row>
                <xdr:rowOff>47625</xdr:rowOff>
              </from>
              <to>
                <xdr:col>7</xdr:col>
                <xdr:colOff>542925</xdr:colOff>
                <xdr:row>40</xdr:row>
                <xdr:rowOff>0</xdr:rowOff>
              </to>
            </anchor>
          </objectPr>
        </oleObject>
      </mc:Choice>
      <mc:Fallback>
        <oleObject shapeId="118849" r:id="rId20"/>
      </mc:Fallback>
    </mc:AlternateContent>
    <mc:AlternateContent xmlns:mc="http://schemas.openxmlformats.org/markup-compatibility/2006">
      <mc:Choice Requires="x14">
        <oleObject shapeId="118850" r:id="rId22">
          <objectPr defaultSize="0" autoPict="0" r:id="rId23">
            <anchor moveWithCells="1">
              <from>
                <xdr:col>5</xdr:col>
                <xdr:colOff>571500</xdr:colOff>
                <xdr:row>36</xdr:row>
                <xdr:rowOff>57150</xdr:rowOff>
              </from>
              <to>
                <xdr:col>7</xdr:col>
                <xdr:colOff>104775</xdr:colOff>
                <xdr:row>39</xdr:row>
                <xdr:rowOff>19050</xdr:rowOff>
              </to>
            </anchor>
          </objectPr>
        </oleObject>
      </mc:Choice>
      <mc:Fallback>
        <oleObject shapeId="118850" r:id="rId22"/>
      </mc:Fallback>
    </mc:AlternateContent>
    <mc:AlternateContent xmlns:mc="http://schemas.openxmlformats.org/markup-compatibility/2006">
      <mc:Choice Requires="x14">
        <oleObject shapeId="118851" r:id="rId24">
          <objectPr defaultSize="0" autoPict="0" r:id="rId25">
            <anchor moveWithCells="1">
              <from>
                <xdr:col>0</xdr:col>
                <xdr:colOff>152400</xdr:colOff>
                <xdr:row>46</xdr:row>
                <xdr:rowOff>47625</xdr:rowOff>
              </from>
              <to>
                <xdr:col>1</xdr:col>
                <xdr:colOff>504825</xdr:colOff>
                <xdr:row>49</xdr:row>
                <xdr:rowOff>76200</xdr:rowOff>
              </to>
            </anchor>
          </objectPr>
        </oleObject>
      </mc:Choice>
      <mc:Fallback>
        <oleObject shapeId="118851" r:id="rId24"/>
      </mc:Fallback>
    </mc:AlternateContent>
    <mc:AlternateContent xmlns:mc="http://schemas.openxmlformats.org/markup-compatibility/2006">
      <mc:Choice Requires="x14">
        <oleObject shapeId="118852" r:id="rId26">
          <objectPr defaultSize="0" autoPict="0" r:id="rId27">
            <anchor moveWithCells="1">
              <from>
                <xdr:col>2</xdr:col>
                <xdr:colOff>409575</xdr:colOff>
                <xdr:row>45</xdr:row>
                <xdr:rowOff>180975</xdr:rowOff>
              </from>
              <to>
                <xdr:col>3</xdr:col>
                <xdr:colOff>533400</xdr:colOff>
                <xdr:row>49</xdr:row>
                <xdr:rowOff>142875</xdr:rowOff>
              </to>
            </anchor>
          </objectPr>
        </oleObject>
      </mc:Choice>
      <mc:Fallback>
        <oleObject shapeId="118852" r:id="rId26"/>
      </mc:Fallback>
    </mc:AlternateContent>
    <mc:AlternateContent xmlns:mc="http://schemas.openxmlformats.org/markup-compatibility/2006">
      <mc:Choice Requires="x14">
        <oleObject shapeId="118853" r:id="rId28">
          <objectPr defaultSize="0" autoPict="0" r:id="rId29">
            <anchor moveWithCells="1">
              <from>
                <xdr:col>4</xdr:col>
                <xdr:colOff>495300</xdr:colOff>
                <xdr:row>45</xdr:row>
                <xdr:rowOff>171450</xdr:rowOff>
              </from>
              <to>
                <xdr:col>6</xdr:col>
                <xdr:colOff>152400</xdr:colOff>
                <xdr:row>49</xdr:row>
                <xdr:rowOff>142875</xdr:rowOff>
              </to>
            </anchor>
          </objectPr>
        </oleObject>
      </mc:Choice>
      <mc:Fallback>
        <oleObject shapeId="118853" r:id="rId28"/>
      </mc:Fallback>
    </mc:AlternateContent>
    <mc:AlternateContent xmlns:mc="http://schemas.openxmlformats.org/markup-compatibility/2006">
      <mc:Choice Requires="x14">
        <oleObject shapeId="118854" r:id="rId30">
          <objectPr defaultSize="0" autoPict="0" r:id="rId31">
            <anchor moveWithCells="1">
              <from>
                <xdr:col>7</xdr:col>
                <xdr:colOff>209550</xdr:colOff>
                <xdr:row>46</xdr:row>
                <xdr:rowOff>19050</xdr:rowOff>
              </from>
              <to>
                <xdr:col>8</xdr:col>
                <xdr:colOff>561975</xdr:colOff>
                <xdr:row>49</xdr:row>
                <xdr:rowOff>161925</xdr:rowOff>
              </to>
            </anchor>
          </objectPr>
        </oleObject>
      </mc:Choice>
      <mc:Fallback>
        <oleObject shapeId="118854" r:id="rId30"/>
      </mc:Fallback>
    </mc:AlternateContent>
  </oleObjec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38EA-736E-44AF-BDEB-03E65D672DCF}">
  <dimension ref="A7:A10"/>
  <sheetViews>
    <sheetView view="pageBreakPreview" zoomScale="110" zoomScaleNormal="100" zoomScaleSheetLayoutView="110" workbookViewId="0">
      <selection activeCell="N20" sqref="N20"/>
    </sheetView>
  </sheetViews>
  <sheetFormatPr defaultRowHeight="15" x14ac:dyDescent="0.25"/>
  <sheetData>
    <row r="7" spans="1:1" ht="31.5" x14ac:dyDescent="0.5">
      <c r="A7" s="189"/>
    </row>
    <row r="10" spans="1:1" ht="33.75" x14ac:dyDescent="0.5">
      <c r="A10" s="190"/>
    </row>
  </sheetData>
  <pageMargins left="0.7" right="0.7" top="0.75" bottom="0.75" header="0.3" footer="0.3"/>
  <pageSetup paperSize="9" scale="96" orientation="portrait" r:id="rId1"/>
  <colBreaks count="1" manualBreakCount="1">
    <brk id="10" max="49" man="1"/>
  </colBreaks>
  <customProperties>
    <customPr name="SSC_SHEET_GUID" r:id="rId2"/>
  </customProperties>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821C-542B-4D35-8430-BD8E869694D8}">
  <dimension ref="A1:V547"/>
  <sheetViews>
    <sheetView view="pageBreakPreview" zoomScale="85" zoomScaleNormal="100" zoomScaleSheetLayoutView="85" workbookViewId="0">
      <selection activeCell="D114" sqref="D114"/>
    </sheetView>
  </sheetViews>
  <sheetFormatPr defaultColWidth="1.28515625" defaultRowHeight="15.75" x14ac:dyDescent="0.25"/>
  <cols>
    <col min="1" max="3" width="9.5703125" style="33" customWidth="1"/>
    <col min="4" max="4" width="9.5703125" style="72" customWidth="1"/>
    <col min="5" max="5" width="9.5703125" style="33" customWidth="1"/>
    <col min="6" max="6" width="9.5703125" style="72" customWidth="1"/>
    <col min="7" max="7" width="9.5703125" style="33" customWidth="1"/>
    <col min="8" max="8" width="9.5703125" style="72" customWidth="1"/>
    <col min="9" max="9" width="9.5703125" style="33" customWidth="1"/>
    <col min="10" max="10" width="9.5703125" style="72" customWidth="1"/>
    <col min="11" max="11" width="9.5703125" style="33" customWidth="1"/>
    <col min="12" max="12" width="9.5703125" style="72" customWidth="1"/>
    <col min="13" max="13" width="9.5703125" style="33" customWidth="1"/>
    <col min="14" max="14" width="9.5703125" style="72" customWidth="1"/>
    <col min="15" max="15" width="12.5703125" style="35" customWidth="1"/>
    <col min="16" max="16384" width="1.28515625" style="35"/>
  </cols>
  <sheetData>
    <row r="1" spans="1:14" ht="15" customHeight="1" x14ac:dyDescent="0.25">
      <c r="A1" s="229" t="s">
        <v>515</v>
      </c>
      <c r="B1" s="230"/>
      <c r="C1" s="230"/>
      <c r="D1" s="32"/>
      <c r="E1" s="230"/>
      <c r="F1" s="32"/>
      <c r="G1" s="230"/>
      <c r="H1" s="32"/>
      <c r="I1" s="230"/>
      <c r="J1" s="32"/>
      <c r="K1" s="230"/>
      <c r="L1" s="32"/>
      <c r="M1" s="230"/>
      <c r="N1" s="32"/>
    </row>
    <row r="2" spans="1:14" ht="15" customHeight="1" x14ac:dyDescent="0.25">
      <c r="A2" s="719" t="s">
        <v>240</v>
      </c>
      <c r="B2" s="720"/>
      <c r="C2" s="38">
        <f>[12]Sumary!S10</f>
        <v>0.4</v>
      </c>
      <c r="D2" s="39">
        <f>[12]Sumary!T10</f>
        <v>0.8</v>
      </c>
      <c r="E2" s="39">
        <f>[12]Sumary!U10</f>
        <v>1.2</v>
      </c>
      <c r="F2" s="39">
        <f>[12]Sumary!V10</f>
        <v>1.6</v>
      </c>
      <c r="G2" s="39">
        <f>[12]Sumary!W10</f>
        <v>2</v>
      </c>
      <c r="H2" s="39">
        <f>[12]Sumary!X10</f>
        <v>2.4</v>
      </c>
      <c r="I2" s="39">
        <f>[12]Sumary!Y10</f>
        <v>2.8</v>
      </c>
      <c r="J2" s="39">
        <f>[12]Sumary!Z10</f>
        <v>3.2</v>
      </c>
      <c r="K2" s="39">
        <f>[12]Sumary!AA10</f>
        <v>3.6</v>
      </c>
      <c r="L2" s="39">
        <f>[12]Sumary!AB10</f>
        <v>4</v>
      </c>
      <c r="M2" s="39">
        <f>[12]Sumary!AC10</f>
        <v>4.4000000000000004</v>
      </c>
      <c r="N2" s="40">
        <f>[12]Sumary!AD10</f>
        <v>4.8</v>
      </c>
    </row>
    <row r="3" spans="1:14" ht="15" customHeight="1" x14ac:dyDescent="0.25">
      <c r="A3" s="42"/>
      <c r="B3" s="43" t="s">
        <v>241</v>
      </c>
      <c r="C3" s="44">
        <f>[12]Sumary!S11</f>
        <v>15.748031496062993</v>
      </c>
      <c r="D3" s="45">
        <f>[12]Sumary!T11</f>
        <v>31.496062992125985</v>
      </c>
      <c r="E3" s="45">
        <f>[12]Sumary!U11</f>
        <v>47.244094488188978</v>
      </c>
      <c r="F3" s="45">
        <f>[12]Sumary!V11</f>
        <v>62.99212598425197</v>
      </c>
      <c r="G3" s="45">
        <f>[12]Sumary!W11</f>
        <v>78.740157480314963</v>
      </c>
      <c r="H3" s="45">
        <f>[12]Sumary!X11</f>
        <v>94.488188976377955</v>
      </c>
      <c r="I3" s="45">
        <f>[12]Sumary!Y11</f>
        <v>110.23622047244095</v>
      </c>
      <c r="J3" s="45">
        <f>[12]Sumary!Z11</f>
        <v>125.98425196850394</v>
      </c>
      <c r="K3" s="45">
        <f>[12]Sumary!AA11</f>
        <v>141.73228346456693</v>
      </c>
      <c r="L3" s="45">
        <f>[12]Sumary!AB11</f>
        <v>157.48031496062993</v>
      </c>
      <c r="M3" s="45">
        <f>[12]Sumary!AC11</f>
        <v>173.22834645669292</v>
      </c>
      <c r="N3" s="73">
        <f>[12]Sumary!AD11</f>
        <v>188.97637795275591</v>
      </c>
    </row>
    <row r="4" spans="1:14" ht="15" customHeight="1" x14ac:dyDescent="0.25">
      <c r="A4" s="233">
        <f>[12]Sumary!Q12</f>
        <v>0.4</v>
      </c>
      <c r="B4" s="49">
        <f>[12]Sumary!R12</f>
        <v>15.748031496062993</v>
      </c>
      <c r="C4" s="234">
        <f>'[12]Vogue Costs'!C4+'[12]Vogue Costs'!C4*(VougeMarkUp)+VougeFullLabour</f>
        <v>17.64582354978355</v>
      </c>
      <c r="D4" s="234">
        <f>'[12]Vogue Costs'!D4+'[12]Vogue Costs'!D4*(VougeMarkUp)+VougeFullLabour</f>
        <v>22.424780432900434</v>
      </c>
      <c r="E4" s="234">
        <f>'[12]Vogue Costs'!E4+'[12]Vogue Costs'!E4*(VougeMarkUp)+VougeFullLabour</f>
        <v>27.203737316017317</v>
      </c>
      <c r="F4" s="234">
        <f>'[12]Vogue Costs'!F4+'[12]Vogue Costs'!F4*(VougeMarkUp)+VougeFullLabour</f>
        <v>31.982694199134201</v>
      </c>
      <c r="G4" s="234">
        <f>'[12]Vogue Costs'!G4+'[12]Vogue Costs'!G4*(VougeMarkUp)+VougeFullLabour</f>
        <v>38.499651082251077</v>
      </c>
      <c r="H4" s="234">
        <f>'[12]Vogue Costs'!H4+'[12]Vogue Costs'!H4*(VougeMarkUp)+VougeFullLabour</f>
        <v>43.278607965367968</v>
      </c>
      <c r="I4" s="234">
        <f>'[12]Vogue Costs'!I4+'[12]Vogue Costs'!I4*(VougeMarkUp)+VougeFullLabour</f>
        <v>48.057564848484837</v>
      </c>
      <c r="J4" s="234">
        <f>'[12]Vogue Costs'!J4+'[12]Vogue Costs'!J4*(VougeMarkUp)+VougeFullLabour</f>
        <v>52.836521731601728</v>
      </c>
      <c r="K4" s="234">
        <f>'[12]Vogue Costs'!K4+'[12]Vogue Costs'!K4*(VougeMarkUp)+VougeFullLabour</f>
        <v>57.615478614718619</v>
      </c>
      <c r="L4" s="234">
        <f>'[12]Vogue Costs'!L4+'[12]Vogue Costs'!L4*(VougeMarkUp)+VougeFullLabour</f>
        <v>62.394435497835495</v>
      </c>
      <c r="M4" s="234">
        <f>'[12]Vogue Costs'!M4+'[12]Vogue Costs'!M4*(VougeMarkUp)+VougeFullLabour</f>
        <v>67.173392380952379</v>
      </c>
      <c r="N4" s="234">
        <f>'[12]Vogue Costs'!N4+'[12]Vogue Costs'!N4*(VougeMarkUp)+VougeFullLabour</f>
        <v>71.952349264069269</v>
      </c>
    </row>
    <row r="5" spans="1:14" ht="15" customHeight="1" x14ac:dyDescent="0.25">
      <c r="A5" s="233">
        <f>[12]Sumary!Q13</f>
        <v>0.8</v>
      </c>
      <c r="B5" s="49">
        <f>[12]Sumary!R13</f>
        <v>31.496062992125985</v>
      </c>
      <c r="C5" s="234">
        <f>'[12]Vogue Costs'!C5+'[12]Vogue Costs'!C5*(VougeMarkUp)+VougeFullLabour</f>
        <v>18.310758614718615</v>
      </c>
      <c r="D5" s="234">
        <f>'[12]Vogue Costs'!D5+'[12]Vogue Costs'!D5*(VougeMarkUp)+VougeFullLabour</f>
        <v>23.754650562770564</v>
      </c>
      <c r="E5" s="234">
        <f>'[12]Vogue Costs'!E5+'[12]Vogue Costs'!E5*(VougeMarkUp)+VougeFullLabour</f>
        <v>29.198542510822509</v>
      </c>
      <c r="F5" s="234">
        <f>'[12]Vogue Costs'!F5+'[12]Vogue Costs'!F5*(VougeMarkUp)+VougeFullLabour</f>
        <v>34.642434458874462</v>
      </c>
      <c r="G5" s="234">
        <f>'[12]Vogue Costs'!G5+'[12]Vogue Costs'!G5*(VougeMarkUp)+VougeFullLabour</f>
        <v>41.824326406926403</v>
      </c>
      <c r="H5" s="234">
        <f>'[12]Vogue Costs'!H5+'[12]Vogue Costs'!H5*(VougeMarkUp)+VougeFullLabour</f>
        <v>47.268218354978352</v>
      </c>
      <c r="I5" s="234">
        <f>'[12]Vogue Costs'!I5+'[12]Vogue Costs'!I5*(VougeMarkUp)+VougeFullLabour</f>
        <v>52.712110303030293</v>
      </c>
      <c r="J5" s="234">
        <f>'[12]Vogue Costs'!J5+'[12]Vogue Costs'!J5*(VougeMarkUp)+VougeFullLabour</f>
        <v>58.156002251082249</v>
      </c>
      <c r="K5" s="234">
        <f>'[12]Vogue Costs'!K5+'[12]Vogue Costs'!K5*(VougeMarkUp)+VougeFullLabour</f>
        <v>63.599894199134205</v>
      </c>
      <c r="L5" s="234">
        <f>'[12]Vogue Costs'!L5+'[12]Vogue Costs'!L5*(VougeMarkUp)+VougeFullLabour</f>
        <v>69.043786147186154</v>
      </c>
      <c r="M5" s="234">
        <f>'[12]Vogue Costs'!M5+'[12]Vogue Costs'!M5*(VougeMarkUp)+VougeFullLabour</f>
        <v>74.487678095238095</v>
      </c>
      <c r="N5" s="234">
        <f>'[12]Vogue Costs'!N5+'[12]Vogue Costs'!N5*(VougeMarkUp)+VougeFullLabour</f>
        <v>79.931570043290051</v>
      </c>
    </row>
    <row r="6" spans="1:14" ht="15" customHeight="1" x14ac:dyDescent="0.25">
      <c r="A6" s="233">
        <f>[12]Sumary!Q14</f>
        <v>1.2</v>
      </c>
      <c r="B6" s="49">
        <f>[12]Sumary!R14</f>
        <v>47.244094488188978</v>
      </c>
      <c r="C6" s="234">
        <f>'[12]Vogue Costs'!C6+'[12]Vogue Costs'!C6*(VougeMarkUp)+VougeFullLabour</f>
        <v>18.975693679653681</v>
      </c>
      <c r="D6" s="234">
        <f>'[12]Vogue Costs'!D6+'[12]Vogue Costs'!D6*(VougeMarkUp)+VougeFullLabour</f>
        <v>25.084520692640695</v>
      </c>
      <c r="E6" s="234">
        <f>'[12]Vogue Costs'!E6+'[12]Vogue Costs'!E6*(VougeMarkUp)+VougeFullLabour</f>
        <v>31.193347705627705</v>
      </c>
      <c r="F6" s="234">
        <f>'[12]Vogue Costs'!F6+'[12]Vogue Costs'!F6*(VougeMarkUp)+VougeFullLabour</f>
        <v>37.302174718614715</v>
      </c>
      <c r="G6" s="234">
        <f>'[12]Vogue Costs'!G6+'[12]Vogue Costs'!G6*(VougeMarkUp)+VougeFullLabour</f>
        <v>45.149001731601729</v>
      </c>
      <c r="H6" s="234">
        <f>'[12]Vogue Costs'!H6+'[12]Vogue Costs'!H6*(VougeMarkUp)+VougeFullLabour</f>
        <v>51.257828744588743</v>
      </c>
      <c r="I6" s="234">
        <f>'[12]Vogue Costs'!I6+'[12]Vogue Costs'!I6*(VougeMarkUp)+VougeFullLabour</f>
        <v>57.366655757575749</v>
      </c>
      <c r="J6" s="234">
        <f>'[12]Vogue Costs'!J6+'[12]Vogue Costs'!J6*(VougeMarkUp)+VougeFullLabour</f>
        <v>63.475482770562763</v>
      </c>
      <c r="K6" s="234">
        <f>'[12]Vogue Costs'!K6+'[12]Vogue Costs'!K6*(VougeMarkUp)+VougeFullLabour</f>
        <v>69.584309783549784</v>
      </c>
      <c r="L6" s="234">
        <f>'[12]Vogue Costs'!L6+'[12]Vogue Costs'!L6*(VougeMarkUp)+VougeFullLabour</f>
        <v>75.693136796536805</v>
      </c>
      <c r="M6" s="234">
        <f>'[12]Vogue Costs'!M6+'[12]Vogue Costs'!M6*(VougeMarkUp)+VougeFullLabour</f>
        <v>81.801963809523812</v>
      </c>
      <c r="N6" s="234">
        <f>'[12]Vogue Costs'!N6+'[12]Vogue Costs'!N6*(VougeMarkUp)+VougeFullLabour</f>
        <v>87.910790822510833</v>
      </c>
    </row>
    <row r="7" spans="1:14" ht="15" customHeight="1" x14ac:dyDescent="0.25">
      <c r="A7" s="233">
        <f>[12]Sumary!Q15</f>
        <v>1.6</v>
      </c>
      <c r="B7" s="49">
        <f>[12]Sumary!R15</f>
        <v>62.99212598425197</v>
      </c>
      <c r="C7" s="234">
        <f>'[12]Vogue Costs'!C7+'[12]Vogue Costs'!C7*(VougeMarkUp)+VougeFullLabour</f>
        <v>19.640628744588746</v>
      </c>
      <c r="D7" s="234">
        <f>'[12]Vogue Costs'!D7+'[12]Vogue Costs'!D7*(VougeMarkUp)+VougeFullLabour</f>
        <v>26.414390822510825</v>
      </c>
      <c r="E7" s="234">
        <f>'[12]Vogue Costs'!E7+'[12]Vogue Costs'!E7*(VougeMarkUp)+VougeFullLabour</f>
        <v>33.188152900432897</v>
      </c>
      <c r="F7" s="234">
        <f>'[12]Vogue Costs'!F7+'[12]Vogue Costs'!F7*(VougeMarkUp)+VougeFullLabour</f>
        <v>39.961914978354976</v>
      </c>
      <c r="G7" s="234">
        <f>'[12]Vogue Costs'!G7+'[12]Vogue Costs'!G7*(VougeMarkUp)+VougeFullLabour</f>
        <v>48.473677056277054</v>
      </c>
      <c r="H7" s="234">
        <f>'[12]Vogue Costs'!H7+'[12]Vogue Costs'!H7*(VougeMarkUp)+VougeFullLabour</f>
        <v>55.247439134199134</v>
      </c>
      <c r="I7" s="234">
        <f>'[12]Vogue Costs'!I7+'[12]Vogue Costs'!I7*(VougeMarkUp)+VougeFullLabour</f>
        <v>62.021201212121206</v>
      </c>
      <c r="J7" s="234">
        <f>'[12]Vogue Costs'!J7+'[12]Vogue Costs'!J7*(VougeMarkUp)+VougeFullLabour</f>
        <v>68.794963290043299</v>
      </c>
      <c r="K7" s="234">
        <f>'[12]Vogue Costs'!K7+'[12]Vogue Costs'!K7*(VougeMarkUp)+VougeFullLabour</f>
        <v>75.568725367965371</v>
      </c>
      <c r="L7" s="234">
        <f>'[12]Vogue Costs'!L7+'[12]Vogue Costs'!L7*(VougeMarkUp)+VougeFullLabour</f>
        <v>82.342487445887457</v>
      </c>
      <c r="M7" s="234">
        <f>'[12]Vogue Costs'!M7+'[12]Vogue Costs'!M7*(VougeMarkUp)+VougeFullLabour</f>
        <v>89.116249523809529</v>
      </c>
      <c r="N7" s="234">
        <f>'[12]Vogue Costs'!N7+'[12]Vogue Costs'!N7*(VougeMarkUp)+VougeFullLabour</f>
        <v>95.890011601731615</v>
      </c>
    </row>
    <row r="8" spans="1:14" ht="15" customHeight="1" x14ac:dyDescent="0.25">
      <c r="A8" s="233">
        <f>[12]Sumary!Q16</f>
        <v>2</v>
      </c>
      <c r="B8" s="49">
        <f>[12]Sumary!R16</f>
        <v>78.740157480314963</v>
      </c>
      <c r="C8" s="234">
        <f>'[12]Vogue Costs'!C8+'[12]Vogue Costs'!C8*(VougeMarkUp)+VougeFullLabour</f>
        <v>20.305563809523811</v>
      </c>
      <c r="D8" s="234">
        <f>'[12]Vogue Costs'!D8+'[12]Vogue Costs'!D8*(VougeMarkUp)+VougeFullLabour</f>
        <v>27.744260952380955</v>
      </c>
      <c r="E8" s="234">
        <f>'[12]Vogue Costs'!E8+'[12]Vogue Costs'!E8*(VougeMarkUp)+VougeFullLabour</f>
        <v>35.182958095238092</v>
      </c>
      <c r="F8" s="234">
        <f>'[12]Vogue Costs'!F8+'[12]Vogue Costs'!F8*(VougeMarkUp)+VougeFullLabour</f>
        <v>42.621655238095236</v>
      </c>
      <c r="G8" s="234">
        <f>'[12]Vogue Costs'!G8+'[12]Vogue Costs'!G8*(VougeMarkUp)+VougeFullLabour</f>
        <v>51.798352380952373</v>
      </c>
      <c r="H8" s="234">
        <f>'[12]Vogue Costs'!H8+'[12]Vogue Costs'!H8*(VougeMarkUp)+VougeFullLabour</f>
        <v>59.237049523809524</v>
      </c>
      <c r="I8" s="234">
        <f>'[12]Vogue Costs'!I8+'[12]Vogue Costs'!I8*(VougeMarkUp)+VougeFullLabour</f>
        <v>66.675746666666669</v>
      </c>
      <c r="J8" s="234">
        <f>'[12]Vogue Costs'!J8+'[12]Vogue Costs'!J8*(VougeMarkUp)+VougeFullLabour</f>
        <v>74.11444380952382</v>
      </c>
      <c r="K8" s="234">
        <f>'[12]Vogue Costs'!K8+'[12]Vogue Costs'!K8*(VougeMarkUp)+VougeFullLabour</f>
        <v>81.553140952380971</v>
      </c>
      <c r="L8" s="234">
        <f>'[12]Vogue Costs'!L8+'[12]Vogue Costs'!L8*(VougeMarkUp)+VougeFullLabour</f>
        <v>88.991838095238094</v>
      </c>
      <c r="M8" s="234">
        <f>'[12]Vogue Costs'!M8+'[12]Vogue Costs'!M8*(VougeMarkUp)+VougeFullLabour</f>
        <v>96.430535238095246</v>
      </c>
      <c r="N8" s="234">
        <f>'[12]Vogue Costs'!N8+'[12]Vogue Costs'!N8*(VougeMarkUp)+VougeFullLabour</f>
        <v>103.8692323809524</v>
      </c>
    </row>
    <row r="9" spans="1:14" ht="15" customHeight="1" x14ac:dyDescent="0.25">
      <c r="A9" s="233">
        <f>[12]Sumary!Q17</f>
        <v>2.4</v>
      </c>
      <c r="B9" s="49">
        <f>[12]Sumary!R17</f>
        <v>94.488188976377955</v>
      </c>
      <c r="C9" s="234">
        <f>'[12]Vogue Costs'!C9+'[12]Vogue Costs'!C9*(VougeMarkUp)+VougeFullLabour</f>
        <v>20.970498874458876</v>
      </c>
      <c r="D9" s="234">
        <f>'[12]Vogue Costs'!D9+'[12]Vogue Costs'!D9*(VougeMarkUp)+VougeFullLabour</f>
        <v>29.074131082251085</v>
      </c>
      <c r="E9" s="234">
        <f>'[12]Vogue Costs'!E9+'[12]Vogue Costs'!E9*(VougeMarkUp)+VougeFullLabour</f>
        <v>37.177763290043288</v>
      </c>
      <c r="F9" s="234">
        <f>'[12]Vogue Costs'!F9+'[12]Vogue Costs'!F9*(VougeMarkUp)+VougeFullLabour</f>
        <v>45.281395497835497</v>
      </c>
      <c r="G9" s="234">
        <f>'[12]Vogue Costs'!G9+'[12]Vogue Costs'!G9*(VougeMarkUp)+VougeFullLabour</f>
        <v>55.123027705627699</v>
      </c>
      <c r="H9" s="234">
        <f>'[12]Vogue Costs'!H9+'[12]Vogue Costs'!H9*(VougeMarkUp)+VougeFullLabour</f>
        <v>63.226659913419915</v>
      </c>
      <c r="I9" s="234">
        <f>'[12]Vogue Costs'!I9+'[12]Vogue Costs'!I9*(VougeMarkUp)+VougeFullLabour</f>
        <v>71.330292121212111</v>
      </c>
      <c r="J9" s="234">
        <f>'[12]Vogue Costs'!J9+'[12]Vogue Costs'!J9*(VougeMarkUp)+VougeFullLabour</f>
        <v>79.433924329004341</v>
      </c>
      <c r="K9" s="234">
        <f>'[12]Vogue Costs'!K9+'[12]Vogue Costs'!K9*(VougeMarkUp)+VougeFullLabour</f>
        <v>87.537556536796544</v>
      </c>
      <c r="L9" s="234">
        <f>'[12]Vogue Costs'!L9+'[12]Vogue Costs'!L9*(VougeMarkUp)+VougeFullLabour</f>
        <v>95.641188744588746</v>
      </c>
      <c r="M9" s="234">
        <f>'[12]Vogue Costs'!M9+'[12]Vogue Costs'!M9*(VougeMarkUp)+VougeFullLabour</f>
        <v>103.74482095238096</v>
      </c>
      <c r="N9" s="234">
        <f>'[12]Vogue Costs'!N9+'[12]Vogue Costs'!N9*(VougeMarkUp)+VougeFullLabour</f>
        <v>111.84845316017318</v>
      </c>
    </row>
    <row r="10" spans="1:14" ht="15" customHeight="1" x14ac:dyDescent="0.25">
      <c r="A10" s="233">
        <f>[12]Sumary!Q18</f>
        <v>2.8</v>
      </c>
      <c r="B10" s="49">
        <f>[12]Sumary!R18</f>
        <v>110.23622047244095</v>
      </c>
      <c r="C10" s="234">
        <f>'[12]Vogue Costs'!C10+'[12]Vogue Costs'!C10*(VougeMarkUp)+VougeFullLabour</f>
        <v>21.635433939393941</v>
      </c>
      <c r="D10" s="234">
        <f>'[12]Vogue Costs'!D10+'[12]Vogue Costs'!D10*(VougeMarkUp)+VougeFullLabour</f>
        <v>30.404001212121216</v>
      </c>
      <c r="E10" s="234">
        <f>'[12]Vogue Costs'!E10+'[12]Vogue Costs'!E10*(VougeMarkUp)+VougeFullLabour</f>
        <v>39.172568484848483</v>
      </c>
      <c r="F10" s="234">
        <f>'[12]Vogue Costs'!F10+'[12]Vogue Costs'!F10*(VougeMarkUp)+VougeFullLabour</f>
        <v>47.941135757575758</v>
      </c>
      <c r="G10" s="234">
        <f>'[12]Vogue Costs'!G10+'[12]Vogue Costs'!G10*(VougeMarkUp)+VougeFullLabour</f>
        <v>58.447703030303025</v>
      </c>
      <c r="H10" s="234">
        <f>'[12]Vogue Costs'!H10+'[12]Vogue Costs'!H10*(VougeMarkUp)+VougeFullLabour</f>
        <v>67.216270303030313</v>
      </c>
      <c r="I10" s="234">
        <f>'[12]Vogue Costs'!I10+'[12]Vogue Costs'!I10*(VougeMarkUp)+VougeFullLabour</f>
        <v>75.984837575757567</v>
      </c>
      <c r="J10" s="234">
        <f>'[12]Vogue Costs'!J10+'[12]Vogue Costs'!J10*(VougeMarkUp)+VougeFullLabour</f>
        <v>84.753404848484863</v>
      </c>
      <c r="K10" s="234">
        <f>'[12]Vogue Costs'!K10+'[12]Vogue Costs'!K10*(VougeMarkUp)+VougeFullLabour</f>
        <v>93.52197212121213</v>
      </c>
      <c r="L10" s="234">
        <f>'[12]Vogue Costs'!L10+'[12]Vogue Costs'!L10*(VougeMarkUp)+VougeFullLabour</f>
        <v>102.2905393939394</v>
      </c>
      <c r="M10" s="234">
        <f>'[12]Vogue Costs'!M10+'[12]Vogue Costs'!M10*(VougeMarkUp)+VougeFullLabour</f>
        <v>111.05910666666668</v>
      </c>
      <c r="N10" s="234">
        <f>'[12]Vogue Costs'!N10+'[12]Vogue Costs'!N10*(VougeMarkUp)+VougeFullLabour</f>
        <v>119.82767393939395</v>
      </c>
    </row>
    <row r="11" spans="1:14" ht="15" customHeight="1" x14ac:dyDescent="0.25">
      <c r="A11" s="233">
        <f>[12]Sumary!Q19</f>
        <v>3.2</v>
      </c>
      <c r="B11" s="49">
        <f>[12]Sumary!R19</f>
        <v>125.98425196850394</v>
      </c>
      <c r="C11" s="234">
        <f>'[12]Vogue Costs'!C11+'[12]Vogue Costs'!C11*(VougeMarkUp)+VougeFullLabour</f>
        <v>22.300369004329006</v>
      </c>
      <c r="D11" s="234">
        <f>'[12]Vogue Costs'!D11+'[12]Vogue Costs'!D11*(VougeMarkUp)+VougeFullLabour</f>
        <v>31.733871341991346</v>
      </c>
      <c r="E11" s="234">
        <f>'[12]Vogue Costs'!E11+'[12]Vogue Costs'!E11*(VougeMarkUp)+VougeFullLabour</f>
        <v>41.167373679653679</v>
      </c>
      <c r="F11" s="234">
        <f>'[12]Vogue Costs'!F11+'[12]Vogue Costs'!F11*(VougeMarkUp)+VougeFullLabour</f>
        <v>50.600876017316018</v>
      </c>
      <c r="G11" s="234">
        <f>'[12]Vogue Costs'!G11+'[12]Vogue Costs'!G11*(VougeMarkUp)+VougeFullLabour</f>
        <v>61.772378354978351</v>
      </c>
      <c r="H11" s="234">
        <f>'[12]Vogue Costs'!H11+'[12]Vogue Costs'!H11*(VougeMarkUp)+VougeFullLabour</f>
        <v>71.205880692640704</v>
      </c>
      <c r="I11" s="234">
        <f>'[12]Vogue Costs'!I11+'[12]Vogue Costs'!I11*(VougeMarkUp)+VougeFullLabour</f>
        <v>80.639383030303023</v>
      </c>
      <c r="J11" s="234">
        <f>'[12]Vogue Costs'!J11+'[12]Vogue Costs'!J11*(VougeMarkUp)+VougeFullLabour</f>
        <v>90.072885367965384</v>
      </c>
      <c r="K11" s="234">
        <f>'[12]Vogue Costs'!K11+'[12]Vogue Costs'!K11*(VougeMarkUp)+VougeFullLabour</f>
        <v>99.506387705627716</v>
      </c>
      <c r="L11" s="234">
        <f>'[12]Vogue Costs'!L11+'[12]Vogue Costs'!L11*(VougeMarkUp)+VougeFullLabour</f>
        <v>108.93989004329005</v>
      </c>
      <c r="M11" s="234">
        <f>'[12]Vogue Costs'!M11+'[12]Vogue Costs'!M11*(VougeMarkUp)+VougeFullLabour</f>
        <v>118.37339238095238</v>
      </c>
      <c r="N11" s="234">
        <f>'[12]Vogue Costs'!N11+'[12]Vogue Costs'!N11*(VougeMarkUp)+VougeFullLabour</f>
        <v>127.80689471861474</v>
      </c>
    </row>
    <row r="12" spans="1:14" ht="15" customHeight="1" x14ac:dyDescent="0.25">
      <c r="A12" s="233">
        <f>[12]Sumary!Q20</f>
        <v>3.6</v>
      </c>
      <c r="B12" s="49">
        <f>[12]Sumary!R20</f>
        <v>141.73228346456693</v>
      </c>
      <c r="C12" s="234">
        <f>'[12]Vogue Costs'!C12+'[12]Vogue Costs'!C12*(VougeMarkUp)+VougeFullLabour</f>
        <v>22.965304069264072</v>
      </c>
      <c r="D12" s="234">
        <f>'[12]Vogue Costs'!D12+'[12]Vogue Costs'!D12*(VougeMarkUp)+VougeFullLabour</f>
        <v>33.063741471861469</v>
      </c>
      <c r="E12" s="234">
        <f>'[12]Vogue Costs'!E12+'[12]Vogue Costs'!E12*(VougeMarkUp)+VougeFullLabour</f>
        <v>43.162178874458874</v>
      </c>
      <c r="F12" s="234">
        <f>'[12]Vogue Costs'!F12+'[12]Vogue Costs'!F12*(VougeMarkUp)+VougeFullLabour</f>
        <v>53.260616277056279</v>
      </c>
      <c r="G12" s="234">
        <f>'[12]Vogue Costs'!G12+'[12]Vogue Costs'!G12*(VougeMarkUp)+VougeFullLabour</f>
        <v>65.097053679653683</v>
      </c>
      <c r="H12" s="234">
        <f>'[12]Vogue Costs'!H12+'[12]Vogue Costs'!H12*(VougeMarkUp)+VougeFullLabour</f>
        <v>75.195491082251095</v>
      </c>
      <c r="I12" s="234">
        <f>'[12]Vogue Costs'!I12+'[12]Vogue Costs'!I12*(VougeMarkUp)+VougeFullLabour</f>
        <v>85.293928484848479</v>
      </c>
      <c r="J12" s="234">
        <f>'[12]Vogue Costs'!J12+'[12]Vogue Costs'!J12*(VougeMarkUp)+VougeFullLabour</f>
        <v>95.392365887445891</v>
      </c>
      <c r="K12" s="234">
        <f>'[12]Vogue Costs'!K12+'[12]Vogue Costs'!K12*(VougeMarkUp)+VougeFullLabour</f>
        <v>105.4908032900433</v>
      </c>
      <c r="L12" s="234">
        <f>'[12]Vogue Costs'!L12+'[12]Vogue Costs'!L12*(VougeMarkUp)+VougeFullLabour</f>
        <v>115.5892406926407</v>
      </c>
      <c r="M12" s="234">
        <f>'[12]Vogue Costs'!M12+'[12]Vogue Costs'!M12*(VougeMarkUp)+VougeFullLabour</f>
        <v>125.6876780952381</v>
      </c>
      <c r="N12" s="234">
        <f>'[12]Vogue Costs'!N12+'[12]Vogue Costs'!N12*(VougeMarkUp)+VougeFullLabour</f>
        <v>135.78611549783551</v>
      </c>
    </row>
    <row r="13" spans="1:14" ht="15" customHeight="1" x14ac:dyDescent="0.25">
      <c r="A13" s="233">
        <f>[12]Sumary!Q21</f>
        <v>4</v>
      </c>
      <c r="B13" s="49">
        <f>[12]Sumary!R21</f>
        <v>157.48031496062993</v>
      </c>
      <c r="C13" s="234">
        <f>'[12]Vogue Costs'!C13+'[12]Vogue Costs'!C13*(VougeMarkUp)+VougeFullLabour</f>
        <v>23.630239134199133</v>
      </c>
      <c r="D13" s="234">
        <f>'[12]Vogue Costs'!D13+'[12]Vogue Costs'!D13*(VougeMarkUp)+VougeFullLabour</f>
        <v>34.3936116017316</v>
      </c>
      <c r="E13" s="234">
        <f>'[12]Vogue Costs'!E13+'[12]Vogue Costs'!E13*(VougeMarkUp)+VougeFullLabour</f>
        <v>45.156984069264062</v>
      </c>
      <c r="F13" s="234">
        <f>'[12]Vogue Costs'!F13+'[12]Vogue Costs'!F13*(VougeMarkUp)+VougeFullLabour</f>
        <v>55.920356536796533</v>
      </c>
      <c r="G13" s="234">
        <f>'[12]Vogue Costs'!G13+'[12]Vogue Costs'!G13*(VougeMarkUp)+VougeFullLabour</f>
        <v>68.421729004329009</v>
      </c>
      <c r="H13" s="234">
        <f>'[12]Vogue Costs'!H13+'[12]Vogue Costs'!H13*(VougeMarkUp)+VougeFullLabour</f>
        <v>79.185101471861472</v>
      </c>
      <c r="I13" s="234">
        <f>'[12]Vogue Costs'!I13+'[12]Vogue Costs'!I13*(VougeMarkUp)+VougeFullLabour</f>
        <v>89.948473939393935</v>
      </c>
      <c r="J13" s="234">
        <f>'[12]Vogue Costs'!J13+'[12]Vogue Costs'!J13*(VougeMarkUp)+VougeFullLabour</f>
        <v>100.7118464069264</v>
      </c>
      <c r="K13" s="234">
        <f>'[12]Vogue Costs'!K13+'[12]Vogue Costs'!K13*(VougeMarkUp)+VougeFullLabour</f>
        <v>111.47521887445889</v>
      </c>
      <c r="L13" s="234">
        <f>'[12]Vogue Costs'!L13+'[12]Vogue Costs'!L13*(VougeMarkUp)+VougeFullLabour</f>
        <v>122.23859134199135</v>
      </c>
      <c r="M13" s="234">
        <f>'[12]Vogue Costs'!M13+'[12]Vogue Costs'!M13*(VougeMarkUp)+VougeFullLabour</f>
        <v>133.0019638095238</v>
      </c>
      <c r="N13" s="234">
        <f>'[12]Vogue Costs'!N13+'[12]Vogue Costs'!N13*(VougeMarkUp)+VougeFullLabour</f>
        <v>143.76533627705626</v>
      </c>
    </row>
    <row r="14" spans="1:14" ht="15" customHeight="1" x14ac:dyDescent="0.25">
      <c r="A14" s="235"/>
      <c r="B14" s="235"/>
      <c r="C14" s="235"/>
      <c r="D14" s="32"/>
      <c r="E14" s="235"/>
      <c r="F14" s="32"/>
      <c r="G14" s="235"/>
      <c r="H14" s="32"/>
      <c r="I14" s="235"/>
      <c r="J14" s="32"/>
      <c r="K14" s="235"/>
      <c r="L14" s="32"/>
      <c r="M14" s="235"/>
      <c r="N14" s="32"/>
    </row>
    <row r="15" spans="1:14" ht="15" customHeight="1" x14ac:dyDescent="0.25">
      <c r="A15" s="236" t="s">
        <v>516</v>
      </c>
      <c r="B15" s="235"/>
      <c r="C15" s="235"/>
      <c r="D15" s="32"/>
      <c r="E15" s="237"/>
      <c r="F15" s="32"/>
      <c r="G15" s="230"/>
      <c r="H15" s="32"/>
      <c r="I15" s="235"/>
      <c r="J15" s="32"/>
      <c r="K15" s="235"/>
      <c r="L15" s="32"/>
      <c r="M15" s="235"/>
      <c r="N15" s="32"/>
    </row>
    <row r="16" spans="1:14" ht="15" customHeight="1" x14ac:dyDescent="0.25">
      <c r="A16" s="719" t="s">
        <v>240</v>
      </c>
      <c r="B16" s="720"/>
      <c r="C16" s="38">
        <f>[12]Sumary!S10</f>
        <v>0.4</v>
      </c>
      <c r="D16" s="39">
        <f>[12]Sumary!T10</f>
        <v>0.8</v>
      </c>
      <c r="E16" s="39">
        <f>[12]Sumary!U10</f>
        <v>1.2</v>
      </c>
      <c r="F16" s="39">
        <f>[12]Sumary!V10</f>
        <v>1.6</v>
      </c>
      <c r="G16" s="39">
        <f>[12]Sumary!W10</f>
        <v>2</v>
      </c>
      <c r="H16" s="39">
        <f>[12]Sumary!X10</f>
        <v>2.4</v>
      </c>
      <c r="I16" s="39">
        <f>[12]Sumary!Y10</f>
        <v>2.8</v>
      </c>
      <c r="J16" s="39">
        <f>[12]Sumary!Z10</f>
        <v>3.2</v>
      </c>
      <c r="K16" s="39">
        <f>[12]Sumary!AA10</f>
        <v>3.6</v>
      </c>
      <c r="L16" s="39">
        <f>[12]Sumary!AB10</f>
        <v>4</v>
      </c>
      <c r="M16" s="39">
        <f>[12]Sumary!AC10</f>
        <v>4.4000000000000004</v>
      </c>
      <c r="N16" s="40">
        <f>[12]Sumary!AD10</f>
        <v>4.8</v>
      </c>
    </row>
    <row r="17" spans="1:14" ht="15" customHeight="1" x14ac:dyDescent="0.25">
      <c r="A17" s="56"/>
      <c r="B17" s="57" t="s">
        <v>241</v>
      </c>
      <c r="C17" s="58">
        <f>[12]Sumary!S11</f>
        <v>15.748031496062993</v>
      </c>
      <c r="D17" s="59">
        <f>[12]Sumary!T11</f>
        <v>31.496062992125985</v>
      </c>
      <c r="E17" s="59">
        <f>[12]Sumary!U11</f>
        <v>47.244094488188978</v>
      </c>
      <c r="F17" s="59">
        <f>[12]Sumary!V11</f>
        <v>62.99212598425197</v>
      </c>
      <c r="G17" s="59">
        <f>[12]Sumary!W11</f>
        <v>78.740157480314963</v>
      </c>
      <c r="H17" s="59">
        <f>[12]Sumary!X11</f>
        <v>94.488188976377955</v>
      </c>
      <c r="I17" s="59">
        <f>[12]Sumary!Y11</f>
        <v>110.23622047244095</v>
      </c>
      <c r="J17" s="59">
        <f>[12]Sumary!Z11</f>
        <v>125.98425196850394</v>
      </c>
      <c r="K17" s="59">
        <f>[12]Sumary!AA11</f>
        <v>141.73228346456693</v>
      </c>
      <c r="L17" s="59">
        <f>[12]Sumary!AB11</f>
        <v>157.48031496062993</v>
      </c>
      <c r="M17" s="59">
        <f>[12]Sumary!AC11</f>
        <v>173.22834645669292</v>
      </c>
      <c r="N17" s="46">
        <f>[12]Sumary!AD11</f>
        <v>188.97637795275591</v>
      </c>
    </row>
    <row r="18" spans="1:14" ht="15" customHeight="1" x14ac:dyDescent="0.25">
      <c r="A18" s="233">
        <f>[12]Sumary!Q12</f>
        <v>0.4</v>
      </c>
      <c r="B18" s="49">
        <f>[12]Sumary!R12</f>
        <v>15.748031496062993</v>
      </c>
      <c r="C18" s="234">
        <f>'[12]Vogue Costs'!C18+'[12]Vogue Costs'!C18*(VougeMarkUp)+VougeFullLabour</f>
        <v>18.211537835497836</v>
      </c>
      <c r="D18" s="234">
        <f>'[12]Vogue Costs'!D18+'[12]Vogue Costs'!D18*(VougeMarkUp)+VougeFullLabour</f>
        <v>23.556209004329006</v>
      </c>
      <c r="E18" s="234">
        <f>'[12]Vogue Costs'!E18+'[12]Vogue Costs'!E18*(VougeMarkUp)+VougeFullLabour</f>
        <v>28.900880173160175</v>
      </c>
      <c r="F18" s="234">
        <f>'[12]Vogue Costs'!F18+'[12]Vogue Costs'!F18*(VougeMarkUp)+VougeFullLabour</f>
        <v>34.245551341991344</v>
      </c>
      <c r="G18" s="234">
        <f>'[12]Vogue Costs'!G18+'[12]Vogue Costs'!G18*(VougeMarkUp)+VougeFullLabour</f>
        <v>41.328222510822506</v>
      </c>
      <c r="H18" s="234">
        <f>'[12]Vogue Costs'!H18+'[12]Vogue Costs'!H18*(VougeMarkUp)+VougeFullLabour</f>
        <v>46.672893679653683</v>
      </c>
      <c r="I18" s="234">
        <f>'[12]Vogue Costs'!I18+'[12]Vogue Costs'!I18*(VougeMarkUp)+VougeFullLabour</f>
        <v>52.017564848484838</v>
      </c>
      <c r="J18" s="234">
        <f>'[12]Vogue Costs'!J18+'[12]Vogue Costs'!J18*(VougeMarkUp)+VougeFullLabour</f>
        <v>57.362236017316015</v>
      </c>
      <c r="K18" s="234">
        <f>'[12]Vogue Costs'!K18+'[12]Vogue Costs'!K18*(VougeMarkUp)+VougeFullLabour</f>
        <v>62.706907186147191</v>
      </c>
      <c r="L18" s="234">
        <f>'[12]Vogue Costs'!L18+'[12]Vogue Costs'!L18*(VougeMarkUp)+VougeFullLabour</f>
        <v>68.051578354978361</v>
      </c>
      <c r="M18" s="234">
        <f>'[12]Vogue Costs'!M18+'[12]Vogue Costs'!M18*(VougeMarkUp)+VougeFullLabour</f>
        <v>73.39624952380953</v>
      </c>
      <c r="N18" s="234">
        <f>'[12]Vogue Costs'!N18+'[12]Vogue Costs'!N18*(VougeMarkUp)+VougeFullLabour</f>
        <v>78.740920692640699</v>
      </c>
    </row>
    <row r="19" spans="1:14" ht="15" customHeight="1" x14ac:dyDescent="0.25">
      <c r="A19" s="233">
        <f>[12]Sumary!Q13</f>
        <v>0.8</v>
      </c>
      <c r="B19" s="49">
        <f>[12]Sumary!R13</f>
        <v>31.496062992125985</v>
      </c>
      <c r="C19" s="234">
        <f>'[12]Vogue Costs'!C19+'[12]Vogue Costs'!C19*(VougeMarkUp)+VougeFullLabour</f>
        <v>19.33361575757576</v>
      </c>
      <c r="D19" s="234">
        <f>'[12]Vogue Costs'!D19+'[12]Vogue Costs'!D19*(VougeMarkUp)+VougeFullLabour</f>
        <v>25.80036484848485</v>
      </c>
      <c r="E19" s="234">
        <f>'[12]Vogue Costs'!E19+'[12]Vogue Costs'!E19*(VougeMarkUp)+VougeFullLabour</f>
        <v>32.267113939393937</v>
      </c>
      <c r="F19" s="234">
        <f>'[12]Vogue Costs'!F19+'[12]Vogue Costs'!F19*(VougeMarkUp)+VougeFullLabour</f>
        <v>38.733863030303034</v>
      </c>
      <c r="G19" s="234">
        <f>'[12]Vogue Costs'!G19+'[12]Vogue Costs'!G19*(VougeMarkUp)+VougeFullLabour</f>
        <v>46.938612121212117</v>
      </c>
      <c r="H19" s="234">
        <f>'[12]Vogue Costs'!H19+'[12]Vogue Costs'!H19*(VougeMarkUp)+VougeFullLabour</f>
        <v>53.405361212121214</v>
      </c>
      <c r="I19" s="234">
        <f>'[12]Vogue Costs'!I19+'[12]Vogue Costs'!I19*(VougeMarkUp)+VougeFullLabour</f>
        <v>59.87211030303029</v>
      </c>
      <c r="J19" s="234">
        <f>'[12]Vogue Costs'!J19+'[12]Vogue Costs'!J19*(VougeMarkUp)+VougeFullLabour</f>
        <v>66.338859393939401</v>
      </c>
      <c r="K19" s="234">
        <f>'[12]Vogue Costs'!K19+'[12]Vogue Costs'!K19*(VougeMarkUp)+VougeFullLabour</f>
        <v>72.805608484848491</v>
      </c>
      <c r="L19" s="234">
        <f>'[12]Vogue Costs'!L19+'[12]Vogue Costs'!L19*(VougeMarkUp)+VougeFullLabour</f>
        <v>79.272357575757582</v>
      </c>
      <c r="M19" s="234">
        <f>'[12]Vogue Costs'!M19+'[12]Vogue Costs'!M19*(VougeMarkUp)+VougeFullLabour</f>
        <v>85.739106666666672</v>
      </c>
      <c r="N19" s="234">
        <f>'[12]Vogue Costs'!N19+'[12]Vogue Costs'!N19*(VougeMarkUp)+VougeFullLabour</f>
        <v>92.205855757575762</v>
      </c>
    </row>
    <row r="20" spans="1:14" ht="15" customHeight="1" x14ac:dyDescent="0.25">
      <c r="A20" s="233">
        <f>[12]Sumary!Q14</f>
        <v>1.2</v>
      </c>
      <c r="B20" s="49">
        <f>[12]Sumary!R14</f>
        <v>47.244094488188978</v>
      </c>
      <c r="C20" s="234">
        <f>'[12]Vogue Costs'!C20+'[12]Vogue Costs'!C20*(VougeMarkUp)+VougeFullLabour</f>
        <v>20.455693679653681</v>
      </c>
      <c r="D20" s="234">
        <f>'[12]Vogue Costs'!D20+'[12]Vogue Costs'!D20*(VougeMarkUp)+VougeFullLabour</f>
        <v>28.044520692640695</v>
      </c>
      <c r="E20" s="234">
        <f>'[12]Vogue Costs'!E20+'[12]Vogue Costs'!E20*(VougeMarkUp)+VougeFullLabour</f>
        <v>35.633347705627706</v>
      </c>
      <c r="F20" s="234">
        <f>'[12]Vogue Costs'!F20+'[12]Vogue Costs'!F20*(VougeMarkUp)+VougeFullLabour</f>
        <v>43.222174718614717</v>
      </c>
      <c r="G20" s="234">
        <f>'[12]Vogue Costs'!G20+'[12]Vogue Costs'!G20*(VougeMarkUp)+VougeFullLabour</f>
        <v>52.549001731601727</v>
      </c>
      <c r="H20" s="234">
        <f>'[12]Vogue Costs'!H20+'[12]Vogue Costs'!H20*(VougeMarkUp)+VougeFullLabour</f>
        <v>60.137828744588745</v>
      </c>
      <c r="I20" s="234">
        <f>'[12]Vogue Costs'!I20+'[12]Vogue Costs'!I20*(VougeMarkUp)+VougeFullLabour</f>
        <v>67.726655757575756</v>
      </c>
      <c r="J20" s="234">
        <f>'[12]Vogue Costs'!J20+'[12]Vogue Costs'!J20*(VougeMarkUp)+VougeFullLabour</f>
        <v>75.315482770562781</v>
      </c>
      <c r="K20" s="234">
        <f>'[12]Vogue Costs'!K20+'[12]Vogue Costs'!K20*(VougeMarkUp)+VougeFullLabour</f>
        <v>82.904309783549792</v>
      </c>
      <c r="L20" s="234">
        <f>'[12]Vogue Costs'!L20+'[12]Vogue Costs'!L20*(VougeMarkUp)+VougeFullLabour</f>
        <v>90.493136796536803</v>
      </c>
      <c r="M20" s="234">
        <f>'[12]Vogue Costs'!M20+'[12]Vogue Costs'!M20*(VougeMarkUp)+VougeFullLabour</f>
        <v>98.081963809523813</v>
      </c>
      <c r="N20" s="234">
        <f>'[12]Vogue Costs'!N20+'[12]Vogue Costs'!N20*(VougeMarkUp)+VougeFullLabour</f>
        <v>105.67079082251082</v>
      </c>
    </row>
    <row r="21" spans="1:14" ht="15" customHeight="1" x14ac:dyDescent="0.25">
      <c r="A21" s="233">
        <f>[12]Sumary!Q15</f>
        <v>1.6</v>
      </c>
      <c r="B21" s="49">
        <f>[12]Sumary!R15</f>
        <v>62.99212598425197</v>
      </c>
      <c r="C21" s="234">
        <f>'[12]Vogue Costs'!C21+'[12]Vogue Costs'!C21*(VougeMarkUp)+VougeFullLabour</f>
        <v>21.577771601731602</v>
      </c>
      <c r="D21" s="234">
        <f>'[12]Vogue Costs'!D21+'[12]Vogue Costs'!D21*(VougeMarkUp)+VougeFullLabour</f>
        <v>30.28867653679654</v>
      </c>
      <c r="E21" s="234">
        <f>'[12]Vogue Costs'!E21+'[12]Vogue Costs'!E21*(VougeMarkUp)+VougeFullLabour</f>
        <v>38.999581471861468</v>
      </c>
      <c r="F21" s="234">
        <f>'[12]Vogue Costs'!F21+'[12]Vogue Costs'!F21*(VougeMarkUp)+VougeFullLabour</f>
        <v>47.710486406926407</v>
      </c>
      <c r="G21" s="234">
        <f>'[12]Vogue Costs'!G21+'[12]Vogue Costs'!G21*(VougeMarkUp)+VougeFullLabour</f>
        <v>58.159391341991345</v>
      </c>
      <c r="H21" s="234">
        <f>'[12]Vogue Costs'!H21+'[12]Vogue Costs'!H21*(VougeMarkUp)+VougeFullLabour</f>
        <v>66.870296277056283</v>
      </c>
      <c r="I21" s="234">
        <f>'[12]Vogue Costs'!I21+'[12]Vogue Costs'!I21*(VougeMarkUp)+VougeFullLabour</f>
        <v>75.581201212121201</v>
      </c>
      <c r="J21" s="234">
        <f>'[12]Vogue Costs'!J21+'[12]Vogue Costs'!J21*(VougeMarkUp)+VougeFullLabour</f>
        <v>84.292106147186146</v>
      </c>
      <c r="K21" s="234">
        <f>'[12]Vogue Costs'!K21+'[12]Vogue Costs'!K21*(VougeMarkUp)+VougeFullLabour</f>
        <v>93.003011082251092</v>
      </c>
      <c r="L21" s="234">
        <f>'[12]Vogue Costs'!L21+'[12]Vogue Costs'!L21*(VougeMarkUp)+VougeFullLabour</f>
        <v>101.71391601731604</v>
      </c>
      <c r="M21" s="234">
        <f>'[12]Vogue Costs'!M21+'[12]Vogue Costs'!M21*(VougeMarkUp)+VougeFullLabour</f>
        <v>110.42482095238095</v>
      </c>
      <c r="N21" s="234">
        <f>'[12]Vogue Costs'!N21+'[12]Vogue Costs'!N21*(VougeMarkUp)+VougeFullLabour</f>
        <v>119.1357258874459</v>
      </c>
    </row>
    <row r="22" spans="1:14" ht="15" customHeight="1" x14ac:dyDescent="0.25">
      <c r="A22" s="233">
        <f>[12]Sumary!Q16</f>
        <v>2</v>
      </c>
      <c r="B22" s="49">
        <f>[12]Sumary!R16</f>
        <v>78.740157480314963</v>
      </c>
      <c r="C22" s="234">
        <f>'[12]Vogue Costs'!C22+'[12]Vogue Costs'!C22*(VougeMarkUp)+VougeFullLabour</f>
        <v>22.699849523809526</v>
      </c>
      <c r="D22" s="234">
        <f>'[12]Vogue Costs'!D22+'[12]Vogue Costs'!D22*(VougeMarkUp)+VougeFullLabour</f>
        <v>32.532832380952385</v>
      </c>
      <c r="E22" s="234">
        <f>'[12]Vogue Costs'!E22+'[12]Vogue Costs'!E22*(VougeMarkUp)+VougeFullLabour</f>
        <v>42.365815238095237</v>
      </c>
      <c r="F22" s="234">
        <f>'[12]Vogue Costs'!F22+'[12]Vogue Costs'!F22*(VougeMarkUp)+VougeFullLabour</f>
        <v>52.198798095238097</v>
      </c>
      <c r="G22" s="234">
        <f>'[12]Vogue Costs'!G22+'[12]Vogue Costs'!G22*(VougeMarkUp)+VougeFullLabour</f>
        <v>63.769780952380948</v>
      </c>
      <c r="H22" s="234">
        <f>'[12]Vogue Costs'!H22+'[12]Vogue Costs'!H22*(VougeMarkUp)+VougeFullLabour</f>
        <v>73.602763809523822</v>
      </c>
      <c r="I22" s="234">
        <f>'[12]Vogue Costs'!I22+'[12]Vogue Costs'!I22*(VougeMarkUp)+VougeFullLabour</f>
        <v>83.435746666666674</v>
      </c>
      <c r="J22" s="234">
        <f>'[12]Vogue Costs'!J22+'[12]Vogue Costs'!J22*(VougeMarkUp)+VougeFullLabour</f>
        <v>93.26872952380954</v>
      </c>
      <c r="K22" s="234">
        <f>'[12]Vogue Costs'!K22+'[12]Vogue Costs'!K22*(VougeMarkUp)+VougeFullLabour</f>
        <v>103.10171238095241</v>
      </c>
      <c r="L22" s="234">
        <f>'[12]Vogue Costs'!L22+'[12]Vogue Costs'!L22*(VougeMarkUp)+VougeFullLabour</f>
        <v>112.93469523809524</v>
      </c>
      <c r="M22" s="234">
        <f>'[12]Vogue Costs'!M22+'[12]Vogue Costs'!M22*(VougeMarkUp)+VougeFullLabour</f>
        <v>122.76767809523811</v>
      </c>
      <c r="N22" s="234">
        <f>'[12]Vogue Costs'!N22+'[12]Vogue Costs'!N22*(VougeMarkUp)+VougeFullLabour</f>
        <v>132.60066095238096</v>
      </c>
    </row>
    <row r="23" spans="1:14" ht="15" customHeight="1" x14ac:dyDescent="0.25">
      <c r="A23" s="233">
        <f>[12]Sumary!Q17</f>
        <v>2.4</v>
      </c>
      <c r="B23" s="49">
        <f>[12]Sumary!R17</f>
        <v>94.488188976377955</v>
      </c>
      <c r="C23" s="234">
        <f>'[12]Vogue Costs'!C23+'[12]Vogue Costs'!C23*(VougeMarkUp)+VougeFullLabour</f>
        <v>23.821927445887447</v>
      </c>
      <c r="D23" s="234">
        <f>'[12]Vogue Costs'!D23+'[12]Vogue Costs'!D23*(VougeMarkUp)+VougeFullLabour</f>
        <v>34.776988225108227</v>
      </c>
      <c r="E23" s="234">
        <f>'[12]Vogue Costs'!E23+'[12]Vogue Costs'!E23*(VougeMarkUp)+VougeFullLabour</f>
        <v>45.732049004329006</v>
      </c>
      <c r="F23" s="234">
        <f>'[12]Vogue Costs'!F23+'[12]Vogue Costs'!F23*(VougeMarkUp)+VougeFullLabour</f>
        <v>56.687109783549779</v>
      </c>
      <c r="G23" s="234">
        <f>'[12]Vogue Costs'!G23+'[12]Vogue Costs'!G23*(VougeMarkUp)+VougeFullLabour</f>
        <v>69.380170562770573</v>
      </c>
      <c r="H23" s="234">
        <f>'[12]Vogue Costs'!H23+'[12]Vogue Costs'!H23*(VougeMarkUp)+VougeFullLabour</f>
        <v>80.33523134199136</v>
      </c>
      <c r="I23" s="234">
        <f>'[12]Vogue Costs'!I23+'[12]Vogue Costs'!I23*(VougeMarkUp)+VougeFullLabour</f>
        <v>91.290292121212119</v>
      </c>
      <c r="J23" s="234">
        <f>'[12]Vogue Costs'!J23+'[12]Vogue Costs'!J23*(VougeMarkUp)+VougeFullLabour</f>
        <v>102.24535290043291</v>
      </c>
      <c r="K23" s="234">
        <f>'[12]Vogue Costs'!K23+'[12]Vogue Costs'!K23*(VougeMarkUp)+VougeFullLabour</f>
        <v>113.20041367965369</v>
      </c>
      <c r="L23" s="234">
        <f>'[12]Vogue Costs'!L23+'[12]Vogue Costs'!L23*(VougeMarkUp)+VougeFullLabour</f>
        <v>124.15547445887447</v>
      </c>
      <c r="M23" s="234">
        <f>'[12]Vogue Costs'!M23+'[12]Vogue Costs'!M23*(VougeMarkUp)+VougeFullLabour</f>
        <v>135.11053523809525</v>
      </c>
      <c r="N23" s="234">
        <f>'[12]Vogue Costs'!N23+'[12]Vogue Costs'!N23*(VougeMarkUp)+VougeFullLabour</f>
        <v>146.06559601731601</v>
      </c>
    </row>
    <row r="24" spans="1:14" ht="15" customHeight="1" x14ac:dyDescent="0.25">
      <c r="A24" s="233">
        <f>[12]Sumary!Q18</f>
        <v>2.8</v>
      </c>
      <c r="B24" s="49">
        <f>[12]Sumary!R18</f>
        <v>110.23622047244095</v>
      </c>
      <c r="C24" s="234">
        <f>'[12]Vogue Costs'!C24+'[12]Vogue Costs'!C24*(VougeMarkUp)+VougeFullLabour</f>
        <v>24.944005367965371</v>
      </c>
      <c r="D24" s="234">
        <f>'[12]Vogue Costs'!D24+'[12]Vogue Costs'!D24*(VougeMarkUp)+VougeFullLabour</f>
        <v>37.021144069264075</v>
      </c>
      <c r="E24" s="234">
        <f>'[12]Vogue Costs'!E24+'[12]Vogue Costs'!E24*(VougeMarkUp)+VougeFullLabour</f>
        <v>49.098282770562768</v>
      </c>
      <c r="F24" s="234">
        <f>'[12]Vogue Costs'!F24+'[12]Vogue Costs'!F24*(VougeMarkUp)+VougeFullLabour</f>
        <v>61.175421471861476</v>
      </c>
      <c r="G24" s="234">
        <f>'[12]Vogue Costs'!G24+'[12]Vogue Costs'!G24*(VougeMarkUp)+VougeFullLabour</f>
        <v>74.990560173160176</v>
      </c>
      <c r="H24" s="234">
        <f>'[12]Vogue Costs'!H24+'[12]Vogue Costs'!H24*(VougeMarkUp)+VougeFullLabour</f>
        <v>87.067698874458884</v>
      </c>
      <c r="I24" s="234">
        <f>'[12]Vogue Costs'!I24+'[12]Vogue Costs'!I24*(VougeMarkUp)+VougeFullLabour</f>
        <v>99.144837575757563</v>
      </c>
      <c r="J24" s="234">
        <f>'[12]Vogue Costs'!J24+'[12]Vogue Costs'!J24*(VougeMarkUp)+VougeFullLabour</f>
        <v>111.2219762770563</v>
      </c>
      <c r="K24" s="234">
        <f>'[12]Vogue Costs'!K24+'[12]Vogue Costs'!K24*(VougeMarkUp)+VougeFullLabour</f>
        <v>123.29911497835498</v>
      </c>
      <c r="L24" s="234">
        <f>'[12]Vogue Costs'!L24+'[12]Vogue Costs'!L24*(VougeMarkUp)+VougeFullLabour</f>
        <v>135.37625367965367</v>
      </c>
      <c r="M24" s="234">
        <f>'[12]Vogue Costs'!M24+'[12]Vogue Costs'!M24*(VougeMarkUp)+VougeFullLabour</f>
        <v>147.45339238095238</v>
      </c>
      <c r="N24" s="234">
        <f>'[12]Vogue Costs'!N24+'[12]Vogue Costs'!N24*(VougeMarkUp)+VougeFullLabour</f>
        <v>159.53053108225109</v>
      </c>
    </row>
    <row r="25" spans="1:14" ht="15" customHeight="1" x14ac:dyDescent="0.25">
      <c r="A25" s="233">
        <f>[12]Sumary!Q19</f>
        <v>3.2</v>
      </c>
      <c r="B25" s="49">
        <f>[12]Sumary!R19</f>
        <v>125.98425196850394</v>
      </c>
      <c r="C25" s="234">
        <f>'[12]Vogue Costs'!C25+'[12]Vogue Costs'!C25*(VougeMarkUp)+VougeFullLabour</f>
        <v>26.066083290043291</v>
      </c>
      <c r="D25" s="234">
        <f>'[12]Vogue Costs'!D25+'[12]Vogue Costs'!D25*(VougeMarkUp)+VougeFullLabour</f>
        <v>39.265299913419916</v>
      </c>
      <c r="E25" s="234">
        <f>'[12]Vogue Costs'!E25+'[12]Vogue Costs'!E25*(VougeMarkUp)+VougeFullLabour</f>
        <v>52.464516536796538</v>
      </c>
      <c r="F25" s="234">
        <f>'[12]Vogue Costs'!F25+'[12]Vogue Costs'!F25*(VougeMarkUp)+VougeFullLabour</f>
        <v>65.663733160173166</v>
      </c>
      <c r="G25" s="234">
        <f>'[12]Vogue Costs'!G25+'[12]Vogue Costs'!G25*(VougeMarkUp)+VougeFullLabour</f>
        <v>80.600949783549794</v>
      </c>
      <c r="H25" s="234">
        <f>'[12]Vogue Costs'!H25+'[12]Vogue Costs'!H25*(VougeMarkUp)+VougeFullLabour</f>
        <v>93.800166406926422</v>
      </c>
      <c r="I25" s="234">
        <f>'[12]Vogue Costs'!I25+'[12]Vogue Costs'!I25*(VougeMarkUp)+VougeFullLabour</f>
        <v>106.99938303030304</v>
      </c>
      <c r="J25" s="234">
        <f>'[12]Vogue Costs'!J25+'[12]Vogue Costs'!J25*(VougeMarkUp)+VougeFullLabour</f>
        <v>120.19859965367966</v>
      </c>
      <c r="K25" s="234">
        <f>'[12]Vogue Costs'!K25+'[12]Vogue Costs'!K25*(VougeMarkUp)+VougeFullLabour</f>
        <v>133.39781627705628</v>
      </c>
      <c r="L25" s="234">
        <f>'[12]Vogue Costs'!L25+'[12]Vogue Costs'!L25*(VougeMarkUp)+VougeFullLabour</f>
        <v>146.59703290043291</v>
      </c>
      <c r="M25" s="234">
        <f>'[12]Vogue Costs'!M25+'[12]Vogue Costs'!M25*(VougeMarkUp)+VougeFullLabour</f>
        <v>159.79624952380954</v>
      </c>
      <c r="N25" s="234">
        <f>'[12]Vogue Costs'!N25+'[12]Vogue Costs'!N25*(VougeMarkUp)+VougeFullLabour</f>
        <v>172.99546614718616</v>
      </c>
    </row>
    <row r="26" spans="1:14" ht="15" customHeight="1" x14ac:dyDescent="0.25">
      <c r="A26" s="233">
        <f>[12]Sumary!Q20</f>
        <v>3.6</v>
      </c>
      <c r="B26" s="49">
        <f>[12]Sumary!R20</f>
        <v>141.73228346456693</v>
      </c>
      <c r="C26" s="234">
        <f>'[12]Vogue Costs'!C26+'[12]Vogue Costs'!C26*(VougeMarkUp)+VougeFullLabour</f>
        <v>27.188161212121212</v>
      </c>
      <c r="D26" s="234">
        <f>'[12]Vogue Costs'!D26+'[12]Vogue Costs'!D26*(VougeMarkUp)+VougeFullLabour</f>
        <v>41.509455757575758</v>
      </c>
      <c r="E26" s="234">
        <f>'[12]Vogue Costs'!E26+'[12]Vogue Costs'!E26*(VougeMarkUp)+VougeFullLabour</f>
        <v>55.830750303030307</v>
      </c>
      <c r="F26" s="234">
        <f>'[12]Vogue Costs'!F26+'[12]Vogue Costs'!F26*(VougeMarkUp)+VougeFullLabour</f>
        <v>70.152044848484863</v>
      </c>
      <c r="G26" s="234">
        <f>'[12]Vogue Costs'!G26+'[12]Vogue Costs'!G26*(VougeMarkUp)+VougeFullLabour</f>
        <v>86.211339393939411</v>
      </c>
      <c r="H26" s="234">
        <f>'[12]Vogue Costs'!H26+'[12]Vogue Costs'!H26*(VougeMarkUp)+VougeFullLabour</f>
        <v>100.53263393939396</v>
      </c>
      <c r="I26" s="234">
        <f>'[12]Vogue Costs'!I26+'[12]Vogue Costs'!I26*(VougeMarkUp)+VougeFullLabour</f>
        <v>114.85392848484848</v>
      </c>
      <c r="J26" s="234">
        <f>'[12]Vogue Costs'!J26+'[12]Vogue Costs'!J26*(VougeMarkUp)+VougeFullLabour</f>
        <v>129.17522303030302</v>
      </c>
      <c r="K26" s="234">
        <f>'[12]Vogue Costs'!K26+'[12]Vogue Costs'!K26*(VougeMarkUp)+VougeFullLabour</f>
        <v>143.49651757575759</v>
      </c>
      <c r="L26" s="234">
        <f>'[12]Vogue Costs'!L26+'[12]Vogue Costs'!L26*(VougeMarkUp)+VougeFullLabour</f>
        <v>157.81781212121214</v>
      </c>
      <c r="M26" s="234">
        <f>'[12]Vogue Costs'!M26+'[12]Vogue Costs'!M26*(VougeMarkUp)+VougeFullLabour</f>
        <v>172.13910666666666</v>
      </c>
      <c r="N26" s="234">
        <f>'[12]Vogue Costs'!N26+'[12]Vogue Costs'!N26*(VougeMarkUp)+VougeFullLabour</f>
        <v>186.46040121212121</v>
      </c>
    </row>
    <row r="27" spans="1:14" ht="15" customHeight="1" x14ac:dyDescent="0.25">
      <c r="A27" s="233">
        <f>[12]Sumary!Q21</f>
        <v>4</v>
      </c>
      <c r="B27" s="49">
        <f>[12]Sumary!R21</f>
        <v>157.48031496062993</v>
      </c>
      <c r="C27" s="234">
        <f>'[12]Vogue Costs'!C27+'[12]Vogue Costs'!C27*(VougeMarkUp)+VougeFullLabour</f>
        <v>28.310239134199133</v>
      </c>
      <c r="D27" s="234">
        <f>'[12]Vogue Costs'!D27+'[12]Vogue Costs'!D27*(VougeMarkUp)+VougeFullLabour</f>
        <v>43.753611601731599</v>
      </c>
      <c r="E27" s="234">
        <f>'[12]Vogue Costs'!E27+'[12]Vogue Costs'!E27*(VougeMarkUp)+VougeFullLabour</f>
        <v>59.196984069264069</v>
      </c>
      <c r="F27" s="234">
        <f>'[12]Vogue Costs'!F27+'[12]Vogue Costs'!F27*(VougeMarkUp)+VougeFullLabour</f>
        <v>74.640356536796546</v>
      </c>
      <c r="G27" s="234">
        <f>'[12]Vogue Costs'!G27+'[12]Vogue Costs'!G27*(VougeMarkUp)+VougeFullLabour</f>
        <v>91.821729004329015</v>
      </c>
      <c r="H27" s="234">
        <f>'[12]Vogue Costs'!H27+'[12]Vogue Costs'!H27*(VougeMarkUp)+VougeFullLabour</f>
        <v>107.26510147186148</v>
      </c>
      <c r="I27" s="234">
        <f>'[12]Vogue Costs'!I27+'[12]Vogue Costs'!I27*(VougeMarkUp)+VougeFullLabour</f>
        <v>122.70847393939393</v>
      </c>
      <c r="J27" s="234">
        <f>'[12]Vogue Costs'!J27+'[12]Vogue Costs'!J27*(VougeMarkUp)+VougeFullLabour</f>
        <v>138.15184640692638</v>
      </c>
      <c r="K27" s="234">
        <f>'[12]Vogue Costs'!K27+'[12]Vogue Costs'!K27*(VougeMarkUp)+VougeFullLabour</f>
        <v>153.59521887445888</v>
      </c>
      <c r="L27" s="234">
        <f>'[12]Vogue Costs'!L27+'[12]Vogue Costs'!L27*(VougeMarkUp)+VougeFullLabour</f>
        <v>169.03859134199135</v>
      </c>
      <c r="M27" s="234">
        <f>'[12]Vogue Costs'!M27+'[12]Vogue Costs'!M27*(VougeMarkUp)+VougeFullLabour</f>
        <v>184.48196380952382</v>
      </c>
      <c r="N27" s="234">
        <f>'[12]Vogue Costs'!N27+'[12]Vogue Costs'!N27*(VougeMarkUp)+VougeFullLabour</f>
        <v>199.92533627705626</v>
      </c>
    </row>
    <row r="28" spans="1:14" ht="15" customHeight="1" x14ac:dyDescent="0.25">
      <c r="A28" s="230"/>
      <c r="B28" s="230"/>
      <c r="C28" s="230"/>
      <c r="D28" s="32"/>
      <c r="E28" s="230"/>
      <c r="F28" s="32"/>
      <c r="G28" s="230"/>
      <c r="H28" s="32"/>
      <c r="I28" s="230"/>
      <c r="J28" s="32"/>
      <c r="K28" s="230"/>
      <c r="L28" s="32"/>
      <c r="M28" s="230"/>
      <c r="N28" s="32"/>
    </row>
    <row r="29" spans="1:14" ht="15" customHeight="1" x14ac:dyDescent="0.25">
      <c r="A29" s="229" t="s">
        <v>509</v>
      </c>
      <c r="B29" s="230"/>
      <c r="C29" s="230"/>
      <c r="D29" s="32"/>
      <c r="E29" s="230"/>
      <c r="F29" s="32"/>
      <c r="G29" s="230"/>
      <c r="H29" s="32"/>
      <c r="I29" s="230"/>
      <c r="J29" s="32"/>
      <c r="K29" s="230"/>
      <c r="L29" s="32"/>
      <c r="M29" s="230"/>
      <c r="N29" s="32"/>
    </row>
    <row r="30" spans="1:14" ht="15" customHeight="1" x14ac:dyDescent="0.25">
      <c r="A30" s="719" t="s">
        <v>240</v>
      </c>
      <c r="B30" s="720"/>
      <c r="C30" s="38">
        <f>[12]Sumary!S10</f>
        <v>0.4</v>
      </c>
      <c r="D30" s="39">
        <f>[12]Sumary!T10</f>
        <v>0.8</v>
      </c>
      <c r="E30" s="39">
        <f>[12]Sumary!U10</f>
        <v>1.2</v>
      </c>
      <c r="F30" s="39">
        <f>[12]Sumary!V10</f>
        <v>1.6</v>
      </c>
      <c r="G30" s="39">
        <f>[12]Sumary!W10</f>
        <v>2</v>
      </c>
      <c r="H30" s="39">
        <f>[12]Sumary!X10</f>
        <v>2.4</v>
      </c>
      <c r="I30" s="39">
        <f>[12]Sumary!Y10</f>
        <v>2.8</v>
      </c>
      <c r="J30" s="39">
        <f>[12]Sumary!Z10</f>
        <v>3.2</v>
      </c>
      <c r="K30" s="39">
        <f>[12]Sumary!AA10</f>
        <v>3.6</v>
      </c>
      <c r="L30" s="39">
        <f>[12]Sumary!AB10</f>
        <v>4</v>
      </c>
      <c r="M30" s="39">
        <f>[12]Sumary!AC10</f>
        <v>4.4000000000000004</v>
      </c>
      <c r="N30" s="40">
        <f>[12]Sumary!AD10</f>
        <v>4.8</v>
      </c>
    </row>
    <row r="31" spans="1:14" ht="15" customHeight="1" x14ac:dyDescent="0.25">
      <c r="A31" s="56"/>
      <c r="B31" s="57" t="s">
        <v>241</v>
      </c>
      <c r="C31" s="58">
        <f>[12]Sumary!S11</f>
        <v>15.748031496062993</v>
      </c>
      <c r="D31" s="59">
        <f>[12]Sumary!T11</f>
        <v>31.496062992125985</v>
      </c>
      <c r="E31" s="59">
        <f>[12]Sumary!U11</f>
        <v>47.244094488188978</v>
      </c>
      <c r="F31" s="59">
        <f>[12]Sumary!V11</f>
        <v>62.99212598425197</v>
      </c>
      <c r="G31" s="59">
        <f>[12]Sumary!W11</f>
        <v>78.740157480314963</v>
      </c>
      <c r="H31" s="59">
        <f>[12]Sumary!X11</f>
        <v>94.488188976377955</v>
      </c>
      <c r="I31" s="59">
        <f>[12]Sumary!Y11</f>
        <v>110.23622047244095</v>
      </c>
      <c r="J31" s="59">
        <f>[12]Sumary!Z11</f>
        <v>125.98425196850394</v>
      </c>
      <c r="K31" s="59">
        <f>[12]Sumary!AA11</f>
        <v>141.73228346456693</v>
      </c>
      <c r="L31" s="59">
        <f>[12]Sumary!AB11</f>
        <v>157.48031496062993</v>
      </c>
      <c r="M31" s="59">
        <f>[12]Sumary!AC11</f>
        <v>173.22834645669292</v>
      </c>
      <c r="N31" s="46">
        <f>[12]Sumary!AD11</f>
        <v>188.97637795275591</v>
      </c>
    </row>
    <row r="32" spans="1:14" ht="18.75" x14ac:dyDescent="0.25">
      <c r="A32" s="233">
        <f>[12]Sumary!Q12</f>
        <v>0.4</v>
      </c>
      <c r="B32" s="49">
        <f>[12]Sumary!R12</f>
        <v>15.748031496062993</v>
      </c>
      <c r="C32" s="234">
        <f>'[12]Vogue Costs'!C32+'[12]Vogue Costs'!C32*(VougeMarkUp)+VougeFullLabour</f>
        <v>18.674394978354979</v>
      </c>
      <c r="D32" s="234">
        <f>'[12]Vogue Costs'!D32+'[12]Vogue Costs'!D32*(VougeMarkUp)+VougeFullLabour</f>
        <v>24.481923290043291</v>
      </c>
      <c r="E32" s="234">
        <f>'[12]Vogue Costs'!E32+'[12]Vogue Costs'!E32*(VougeMarkUp)+VougeFullLabour</f>
        <v>30.289451601731603</v>
      </c>
      <c r="F32" s="234">
        <f>'[12]Vogue Costs'!F32+'[12]Vogue Costs'!F32*(VougeMarkUp)+VougeFullLabour</f>
        <v>36.096979913419915</v>
      </c>
      <c r="G32" s="234">
        <f>'[12]Vogue Costs'!G32+'[12]Vogue Costs'!G32*(VougeMarkUp)+VougeFullLabour</f>
        <v>43.642508225108223</v>
      </c>
      <c r="H32" s="234">
        <f>'[12]Vogue Costs'!H32+'[12]Vogue Costs'!H32*(VougeMarkUp)+VougeFullLabour</f>
        <v>49.450036536796539</v>
      </c>
      <c r="I32" s="234">
        <f>'[12]Vogue Costs'!I32+'[12]Vogue Costs'!I32*(VougeMarkUp)+VougeFullLabour</f>
        <v>55.25756484848484</v>
      </c>
      <c r="J32" s="234">
        <f>'[12]Vogue Costs'!J32+'[12]Vogue Costs'!J32*(VougeMarkUp)+VougeFullLabour</f>
        <v>61.065093160173156</v>
      </c>
      <c r="K32" s="234">
        <f>'[12]Vogue Costs'!K32+'[12]Vogue Costs'!K32*(VougeMarkUp)+VougeFullLabour</f>
        <v>66.872621471861478</v>
      </c>
      <c r="L32" s="234">
        <f>'[12]Vogue Costs'!L32+'[12]Vogue Costs'!L32*(VougeMarkUp)+VougeFullLabour</f>
        <v>72.680149783549794</v>
      </c>
      <c r="M32" s="234">
        <f>'[12]Vogue Costs'!M32+'[12]Vogue Costs'!M32*(VougeMarkUp)+VougeFullLabour</f>
        <v>78.487678095238095</v>
      </c>
      <c r="N32" s="234">
        <f>'[12]Vogue Costs'!N32+'[12]Vogue Costs'!N32*(VougeMarkUp)+VougeFullLabour</f>
        <v>84.295206406926411</v>
      </c>
    </row>
    <row r="33" spans="1:14" ht="18.75" x14ac:dyDescent="0.25">
      <c r="A33" s="233">
        <f>[12]Sumary!Q13</f>
        <v>0.8</v>
      </c>
      <c r="B33" s="49">
        <f>[12]Sumary!R13</f>
        <v>31.496062992125985</v>
      </c>
      <c r="C33" s="234">
        <f>'[12]Vogue Costs'!C33+'[12]Vogue Costs'!C33*(VougeMarkUp)+VougeFullLabour</f>
        <v>20.170498874458875</v>
      </c>
      <c r="D33" s="234">
        <f>'[12]Vogue Costs'!D33+'[12]Vogue Costs'!D33*(VougeMarkUp)+VougeFullLabour</f>
        <v>27.474131082251084</v>
      </c>
      <c r="E33" s="234">
        <f>'[12]Vogue Costs'!E33+'[12]Vogue Costs'!E33*(VougeMarkUp)+VougeFullLabour</f>
        <v>34.777763290043289</v>
      </c>
      <c r="F33" s="234">
        <f>'[12]Vogue Costs'!F33+'[12]Vogue Costs'!F33*(VougeMarkUp)+VougeFullLabour</f>
        <v>42.081395497835494</v>
      </c>
      <c r="G33" s="234">
        <f>'[12]Vogue Costs'!G33+'[12]Vogue Costs'!G33*(VougeMarkUp)+VougeFullLabour</f>
        <v>51.123027705627699</v>
      </c>
      <c r="H33" s="234">
        <f>'[12]Vogue Costs'!H33+'[12]Vogue Costs'!H33*(VougeMarkUp)+VougeFullLabour</f>
        <v>58.426659913419911</v>
      </c>
      <c r="I33" s="234">
        <f>'[12]Vogue Costs'!I33+'[12]Vogue Costs'!I33*(VougeMarkUp)+VougeFullLabour</f>
        <v>65.730292121212116</v>
      </c>
      <c r="J33" s="234">
        <f>'[12]Vogue Costs'!J33+'[12]Vogue Costs'!J33*(VougeMarkUp)+VougeFullLabour</f>
        <v>73.033924329004336</v>
      </c>
      <c r="K33" s="234">
        <f>'[12]Vogue Costs'!K33+'[12]Vogue Costs'!K33*(VougeMarkUp)+VougeFullLabour</f>
        <v>80.337556536796555</v>
      </c>
      <c r="L33" s="234">
        <f>'[12]Vogue Costs'!L33+'[12]Vogue Costs'!L33*(VougeMarkUp)+VougeFullLabour</f>
        <v>87.641188744588746</v>
      </c>
      <c r="M33" s="234">
        <f>'[12]Vogue Costs'!M33+'[12]Vogue Costs'!M33*(VougeMarkUp)+VougeFullLabour</f>
        <v>94.944820952380965</v>
      </c>
      <c r="N33" s="234">
        <f>'[12]Vogue Costs'!N33+'[12]Vogue Costs'!N33*(VougeMarkUp)+VougeFullLabour</f>
        <v>102.24845316017316</v>
      </c>
    </row>
    <row r="34" spans="1:14" ht="18.75" x14ac:dyDescent="0.25">
      <c r="A34" s="233">
        <f>[12]Sumary!Q14</f>
        <v>1.2</v>
      </c>
      <c r="B34" s="49">
        <f>[12]Sumary!R14</f>
        <v>47.244094488188978</v>
      </c>
      <c r="C34" s="234">
        <f>'[12]Vogue Costs'!C34+'[12]Vogue Costs'!C34*(VougeMarkUp)+VougeFullLabour</f>
        <v>21.666602770562772</v>
      </c>
      <c r="D34" s="234">
        <f>'[12]Vogue Costs'!D34+'[12]Vogue Costs'!D34*(VougeMarkUp)+VougeFullLabour</f>
        <v>30.466338874458874</v>
      </c>
      <c r="E34" s="234">
        <f>'[12]Vogue Costs'!E34+'[12]Vogue Costs'!E34*(VougeMarkUp)+VougeFullLabour</f>
        <v>39.266074978354972</v>
      </c>
      <c r="F34" s="234">
        <f>'[12]Vogue Costs'!F34+'[12]Vogue Costs'!F34*(VougeMarkUp)+VougeFullLabour</f>
        <v>48.065811082251081</v>
      </c>
      <c r="G34" s="234">
        <f>'[12]Vogue Costs'!G34+'[12]Vogue Costs'!G34*(VougeMarkUp)+VougeFullLabour</f>
        <v>58.603547186147175</v>
      </c>
      <c r="H34" s="234">
        <f>'[12]Vogue Costs'!H34+'[12]Vogue Costs'!H34*(VougeMarkUp)+VougeFullLabour</f>
        <v>67.403283290043291</v>
      </c>
      <c r="I34" s="234">
        <f>'[12]Vogue Costs'!I34+'[12]Vogue Costs'!I34*(VougeMarkUp)+VougeFullLabour</f>
        <v>76.203019393939385</v>
      </c>
      <c r="J34" s="234">
        <f>'[12]Vogue Costs'!J34+'[12]Vogue Costs'!J34*(VougeMarkUp)+VougeFullLabour</f>
        <v>85.002755497835494</v>
      </c>
      <c r="K34" s="234">
        <f>'[12]Vogue Costs'!K34+'[12]Vogue Costs'!K34*(VougeMarkUp)+VougeFullLabour</f>
        <v>93.802491601731603</v>
      </c>
      <c r="L34" s="234">
        <f>'[12]Vogue Costs'!L34+'[12]Vogue Costs'!L34*(VougeMarkUp)+VougeFullLabour</f>
        <v>102.6022277056277</v>
      </c>
      <c r="M34" s="234">
        <f>'[12]Vogue Costs'!M34+'[12]Vogue Costs'!M34*(VougeMarkUp)+VougeFullLabour</f>
        <v>111.40196380952382</v>
      </c>
      <c r="N34" s="234">
        <f>'[12]Vogue Costs'!N34+'[12]Vogue Costs'!N34*(VougeMarkUp)+VougeFullLabour</f>
        <v>120.20169991341992</v>
      </c>
    </row>
    <row r="35" spans="1:14" ht="18.75" x14ac:dyDescent="0.25">
      <c r="A35" s="233">
        <f>[12]Sumary!Q15</f>
        <v>1.6</v>
      </c>
      <c r="B35" s="49">
        <f>[12]Sumary!R15</f>
        <v>62.99212598425197</v>
      </c>
      <c r="C35" s="234">
        <f>'[12]Vogue Costs'!C35+'[12]Vogue Costs'!C35*(VougeMarkUp)+VougeFullLabour</f>
        <v>23.162706666666669</v>
      </c>
      <c r="D35" s="234">
        <f>'[12]Vogue Costs'!D35+'[12]Vogue Costs'!D35*(VougeMarkUp)+VougeFullLabour</f>
        <v>33.458546666666663</v>
      </c>
      <c r="E35" s="234">
        <f>'[12]Vogue Costs'!E35+'[12]Vogue Costs'!E35*(VougeMarkUp)+VougeFullLabour</f>
        <v>43.754386666666662</v>
      </c>
      <c r="F35" s="234">
        <f>'[12]Vogue Costs'!F35+'[12]Vogue Costs'!F35*(VougeMarkUp)+VougeFullLabour</f>
        <v>54.050226666666667</v>
      </c>
      <c r="G35" s="234">
        <f>'[12]Vogue Costs'!G35+'[12]Vogue Costs'!G35*(VougeMarkUp)+VougeFullLabour</f>
        <v>66.084066666666672</v>
      </c>
      <c r="H35" s="234">
        <f>'[12]Vogue Costs'!H35+'[12]Vogue Costs'!H35*(VougeMarkUp)+VougeFullLabour</f>
        <v>76.37990666666667</v>
      </c>
      <c r="I35" s="234">
        <f>'[12]Vogue Costs'!I35+'[12]Vogue Costs'!I35*(VougeMarkUp)+VougeFullLabour</f>
        <v>86.675746666666655</v>
      </c>
      <c r="J35" s="234">
        <f>'[12]Vogue Costs'!J35+'[12]Vogue Costs'!J35*(VougeMarkUp)+VougeFullLabour</f>
        <v>96.971586666666667</v>
      </c>
      <c r="K35" s="234">
        <f>'[12]Vogue Costs'!K35+'[12]Vogue Costs'!K35*(VougeMarkUp)+VougeFullLabour</f>
        <v>107.26742666666668</v>
      </c>
      <c r="L35" s="234">
        <f>'[12]Vogue Costs'!L35+'[12]Vogue Costs'!L35*(VougeMarkUp)+VougeFullLabour</f>
        <v>117.56326666666668</v>
      </c>
      <c r="M35" s="234">
        <f>'[12]Vogue Costs'!M35+'[12]Vogue Costs'!M35*(VougeMarkUp)+VougeFullLabour</f>
        <v>127.85910666666668</v>
      </c>
      <c r="N35" s="234">
        <f>'[12]Vogue Costs'!N35+'[12]Vogue Costs'!N35*(VougeMarkUp)+VougeFullLabour</f>
        <v>138.15494666666666</v>
      </c>
    </row>
    <row r="36" spans="1:14" ht="18.75" x14ac:dyDescent="0.25">
      <c r="A36" s="233">
        <f>[12]Sumary!Q16</f>
        <v>2</v>
      </c>
      <c r="B36" s="49">
        <f>[12]Sumary!R16</f>
        <v>78.740157480314963</v>
      </c>
      <c r="C36" s="234">
        <f>'[12]Vogue Costs'!C36+'[12]Vogue Costs'!C36*(VougeMarkUp)+VougeFullLabour</f>
        <v>24.658810562770565</v>
      </c>
      <c r="D36" s="234">
        <f>'[12]Vogue Costs'!D36+'[12]Vogue Costs'!D36*(VougeMarkUp)+VougeFullLabour</f>
        <v>36.450754458874457</v>
      </c>
      <c r="E36" s="234">
        <f>'[12]Vogue Costs'!E36+'[12]Vogue Costs'!E36*(VougeMarkUp)+VougeFullLabour</f>
        <v>48.242698354978351</v>
      </c>
      <c r="F36" s="234">
        <f>'[12]Vogue Costs'!F36+'[12]Vogue Costs'!F36*(VougeMarkUp)+VougeFullLabour</f>
        <v>60.034642251082253</v>
      </c>
      <c r="G36" s="234">
        <f>'[12]Vogue Costs'!G36+'[12]Vogue Costs'!G36*(VougeMarkUp)+VougeFullLabour</f>
        <v>73.564586147186148</v>
      </c>
      <c r="H36" s="234">
        <f>'[12]Vogue Costs'!H36+'[12]Vogue Costs'!H36*(VougeMarkUp)+VougeFullLabour</f>
        <v>85.35653004329005</v>
      </c>
      <c r="I36" s="234">
        <f>'[12]Vogue Costs'!I36+'[12]Vogue Costs'!I36*(VougeMarkUp)+VougeFullLabour</f>
        <v>97.148473939393938</v>
      </c>
      <c r="J36" s="234">
        <f>'[12]Vogue Costs'!J36+'[12]Vogue Costs'!J36*(VougeMarkUp)+VougeFullLabour</f>
        <v>108.94041783549784</v>
      </c>
      <c r="K36" s="234">
        <f>'[12]Vogue Costs'!K36+'[12]Vogue Costs'!K36*(VougeMarkUp)+VougeFullLabour</f>
        <v>120.73236173160176</v>
      </c>
      <c r="L36" s="234">
        <f>'[12]Vogue Costs'!L36+'[12]Vogue Costs'!L36*(VougeMarkUp)+VougeFullLabour</f>
        <v>132.52430562770562</v>
      </c>
      <c r="M36" s="234">
        <f>'[12]Vogue Costs'!M36+'[12]Vogue Costs'!M36*(VougeMarkUp)+VougeFullLabour</f>
        <v>144.31624952380952</v>
      </c>
      <c r="N36" s="234">
        <f>'[12]Vogue Costs'!N36+'[12]Vogue Costs'!N36*(VougeMarkUp)+VougeFullLabour</f>
        <v>156.10819341991342</v>
      </c>
    </row>
    <row r="37" spans="1:14" ht="18.75" x14ac:dyDescent="0.25">
      <c r="A37" s="233">
        <f>[12]Sumary!Q17</f>
        <v>2.4</v>
      </c>
      <c r="B37" s="49">
        <f>[12]Sumary!R17</f>
        <v>94.488188976377955</v>
      </c>
      <c r="C37" s="234">
        <f>'[12]Vogue Costs'!C37+'[12]Vogue Costs'!C37*(VougeMarkUp)+VougeFullLabour</f>
        <v>26.154914458874462</v>
      </c>
      <c r="D37" s="234">
        <f>'[12]Vogue Costs'!D37+'[12]Vogue Costs'!D37*(VougeMarkUp)+VougeFullLabour</f>
        <v>39.44296225108225</v>
      </c>
      <c r="E37" s="234">
        <f>'[12]Vogue Costs'!E37+'[12]Vogue Costs'!E37*(VougeMarkUp)+VougeFullLabour</f>
        <v>52.731010043290041</v>
      </c>
      <c r="F37" s="234">
        <f>'[12]Vogue Costs'!F37+'[12]Vogue Costs'!F37*(VougeMarkUp)+VougeFullLabour</f>
        <v>66.019057835497833</v>
      </c>
      <c r="G37" s="234">
        <f>'[12]Vogue Costs'!G37+'[12]Vogue Costs'!G37*(VougeMarkUp)+VougeFullLabour</f>
        <v>81.045105627705624</v>
      </c>
      <c r="H37" s="234">
        <f>'[12]Vogue Costs'!H37+'[12]Vogue Costs'!H37*(VougeMarkUp)+VougeFullLabour</f>
        <v>94.33315341991343</v>
      </c>
      <c r="I37" s="234">
        <f>'[12]Vogue Costs'!I37+'[12]Vogue Costs'!I37*(VougeMarkUp)+VougeFullLabour</f>
        <v>107.62120121212119</v>
      </c>
      <c r="J37" s="234">
        <f>'[12]Vogue Costs'!J37+'[12]Vogue Costs'!J37*(VougeMarkUp)+VougeFullLabour</f>
        <v>120.909249004329</v>
      </c>
      <c r="K37" s="234">
        <f>'[12]Vogue Costs'!K37+'[12]Vogue Costs'!K37*(VougeMarkUp)+VougeFullLabour</f>
        <v>134.19729679653679</v>
      </c>
      <c r="L37" s="234">
        <f>'[12]Vogue Costs'!L37+'[12]Vogue Costs'!L37*(VougeMarkUp)+VougeFullLabour</f>
        <v>147.48534458874457</v>
      </c>
      <c r="M37" s="234">
        <f>'[12]Vogue Costs'!M37+'[12]Vogue Costs'!M37*(VougeMarkUp)+VougeFullLabour</f>
        <v>160.77339238095237</v>
      </c>
      <c r="N37" s="234">
        <f>'[12]Vogue Costs'!N37+'[12]Vogue Costs'!N37*(VougeMarkUp)+VougeFullLabour</f>
        <v>174.06144017316018</v>
      </c>
    </row>
    <row r="38" spans="1:14" ht="18.75" x14ac:dyDescent="0.25">
      <c r="A38" s="233">
        <f>[12]Sumary!Q18</f>
        <v>2.8</v>
      </c>
      <c r="B38" s="49">
        <f>[12]Sumary!R18</f>
        <v>110.23622047244095</v>
      </c>
      <c r="C38" s="234">
        <f>'[12]Vogue Costs'!C38+'[12]Vogue Costs'!C38*(VougeMarkUp)+VougeFullLabour</f>
        <v>27.651018354978358</v>
      </c>
      <c r="D38" s="234">
        <f>'[12]Vogue Costs'!D38+'[12]Vogue Costs'!D38*(VougeMarkUp)+VougeFullLabour</f>
        <v>42.435170043290043</v>
      </c>
      <c r="E38" s="234">
        <f>'[12]Vogue Costs'!E38+'[12]Vogue Costs'!E38*(VougeMarkUp)+VougeFullLabour</f>
        <v>57.219321731601731</v>
      </c>
      <c r="F38" s="234">
        <f>'[12]Vogue Costs'!F38+'[12]Vogue Costs'!F38*(VougeMarkUp)+VougeFullLabour</f>
        <v>72.003473419913419</v>
      </c>
      <c r="G38" s="234">
        <f>'[12]Vogue Costs'!G38+'[12]Vogue Costs'!G38*(VougeMarkUp)+VougeFullLabour</f>
        <v>88.525625108225114</v>
      </c>
      <c r="H38" s="234">
        <f>'[12]Vogue Costs'!H38+'[12]Vogue Costs'!H38*(VougeMarkUp)+VougeFullLabour</f>
        <v>103.30977679653681</v>
      </c>
      <c r="I38" s="234">
        <f>'[12]Vogue Costs'!I38+'[12]Vogue Costs'!I38*(VougeMarkUp)+VougeFullLabour</f>
        <v>118.09392848484846</v>
      </c>
      <c r="J38" s="234">
        <f>'[12]Vogue Costs'!J38+'[12]Vogue Costs'!J38*(VougeMarkUp)+VougeFullLabour</f>
        <v>132.87808017316016</v>
      </c>
      <c r="K38" s="234">
        <f>'[12]Vogue Costs'!K38+'[12]Vogue Costs'!K38*(VougeMarkUp)+VougeFullLabour</f>
        <v>147.66223186147184</v>
      </c>
      <c r="L38" s="234">
        <f>'[12]Vogue Costs'!L38+'[12]Vogue Costs'!L38*(VougeMarkUp)+VougeFullLabour</f>
        <v>162.44638354978355</v>
      </c>
      <c r="M38" s="234">
        <f>'[12]Vogue Costs'!M38+'[12]Vogue Costs'!M38*(VougeMarkUp)+VougeFullLabour</f>
        <v>177.23053523809523</v>
      </c>
      <c r="N38" s="234">
        <f>'[12]Vogue Costs'!N38+'[12]Vogue Costs'!N38*(VougeMarkUp)+VougeFullLabour</f>
        <v>192.01468692640691</v>
      </c>
    </row>
    <row r="39" spans="1:14" ht="18.75" x14ac:dyDescent="0.25">
      <c r="A39" s="233">
        <f>[12]Sumary!Q19</f>
        <v>3.2</v>
      </c>
      <c r="B39" s="49">
        <f>[12]Sumary!R19</f>
        <v>125.98425196850394</v>
      </c>
      <c r="C39" s="234">
        <f>'[12]Vogue Costs'!C39+'[12]Vogue Costs'!C39*(VougeMarkUp)+VougeFullLabour</f>
        <v>29.147122251082255</v>
      </c>
      <c r="D39" s="234">
        <f>'[12]Vogue Costs'!D39+'[12]Vogue Costs'!D39*(VougeMarkUp)+VougeFullLabour</f>
        <v>45.427377835497836</v>
      </c>
      <c r="E39" s="234">
        <f>'[12]Vogue Costs'!E39+'[12]Vogue Costs'!E39*(VougeMarkUp)+VougeFullLabour</f>
        <v>61.707633419913414</v>
      </c>
      <c r="F39" s="234">
        <f>'[12]Vogue Costs'!F39+'[12]Vogue Costs'!F39*(VougeMarkUp)+VougeFullLabour</f>
        <v>77.987889004329006</v>
      </c>
      <c r="G39" s="234">
        <f>'[12]Vogue Costs'!G39+'[12]Vogue Costs'!G39*(VougeMarkUp)+VougeFullLabour</f>
        <v>96.00614458874459</v>
      </c>
      <c r="H39" s="234">
        <f>'[12]Vogue Costs'!H39+'[12]Vogue Costs'!H39*(VougeMarkUp)+VougeFullLabour</f>
        <v>112.28640017316017</v>
      </c>
      <c r="I39" s="234">
        <f>'[12]Vogue Costs'!I39+'[12]Vogue Costs'!I39*(VougeMarkUp)+VougeFullLabour</f>
        <v>128.56665575757575</v>
      </c>
      <c r="J39" s="234">
        <f>'[12]Vogue Costs'!J39+'[12]Vogue Costs'!J39*(VougeMarkUp)+VougeFullLabour</f>
        <v>144.84691134199133</v>
      </c>
      <c r="K39" s="234">
        <f>'[12]Vogue Costs'!K39+'[12]Vogue Costs'!K39*(VougeMarkUp)+VougeFullLabour</f>
        <v>161.12716692640694</v>
      </c>
      <c r="L39" s="234">
        <f>'[12]Vogue Costs'!L39+'[12]Vogue Costs'!L39*(VougeMarkUp)+VougeFullLabour</f>
        <v>177.4074225108225</v>
      </c>
      <c r="M39" s="234">
        <f>'[12]Vogue Costs'!M39+'[12]Vogue Costs'!M39*(VougeMarkUp)+VougeFullLabour</f>
        <v>193.68767809523811</v>
      </c>
      <c r="N39" s="234">
        <f>'[12]Vogue Costs'!N39+'[12]Vogue Costs'!N39*(VougeMarkUp)+VougeFullLabour</f>
        <v>209.96793367965367</v>
      </c>
    </row>
    <row r="40" spans="1:14" ht="18.75" x14ac:dyDescent="0.25">
      <c r="A40" s="233">
        <f>[12]Sumary!Q20</f>
        <v>3.6</v>
      </c>
      <c r="B40" s="49">
        <f>[12]Sumary!R20</f>
        <v>141.73228346456693</v>
      </c>
      <c r="C40" s="234">
        <f>'[12]Vogue Costs'!C40+'[12]Vogue Costs'!C40*(VougeMarkUp)+VougeFullLabour</f>
        <v>30.643226147186148</v>
      </c>
      <c r="D40" s="234">
        <f>'[12]Vogue Costs'!D40+'[12]Vogue Costs'!D40*(VougeMarkUp)+VougeFullLabour</f>
        <v>48.419585627705622</v>
      </c>
      <c r="E40" s="234">
        <f>'[12]Vogue Costs'!E40+'[12]Vogue Costs'!E40*(VougeMarkUp)+VougeFullLabour</f>
        <v>66.195945108225118</v>
      </c>
      <c r="F40" s="234">
        <f>'[12]Vogue Costs'!F40+'[12]Vogue Costs'!F40*(VougeMarkUp)+VougeFullLabour</f>
        <v>83.972304588744592</v>
      </c>
      <c r="G40" s="234">
        <f>'[12]Vogue Costs'!G40+'[12]Vogue Costs'!G40*(VougeMarkUp)+VougeFullLabour</f>
        <v>103.48666406926408</v>
      </c>
      <c r="H40" s="234">
        <f>'[12]Vogue Costs'!H40+'[12]Vogue Costs'!H40*(VougeMarkUp)+VougeFullLabour</f>
        <v>121.26302354978357</v>
      </c>
      <c r="I40" s="234">
        <f>'[12]Vogue Costs'!I40+'[12]Vogue Costs'!I40*(VougeMarkUp)+VougeFullLabour</f>
        <v>139.03938303030299</v>
      </c>
      <c r="J40" s="234">
        <f>'[12]Vogue Costs'!J40+'[12]Vogue Costs'!J40*(VougeMarkUp)+VougeFullLabour</f>
        <v>156.8157425108225</v>
      </c>
      <c r="K40" s="234">
        <f>'[12]Vogue Costs'!K40+'[12]Vogue Costs'!K40*(VougeMarkUp)+VougeFullLabour</f>
        <v>174.59210199134199</v>
      </c>
      <c r="L40" s="234">
        <f>'[12]Vogue Costs'!L40+'[12]Vogue Costs'!L40*(VougeMarkUp)+VougeFullLabour</f>
        <v>192.36846147186148</v>
      </c>
      <c r="M40" s="234">
        <f>'[12]Vogue Costs'!M40+'[12]Vogue Costs'!M40*(VougeMarkUp)+VougeFullLabour</f>
        <v>210.14482095238097</v>
      </c>
      <c r="N40" s="234">
        <f>'[12]Vogue Costs'!N40+'[12]Vogue Costs'!N40*(VougeMarkUp)+VougeFullLabour</f>
        <v>227.92118043290043</v>
      </c>
    </row>
    <row r="41" spans="1:14" ht="18.75" x14ac:dyDescent="0.25">
      <c r="A41" s="233">
        <f>[12]Sumary!Q21</f>
        <v>4</v>
      </c>
      <c r="B41" s="49">
        <f>[12]Sumary!R21</f>
        <v>157.48031496062993</v>
      </c>
      <c r="C41" s="234">
        <f>'[12]Vogue Costs'!C41+'[12]Vogue Costs'!C41*(VougeMarkUp)+VougeFullLabour</f>
        <v>32.139330043290038</v>
      </c>
      <c r="D41" s="234">
        <f>'[12]Vogue Costs'!D41+'[12]Vogue Costs'!D41*(VougeMarkUp)+VougeFullLabour</f>
        <v>51.411793419913415</v>
      </c>
      <c r="E41" s="234">
        <f>'[12]Vogue Costs'!E41+'[12]Vogue Costs'!E41*(VougeMarkUp)+VougeFullLabour</f>
        <v>70.6842567965368</v>
      </c>
      <c r="F41" s="234">
        <f>'[12]Vogue Costs'!F41+'[12]Vogue Costs'!F41*(VougeMarkUp)+VougeFullLabour</f>
        <v>89.956720173160164</v>
      </c>
      <c r="G41" s="234">
        <f>'[12]Vogue Costs'!G41+'[12]Vogue Costs'!G41*(VougeMarkUp)+VougeFullLabour</f>
        <v>110.96718354978354</v>
      </c>
      <c r="H41" s="234">
        <f>'[12]Vogue Costs'!H41+'[12]Vogue Costs'!H41*(VougeMarkUp)+VougeFullLabour</f>
        <v>130.23964692640692</v>
      </c>
      <c r="I41" s="234">
        <f>'[12]Vogue Costs'!I41+'[12]Vogue Costs'!I41*(VougeMarkUp)+VougeFullLabour</f>
        <v>149.51211030303025</v>
      </c>
      <c r="J41" s="234">
        <f>'[12]Vogue Costs'!J41+'[12]Vogue Costs'!J41*(VougeMarkUp)+VougeFullLabour</f>
        <v>168.78457367965365</v>
      </c>
      <c r="K41" s="234">
        <f>'[12]Vogue Costs'!K41+'[12]Vogue Costs'!K41*(VougeMarkUp)+VougeFullLabour</f>
        <v>188.05703705627704</v>
      </c>
      <c r="L41" s="234">
        <f>'[12]Vogue Costs'!L41+'[12]Vogue Costs'!L41*(VougeMarkUp)+VougeFullLabour</f>
        <v>207.3295004329004</v>
      </c>
      <c r="M41" s="234">
        <f>'[12]Vogue Costs'!M41+'[12]Vogue Costs'!M41*(VougeMarkUp)+VougeFullLabour</f>
        <v>226.6019638095238</v>
      </c>
      <c r="N41" s="234">
        <f>'[12]Vogue Costs'!N41+'[12]Vogue Costs'!N41*(VougeMarkUp)+VougeFullLabour</f>
        <v>245.87442718614716</v>
      </c>
    </row>
    <row r="42" spans="1:14" ht="18.75" x14ac:dyDescent="0.25">
      <c r="A42" s="235"/>
      <c r="B42" s="235"/>
      <c r="C42" s="235"/>
      <c r="D42" s="32"/>
      <c r="E42" s="235"/>
      <c r="F42" s="32"/>
      <c r="G42" s="235"/>
      <c r="H42" s="32"/>
      <c r="I42" s="235"/>
      <c r="J42" s="32"/>
      <c r="K42" s="235"/>
      <c r="L42" s="32"/>
      <c r="M42" s="235"/>
      <c r="N42" s="32"/>
    </row>
    <row r="43" spans="1:14" ht="18.75" x14ac:dyDescent="0.25">
      <c r="A43" s="236" t="s">
        <v>510</v>
      </c>
      <c r="B43" s="235"/>
      <c r="C43" s="235"/>
      <c r="D43" s="32"/>
      <c r="E43" s="237"/>
      <c r="F43" s="32"/>
      <c r="G43" s="230"/>
      <c r="H43" s="32"/>
      <c r="I43" s="235"/>
      <c r="J43" s="32"/>
      <c r="K43" s="235"/>
      <c r="L43" s="32"/>
      <c r="M43" s="235"/>
      <c r="N43" s="32"/>
    </row>
    <row r="44" spans="1:14" ht="18.75" x14ac:dyDescent="0.25">
      <c r="A44" s="719" t="s">
        <v>240</v>
      </c>
      <c r="B44" s="720"/>
      <c r="C44" s="38">
        <f>[12]Sumary!S10</f>
        <v>0.4</v>
      </c>
      <c r="D44" s="39">
        <f>[12]Sumary!T10</f>
        <v>0.8</v>
      </c>
      <c r="E44" s="39">
        <f>[12]Sumary!U10</f>
        <v>1.2</v>
      </c>
      <c r="F44" s="39">
        <f>[12]Sumary!V10</f>
        <v>1.6</v>
      </c>
      <c r="G44" s="39">
        <f>[12]Sumary!W10</f>
        <v>2</v>
      </c>
      <c r="H44" s="39">
        <f>[12]Sumary!X10</f>
        <v>2.4</v>
      </c>
      <c r="I44" s="39">
        <f>[12]Sumary!Y10</f>
        <v>2.8</v>
      </c>
      <c r="J44" s="39">
        <f>[12]Sumary!Z10</f>
        <v>3.2</v>
      </c>
      <c r="K44" s="39">
        <f>[12]Sumary!AA10</f>
        <v>3.6</v>
      </c>
      <c r="L44" s="39">
        <f>[12]Sumary!AB10</f>
        <v>4</v>
      </c>
      <c r="M44" s="39">
        <f>[12]Sumary!AC10</f>
        <v>4.4000000000000004</v>
      </c>
      <c r="N44" s="40">
        <f>[12]Sumary!AD10</f>
        <v>4.8</v>
      </c>
    </row>
    <row r="45" spans="1:14" ht="37.5" x14ac:dyDescent="0.25">
      <c r="A45" s="56"/>
      <c r="B45" s="57" t="s">
        <v>241</v>
      </c>
      <c r="C45" s="58">
        <f>[12]Sumary!S11</f>
        <v>15.748031496062993</v>
      </c>
      <c r="D45" s="59">
        <f>[12]Sumary!T11</f>
        <v>31.496062992125985</v>
      </c>
      <c r="E45" s="59">
        <f>[12]Sumary!U11</f>
        <v>47.244094488188978</v>
      </c>
      <c r="F45" s="59">
        <f>[12]Sumary!V11</f>
        <v>62.99212598425197</v>
      </c>
      <c r="G45" s="59">
        <f>[12]Sumary!W11</f>
        <v>78.740157480314963</v>
      </c>
      <c r="H45" s="59">
        <f>[12]Sumary!X11</f>
        <v>94.488188976377955</v>
      </c>
      <c r="I45" s="59">
        <f>[12]Sumary!Y11</f>
        <v>110.23622047244095</v>
      </c>
      <c r="J45" s="59">
        <f>[12]Sumary!Z11</f>
        <v>125.98425196850394</v>
      </c>
      <c r="K45" s="59">
        <f>[12]Sumary!AA11</f>
        <v>141.73228346456693</v>
      </c>
      <c r="L45" s="59">
        <f>[12]Sumary!AB11</f>
        <v>157.48031496062993</v>
      </c>
      <c r="M45" s="59">
        <f>[12]Sumary!AC11</f>
        <v>173.22834645669292</v>
      </c>
      <c r="N45" s="46">
        <f>[12]Sumary!AD11</f>
        <v>188.97637795275591</v>
      </c>
    </row>
    <row r="46" spans="1:14" ht="18.75" x14ac:dyDescent="0.25">
      <c r="A46" s="233">
        <f>[12]Sumary!Q12</f>
        <v>0.4</v>
      </c>
      <c r="B46" s="49">
        <f>[12]Sumary!R12</f>
        <v>15.748031496062993</v>
      </c>
      <c r="C46" s="234">
        <f>'[12]Vogue Costs'!C46+'[12]Vogue Costs'!C46*(VougeMarkUp)+VougeFullLabour</f>
        <v>19.342966406926408</v>
      </c>
      <c r="D46" s="234">
        <f>'[12]Vogue Costs'!D46+'[12]Vogue Costs'!D46*(VougeMarkUp)+VougeFullLabour</f>
        <v>25.819066147186149</v>
      </c>
      <c r="E46" s="234">
        <f>'[12]Vogue Costs'!E46+'[12]Vogue Costs'!E46*(VougeMarkUp)+VougeFullLabour</f>
        <v>32.295165887445883</v>
      </c>
      <c r="F46" s="234">
        <f>'[12]Vogue Costs'!F46+'[12]Vogue Costs'!F46*(VougeMarkUp)+VougeFullLabour</f>
        <v>38.771265627705624</v>
      </c>
      <c r="G46" s="234">
        <f>'[12]Vogue Costs'!G46+'[12]Vogue Costs'!G46*(VougeMarkUp)+VougeFullLabour</f>
        <v>46.985365367965365</v>
      </c>
      <c r="H46" s="234">
        <f>'[12]Vogue Costs'!H46+'[12]Vogue Costs'!H46*(VougeMarkUp)+VougeFullLabour</f>
        <v>53.461465108225106</v>
      </c>
      <c r="I46" s="234">
        <f>'[12]Vogue Costs'!I46+'[12]Vogue Costs'!I46*(VougeMarkUp)+VougeFullLabour</f>
        <v>59.937564848484833</v>
      </c>
      <c r="J46" s="234">
        <f>'[12]Vogue Costs'!J46+'[12]Vogue Costs'!J46*(VougeMarkUp)+VougeFullLabour</f>
        <v>66.413664588744581</v>
      </c>
      <c r="K46" s="234">
        <f>'[12]Vogue Costs'!K46+'[12]Vogue Costs'!K46*(VougeMarkUp)+VougeFullLabour</f>
        <v>72.889764329004336</v>
      </c>
      <c r="L46" s="234">
        <f>'[12]Vogue Costs'!L46+'[12]Vogue Costs'!L46*(VougeMarkUp)+VougeFullLabour</f>
        <v>79.365864069264077</v>
      </c>
      <c r="M46" s="234">
        <f>'[12]Vogue Costs'!M46+'[12]Vogue Costs'!M46*(VougeMarkUp)+VougeFullLabour</f>
        <v>85.841963809523818</v>
      </c>
      <c r="N46" s="234">
        <f>'[12]Vogue Costs'!N46+'[12]Vogue Costs'!N46*(VougeMarkUp)+VougeFullLabour</f>
        <v>92.31806354978356</v>
      </c>
    </row>
    <row r="47" spans="1:14" ht="18.75" x14ac:dyDescent="0.25">
      <c r="A47" s="233">
        <f>[12]Sumary!Q13</f>
        <v>0.8</v>
      </c>
      <c r="B47" s="49">
        <f>[12]Sumary!R13</f>
        <v>31.496062992125985</v>
      </c>
      <c r="C47" s="234">
        <f>'[12]Vogue Costs'!C47+'[12]Vogue Costs'!C47*(VougeMarkUp)+VougeFullLabour</f>
        <v>21.379330043290043</v>
      </c>
      <c r="D47" s="234">
        <f>'[12]Vogue Costs'!D47+'[12]Vogue Costs'!D47*(VougeMarkUp)+VougeFullLabour</f>
        <v>29.891793419913423</v>
      </c>
      <c r="E47" s="234">
        <f>'[12]Vogue Costs'!E47+'[12]Vogue Costs'!E47*(VougeMarkUp)+VougeFullLabour</f>
        <v>38.404256796536792</v>
      </c>
      <c r="F47" s="234">
        <f>'[12]Vogue Costs'!F47+'[12]Vogue Costs'!F47*(VougeMarkUp)+VougeFullLabour</f>
        <v>46.916720173160172</v>
      </c>
      <c r="G47" s="234">
        <f>'[12]Vogue Costs'!G47+'[12]Vogue Costs'!G47*(VougeMarkUp)+VougeFullLabour</f>
        <v>57.167183549783545</v>
      </c>
      <c r="H47" s="234">
        <f>'[12]Vogue Costs'!H47+'[12]Vogue Costs'!H47*(VougeMarkUp)+VougeFullLabour</f>
        <v>65.679646926406932</v>
      </c>
      <c r="I47" s="234">
        <f>'[12]Vogue Costs'!I47+'[12]Vogue Costs'!I47*(VougeMarkUp)+VougeFullLabour</f>
        <v>74.19211030303029</v>
      </c>
      <c r="J47" s="234">
        <f>'[12]Vogue Costs'!J47+'[12]Vogue Costs'!J47*(VougeMarkUp)+VougeFullLabour</f>
        <v>82.704573679653677</v>
      </c>
      <c r="K47" s="234">
        <f>'[12]Vogue Costs'!K47+'[12]Vogue Costs'!K47*(VougeMarkUp)+VougeFullLabour</f>
        <v>91.217037056277078</v>
      </c>
      <c r="L47" s="234">
        <f>'[12]Vogue Costs'!L47+'[12]Vogue Costs'!L47*(VougeMarkUp)+VougeFullLabour</f>
        <v>99.729500432900437</v>
      </c>
      <c r="M47" s="234">
        <f>'[12]Vogue Costs'!M47+'[12]Vogue Costs'!M47*(VougeMarkUp)+VougeFullLabour</f>
        <v>108.24196380952382</v>
      </c>
      <c r="N47" s="234">
        <f>'[12]Vogue Costs'!N47+'[12]Vogue Costs'!N47*(VougeMarkUp)+VougeFullLabour</f>
        <v>116.7544271861472</v>
      </c>
    </row>
    <row r="48" spans="1:14" ht="18.75" x14ac:dyDescent="0.25">
      <c r="A48" s="233">
        <f>[12]Sumary!Q14</f>
        <v>1.2</v>
      </c>
      <c r="B48" s="49">
        <f>[12]Sumary!R14</f>
        <v>47.244094488188978</v>
      </c>
      <c r="C48" s="234">
        <f>'[12]Vogue Costs'!C48+'[12]Vogue Costs'!C48*(VougeMarkUp)+VougeFullLabour</f>
        <v>23.415693679653682</v>
      </c>
      <c r="D48" s="234">
        <f>'[12]Vogue Costs'!D48+'[12]Vogue Costs'!D48*(VougeMarkUp)+VougeFullLabour</f>
        <v>33.96452069264069</v>
      </c>
      <c r="E48" s="234">
        <f>'[12]Vogue Costs'!E48+'[12]Vogue Costs'!E48*(VougeMarkUp)+VougeFullLabour</f>
        <v>44.513347705627702</v>
      </c>
      <c r="F48" s="234">
        <f>'[12]Vogue Costs'!F48+'[12]Vogue Costs'!F48*(VougeMarkUp)+VougeFullLabour</f>
        <v>55.062174718614713</v>
      </c>
      <c r="G48" s="234">
        <f>'[12]Vogue Costs'!G48+'[12]Vogue Costs'!G48*(VougeMarkUp)+VougeFullLabour</f>
        <v>67.349001731601732</v>
      </c>
      <c r="H48" s="234">
        <f>'[12]Vogue Costs'!H48+'[12]Vogue Costs'!H48*(VougeMarkUp)+VougeFullLabour</f>
        <v>77.89782874458875</v>
      </c>
      <c r="I48" s="234">
        <f>'[12]Vogue Costs'!I48+'[12]Vogue Costs'!I48*(VougeMarkUp)+VougeFullLabour</f>
        <v>88.446655757575755</v>
      </c>
      <c r="J48" s="234">
        <f>'[12]Vogue Costs'!J48+'[12]Vogue Costs'!J48*(VougeMarkUp)+VougeFullLabour</f>
        <v>98.995482770562759</v>
      </c>
      <c r="K48" s="234">
        <f>'[12]Vogue Costs'!K48+'[12]Vogue Costs'!K48*(VougeMarkUp)+VougeFullLabour</f>
        <v>109.54430978354979</v>
      </c>
      <c r="L48" s="234">
        <f>'[12]Vogue Costs'!L48+'[12]Vogue Costs'!L48*(VougeMarkUp)+VougeFullLabour</f>
        <v>120.0931367965368</v>
      </c>
      <c r="M48" s="234">
        <f>'[12]Vogue Costs'!M48+'[12]Vogue Costs'!M48*(VougeMarkUp)+VougeFullLabour</f>
        <v>130.64196380952379</v>
      </c>
      <c r="N48" s="234">
        <f>'[12]Vogue Costs'!N48+'[12]Vogue Costs'!N48*(VougeMarkUp)+VougeFullLabour</f>
        <v>141.19079082251082</v>
      </c>
    </row>
    <row r="49" spans="1:14" ht="18.75" x14ac:dyDescent="0.25">
      <c r="A49" s="233">
        <f>[12]Sumary!Q15</f>
        <v>1.6</v>
      </c>
      <c r="B49" s="49">
        <f>[12]Sumary!R15</f>
        <v>62.99212598425197</v>
      </c>
      <c r="C49" s="234">
        <f>'[12]Vogue Costs'!C49+'[12]Vogue Costs'!C49*(VougeMarkUp)+VougeFullLabour</f>
        <v>25.452057316017317</v>
      </c>
      <c r="D49" s="234">
        <f>'[12]Vogue Costs'!D49+'[12]Vogue Costs'!D49*(VougeMarkUp)+VougeFullLabour</f>
        <v>38.03724796536796</v>
      </c>
      <c r="E49" s="234">
        <f>'[12]Vogue Costs'!E49+'[12]Vogue Costs'!E49*(VougeMarkUp)+VougeFullLabour</f>
        <v>50.622438614718611</v>
      </c>
      <c r="F49" s="234">
        <f>'[12]Vogue Costs'!F49+'[12]Vogue Costs'!F49*(VougeMarkUp)+VougeFullLabour</f>
        <v>63.207629264069261</v>
      </c>
      <c r="G49" s="234">
        <f>'[12]Vogue Costs'!G49+'[12]Vogue Costs'!G49*(VougeMarkUp)+VougeFullLabour</f>
        <v>77.530819913419919</v>
      </c>
      <c r="H49" s="234">
        <f>'[12]Vogue Costs'!H49+'[12]Vogue Costs'!H49*(VougeMarkUp)+VougeFullLabour</f>
        <v>90.116010562770569</v>
      </c>
      <c r="I49" s="234">
        <f>'[12]Vogue Costs'!I49+'[12]Vogue Costs'!I49*(VougeMarkUp)+VougeFullLabour</f>
        <v>102.70120121212121</v>
      </c>
      <c r="J49" s="234">
        <f>'[12]Vogue Costs'!J49+'[12]Vogue Costs'!J49*(VougeMarkUp)+VougeFullLabour</f>
        <v>115.28639186147187</v>
      </c>
      <c r="K49" s="234">
        <f>'[12]Vogue Costs'!K49+'[12]Vogue Costs'!K49*(VougeMarkUp)+VougeFullLabour</f>
        <v>127.87158251082253</v>
      </c>
      <c r="L49" s="234">
        <f>'[12]Vogue Costs'!L49+'[12]Vogue Costs'!L49*(VougeMarkUp)+VougeFullLabour</f>
        <v>140.45677316017316</v>
      </c>
      <c r="M49" s="234">
        <f>'[12]Vogue Costs'!M49+'[12]Vogue Costs'!M49*(VougeMarkUp)+VougeFullLabour</f>
        <v>153.04196380952379</v>
      </c>
      <c r="N49" s="234">
        <f>'[12]Vogue Costs'!N49+'[12]Vogue Costs'!N49*(VougeMarkUp)+VougeFullLabour</f>
        <v>165.62715445887446</v>
      </c>
    </row>
    <row r="50" spans="1:14" ht="18.75" x14ac:dyDescent="0.25">
      <c r="A50" s="233">
        <f>[12]Sumary!Q16</f>
        <v>2</v>
      </c>
      <c r="B50" s="49">
        <f>[12]Sumary!R16</f>
        <v>78.740157480314963</v>
      </c>
      <c r="C50" s="234">
        <f>'[12]Vogue Costs'!C50+'[12]Vogue Costs'!C50*(VougeMarkUp)+VougeFullLabour</f>
        <v>27.488420952380952</v>
      </c>
      <c r="D50" s="234">
        <f>'[12]Vogue Costs'!D50+'[12]Vogue Costs'!D50*(VougeMarkUp)+VougeFullLabour</f>
        <v>42.109975238095238</v>
      </c>
      <c r="E50" s="234">
        <f>'[12]Vogue Costs'!E50+'[12]Vogue Costs'!E50*(VougeMarkUp)+VougeFullLabour</f>
        <v>56.73152952380952</v>
      </c>
      <c r="F50" s="234">
        <f>'[12]Vogue Costs'!F50+'[12]Vogue Costs'!F50*(VougeMarkUp)+VougeFullLabour</f>
        <v>71.353083809523824</v>
      </c>
      <c r="G50" s="234">
        <f>'[12]Vogue Costs'!G50+'[12]Vogue Costs'!G50*(VougeMarkUp)+VougeFullLabour</f>
        <v>87.712638095238091</v>
      </c>
      <c r="H50" s="234">
        <f>'[12]Vogue Costs'!H50+'[12]Vogue Costs'!H50*(VougeMarkUp)+VougeFullLabour</f>
        <v>102.33419238095239</v>
      </c>
      <c r="I50" s="234">
        <f>'[12]Vogue Costs'!I50+'[12]Vogue Costs'!I50*(VougeMarkUp)+VougeFullLabour</f>
        <v>116.95574666666666</v>
      </c>
      <c r="J50" s="234">
        <f>'[12]Vogue Costs'!J50+'[12]Vogue Costs'!J50*(VougeMarkUp)+VougeFullLabour</f>
        <v>131.57730095238094</v>
      </c>
      <c r="K50" s="234">
        <f>'[12]Vogue Costs'!K50+'[12]Vogue Costs'!K50*(VougeMarkUp)+VougeFullLabour</f>
        <v>146.19885523809526</v>
      </c>
      <c r="L50" s="234">
        <f>'[12]Vogue Costs'!L50+'[12]Vogue Costs'!L50*(VougeMarkUp)+VougeFullLabour</f>
        <v>160.8204095238095</v>
      </c>
      <c r="M50" s="234">
        <f>'[12]Vogue Costs'!M50+'[12]Vogue Costs'!M50*(VougeMarkUp)+VougeFullLabour</f>
        <v>175.44196380952383</v>
      </c>
      <c r="N50" s="234">
        <f>'[12]Vogue Costs'!N50+'[12]Vogue Costs'!N50*(VougeMarkUp)+VougeFullLabour</f>
        <v>190.06351809523809</v>
      </c>
    </row>
    <row r="51" spans="1:14" ht="18.75" x14ac:dyDescent="0.25">
      <c r="A51" s="233">
        <f>[12]Sumary!Q17</f>
        <v>2.4</v>
      </c>
      <c r="B51" s="49">
        <f>[12]Sumary!R17</f>
        <v>94.488188976377955</v>
      </c>
      <c r="C51" s="234">
        <f>'[12]Vogue Costs'!C51+'[12]Vogue Costs'!C51*(VougeMarkUp)+VougeFullLabour</f>
        <v>29.524784588744591</v>
      </c>
      <c r="D51" s="234">
        <f>'[12]Vogue Costs'!D51+'[12]Vogue Costs'!D51*(VougeMarkUp)+VougeFullLabour</f>
        <v>46.182702510822509</v>
      </c>
      <c r="E51" s="234">
        <f>'[12]Vogue Costs'!E51+'[12]Vogue Costs'!E51*(VougeMarkUp)+VougeFullLabour</f>
        <v>62.84062043290043</v>
      </c>
      <c r="F51" s="234">
        <f>'[12]Vogue Costs'!F51+'[12]Vogue Costs'!F51*(VougeMarkUp)+VougeFullLabour</f>
        <v>79.498538354978351</v>
      </c>
      <c r="G51" s="234">
        <f>'[12]Vogue Costs'!G51+'[12]Vogue Costs'!G51*(VougeMarkUp)+VougeFullLabour</f>
        <v>97.894456277056278</v>
      </c>
      <c r="H51" s="234">
        <f>'[12]Vogue Costs'!H51+'[12]Vogue Costs'!H51*(VougeMarkUp)+VougeFullLabour</f>
        <v>114.55237419913421</v>
      </c>
      <c r="I51" s="234">
        <f>'[12]Vogue Costs'!I51+'[12]Vogue Costs'!I51*(VougeMarkUp)+VougeFullLabour</f>
        <v>131.21029212121209</v>
      </c>
      <c r="J51" s="234">
        <f>'[12]Vogue Costs'!J51+'[12]Vogue Costs'!J51*(VougeMarkUp)+VougeFullLabour</f>
        <v>147.86821004329002</v>
      </c>
      <c r="K51" s="234">
        <f>'[12]Vogue Costs'!K51+'[12]Vogue Costs'!K51*(VougeMarkUp)+VougeFullLabour</f>
        <v>164.52612796536798</v>
      </c>
      <c r="L51" s="234">
        <f>'[12]Vogue Costs'!L51+'[12]Vogue Costs'!L51*(VougeMarkUp)+VougeFullLabour</f>
        <v>181.18404588744588</v>
      </c>
      <c r="M51" s="234">
        <f>'[12]Vogue Costs'!M51+'[12]Vogue Costs'!M51*(VougeMarkUp)+VougeFullLabour</f>
        <v>197.8419638095238</v>
      </c>
      <c r="N51" s="234">
        <f>'[12]Vogue Costs'!N51+'[12]Vogue Costs'!N51*(VougeMarkUp)+VougeFullLabour</f>
        <v>214.49988173160173</v>
      </c>
    </row>
    <row r="52" spans="1:14" ht="18.75" x14ac:dyDescent="0.25">
      <c r="A52" s="233">
        <f>[12]Sumary!Q18</f>
        <v>2.8</v>
      </c>
      <c r="B52" s="49">
        <f>[12]Sumary!R18</f>
        <v>110.23622047244095</v>
      </c>
      <c r="C52" s="234">
        <f>'[12]Vogue Costs'!C52+'[12]Vogue Costs'!C52*(VougeMarkUp)+VougeFullLabour</f>
        <v>31.561148225108226</v>
      </c>
      <c r="D52" s="234">
        <f>'[12]Vogue Costs'!D52+'[12]Vogue Costs'!D52*(VougeMarkUp)+VougeFullLabour</f>
        <v>50.255429783549779</v>
      </c>
      <c r="E52" s="234">
        <f>'[12]Vogue Costs'!E52+'[12]Vogue Costs'!E52*(VougeMarkUp)+VougeFullLabour</f>
        <v>68.949711341991346</v>
      </c>
      <c r="F52" s="234">
        <f>'[12]Vogue Costs'!F52+'[12]Vogue Costs'!F52*(VougeMarkUp)+VougeFullLabour</f>
        <v>87.643992900432906</v>
      </c>
      <c r="G52" s="234">
        <f>'[12]Vogue Costs'!G52+'[12]Vogue Costs'!G52*(VougeMarkUp)+VougeFullLabour</f>
        <v>108.07627445887447</v>
      </c>
      <c r="H52" s="234">
        <f>'[12]Vogue Costs'!H52+'[12]Vogue Costs'!H52*(VougeMarkUp)+VougeFullLabour</f>
        <v>126.77055601731603</v>
      </c>
      <c r="I52" s="234">
        <f>'[12]Vogue Costs'!I52+'[12]Vogue Costs'!I52*(VougeMarkUp)+VougeFullLabour</f>
        <v>145.46483757575754</v>
      </c>
      <c r="J52" s="234">
        <f>'[12]Vogue Costs'!J52+'[12]Vogue Costs'!J52*(VougeMarkUp)+VougeFullLabour</f>
        <v>164.15911913419913</v>
      </c>
      <c r="K52" s="234">
        <f>'[12]Vogue Costs'!K52+'[12]Vogue Costs'!K52*(VougeMarkUp)+VougeFullLabour</f>
        <v>182.85340069264066</v>
      </c>
      <c r="L52" s="234">
        <f>'[12]Vogue Costs'!L52+'[12]Vogue Costs'!L52*(VougeMarkUp)+VougeFullLabour</f>
        <v>201.54768225108225</v>
      </c>
      <c r="M52" s="234">
        <f>'[12]Vogue Costs'!M52+'[12]Vogue Costs'!M52*(VougeMarkUp)+VougeFullLabour</f>
        <v>220.24196380952381</v>
      </c>
      <c r="N52" s="234">
        <f>'[12]Vogue Costs'!N52+'[12]Vogue Costs'!N52*(VougeMarkUp)+VougeFullLabour</f>
        <v>238.93624536796534</v>
      </c>
    </row>
    <row r="53" spans="1:14" ht="18.75" x14ac:dyDescent="0.25">
      <c r="A53" s="233">
        <f>[12]Sumary!Q19</f>
        <v>3.2</v>
      </c>
      <c r="B53" s="49">
        <f>[12]Sumary!R19</f>
        <v>125.98425196850394</v>
      </c>
      <c r="C53" s="234">
        <f>'[12]Vogue Costs'!C53+'[12]Vogue Costs'!C53*(VougeMarkUp)+VougeFullLabour</f>
        <v>33.597511861471865</v>
      </c>
      <c r="D53" s="234">
        <f>'[12]Vogue Costs'!D53+'[12]Vogue Costs'!D53*(VougeMarkUp)+VougeFullLabour</f>
        <v>54.328157056277057</v>
      </c>
      <c r="E53" s="234">
        <f>'[12]Vogue Costs'!E53+'[12]Vogue Costs'!E53*(VougeMarkUp)+VougeFullLabour</f>
        <v>75.058802251082255</v>
      </c>
      <c r="F53" s="234">
        <f>'[12]Vogue Costs'!F53+'[12]Vogue Costs'!F53*(VougeMarkUp)+VougeFullLabour</f>
        <v>95.789447445887461</v>
      </c>
      <c r="G53" s="234">
        <f>'[12]Vogue Costs'!G53+'[12]Vogue Costs'!G53*(VougeMarkUp)+VougeFullLabour</f>
        <v>118.25809264069265</v>
      </c>
      <c r="H53" s="234">
        <f>'[12]Vogue Costs'!H53+'[12]Vogue Costs'!H53*(VougeMarkUp)+VougeFullLabour</f>
        <v>138.98873783549783</v>
      </c>
      <c r="I53" s="234">
        <f>'[12]Vogue Costs'!I53+'[12]Vogue Costs'!I53*(VougeMarkUp)+VougeFullLabour</f>
        <v>159.71938303030299</v>
      </c>
      <c r="J53" s="234">
        <f>'[12]Vogue Costs'!J53+'[12]Vogue Costs'!J53*(VougeMarkUp)+VougeFullLabour</f>
        <v>180.45002822510824</v>
      </c>
      <c r="K53" s="234">
        <f>'[12]Vogue Costs'!K53+'[12]Vogue Costs'!K53*(VougeMarkUp)+VougeFullLabour</f>
        <v>201.18067341991343</v>
      </c>
      <c r="L53" s="234">
        <f>'[12]Vogue Costs'!L53+'[12]Vogue Costs'!L53*(VougeMarkUp)+VougeFullLabour</f>
        <v>221.91131861471862</v>
      </c>
      <c r="M53" s="234">
        <f>'[12]Vogue Costs'!M53+'[12]Vogue Costs'!M53*(VougeMarkUp)+VougeFullLabour</f>
        <v>242.64196380952382</v>
      </c>
      <c r="N53" s="234">
        <f>'[12]Vogue Costs'!N53+'[12]Vogue Costs'!N53*(VougeMarkUp)+VougeFullLabour</f>
        <v>263.37260900432904</v>
      </c>
    </row>
    <row r="54" spans="1:14" ht="18.75" x14ac:dyDescent="0.25">
      <c r="A54" s="233">
        <f>[12]Sumary!Q20</f>
        <v>3.6</v>
      </c>
      <c r="B54" s="49">
        <f>[12]Sumary!R20</f>
        <v>141.73228346456693</v>
      </c>
      <c r="C54" s="234">
        <f>'[12]Vogue Costs'!C54+'[12]Vogue Costs'!C54*(VougeMarkUp)+VougeFullLabour</f>
        <v>35.633875497835497</v>
      </c>
      <c r="D54" s="234">
        <f>'[12]Vogue Costs'!D54+'[12]Vogue Costs'!D54*(VougeMarkUp)+VougeFullLabour</f>
        <v>58.40088432900432</v>
      </c>
      <c r="E54" s="234">
        <f>'[12]Vogue Costs'!E54+'[12]Vogue Costs'!E54*(VougeMarkUp)+VougeFullLabour</f>
        <v>81.167893160173165</v>
      </c>
      <c r="F54" s="234">
        <f>'[12]Vogue Costs'!F54+'[12]Vogue Costs'!F54*(VougeMarkUp)+VougeFullLabour</f>
        <v>103.93490199134199</v>
      </c>
      <c r="G54" s="234">
        <f>'[12]Vogue Costs'!G54+'[12]Vogue Costs'!G54*(VougeMarkUp)+VougeFullLabour</f>
        <v>128.43991082251083</v>
      </c>
      <c r="H54" s="234">
        <f>'[12]Vogue Costs'!H54+'[12]Vogue Costs'!H54*(VougeMarkUp)+VougeFullLabour</f>
        <v>151.20691965367965</v>
      </c>
      <c r="I54" s="234">
        <f>'[12]Vogue Costs'!I54+'[12]Vogue Costs'!I54*(VougeMarkUp)+VougeFullLabour</f>
        <v>173.97392848484844</v>
      </c>
      <c r="J54" s="234">
        <f>'[12]Vogue Costs'!J54+'[12]Vogue Costs'!J54*(VougeMarkUp)+VougeFullLabour</f>
        <v>196.74093731601729</v>
      </c>
      <c r="K54" s="234">
        <f>'[12]Vogue Costs'!K54+'[12]Vogue Costs'!K54*(VougeMarkUp)+VougeFullLabour</f>
        <v>219.50794614718615</v>
      </c>
      <c r="L54" s="234">
        <f>'[12]Vogue Costs'!L54+'[12]Vogue Costs'!L54*(VougeMarkUp)+VougeFullLabour</f>
        <v>242.274954978355</v>
      </c>
      <c r="M54" s="234">
        <f>'[12]Vogue Costs'!M54+'[12]Vogue Costs'!M54*(VougeMarkUp)+VougeFullLabour</f>
        <v>265.04196380952385</v>
      </c>
      <c r="N54" s="234">
        <f>'[12]Vogue Costs'!N54+'[12]Vogue Costs'!N54*(VougeMarkUp)+VougeFullLabour</f>
        <v>287.80897264069267</v>
      </c>
    </row>
    <row r="55" spans="1:14" ht="18.75" x14ac:dyDescent="0.25">
      <c r="A55" s="233">
        <f>[12]Sumary!Q21</f>
        <v>4</v>
      </c>
      <c r="B55" s="49">
        <f>[12]Sumary!R21</f>
        <v>157.48031496062993</v>
      </c>
      <c r="C55" s="234">
        <f>'[12]Vogue Costs'!C55+'[12]Vogue Costs'!C55*(VougeMarkUp)+VougeFullLabour</f>
        <v>37.670239134199129</v>
      </c>
      <c r="D55" s="234">
        <f>'[12]Vogue Costs'!D55+'[12]Vogue Costs'!D55*(VougeMarkUp)+VougeFullLabour</f>
        <v>62.473611601731598</v>
      </c>
      <c r="E55" s="234">
        <f>'[12]Vogue Costs'!E55+'[12]Vogue Costs'!E55*(VougeMarkUp)+VougeFullLabour</f>
        <v>87.27698406926406</v>
      </c>
      <c r="F55" s="234">
        <f>'[12]Vogue Costs'!F55+'[12]Vogue Costs'!F55*(VougeMarkUp)+VougeFullLabour</f>
        <v>112.08035653679653</v>
      </c>
      <c r="G55" s="234">
        <f>'[12]Vogue Costs'!G55+'[12]Vogue Costs'!G55*(VougeMarkUp)+VougeFullLabour</f>
        <v>138.62172900432898</v>
      </c>
      <c r="H55" s="234">
        <f>'[12]Vogue Costs'!H55+'[12]Vogue Costs'!H55*(VougeMarkUp)+VougeFullLabour</f>
        <v>163.42510147186144</v>
      </c>
      <c r="I55" s="234">
        <f>'[12]Vogue Costs'!I55+'[12]Vogue Costs'!I55*(VougeMarkUp)+VougeFullLabour</f>
        <v>188.22847393939389</v>
      </c>
      <c r="J55" s="234">
        <f>'[12]Vogue Costs'!J55+'[12]Vogue Costs'!J55*(VougeMarkUp)+VougeFullLabour</f>
        <v>213.03184640692638</v>
      </c>
      <c r="K55" s="234">
        <f>'[12]Vogue Costs'!K55+'[12]Vogue Costs'!K55*(VougeMarkUp)+VougeFullLabour</f>
        <v>237.83521887445886</v>
      </c>
      <c r="L55" s="234">
        <f>'[12]Vogue Costs'!L55+'[12]Vogue Costs'!L55*(VougeMarkUp)+VougeFullLabour</f>
        <v>262.63859134199134</v>
      </c>
      <c r="M55" s="234">
        <f>'[12]Vogue Costs'!M55+'[12]Vogue Costs'!M55*(VougeMarkUp)+VougeFullLabour</f>
        <v>287.44196380952383</v>
      </c>
      <c r="N55" s="234">
        <f>'[12]Vogue Costs'!N55+'[12]Vogue Costs'!N55*(VougeMarkUp)+VougeFullLabour</f>
        <v>312.24533627705625</v>
      </c>
    </row>
    <row r="56" spans="1:14" ht="18.75" x14ac:dyDescent="0.25">
      <c r="A56" s="239"/>
      <c r="B56" s="61"/>
      <c r="C56" s="240"/>
      <c r="D56" s="240"/>
      <c r="E56" s="240"/>
      <c r="F56" s="240"/>
      <c r="G56" s="240"/>
      <c r="H56" s="240"/>
      <c r="I56" s="240"/>
      <c r="J56" s="240"/>
      <c r="K56" s="240"/>
      <c r="L56" s="240"/>
      <c r="M56" s="240"/>
      <c r="N56" s="240"/>
    </row>
    <row r="57" spans="1:14" ht="18.75" x14ac:dyDescent="0.25">
      <c r="A57" s="239"/>
      <c r="B57" s="61"/>
      <c r="C57" s="240"/>
      <c r="D57" s="63"/>
      <c r="E57" s="240"/>
      <c r="F57" s="63"/>
      <c r="G57" s="240"/>
      <c r="H57" s="63"/>
      <c r="I57" s="240"/>
      <c r="J57" s="63"/>
      <c r="K57" s="240"/>
      <c r="L57" s="63"/>
      <c r="M57" s="240"/>
      <c r="N57" s="63"/>
    </row>
    <row r="58" spans="1:14" ht="18.75" x14ac:dyDescent="0.25">
      <c r="A58" s="239"/>
      <c r="B58" s="61"/>
      <c r="C58" s="240"/>
      <c r="D58" s="63"/>
      <c r="E58" s="240"/>
      <c r="F58" s="63"/>
      <c r="G58" s="240"/>
      <c r="H58" s="63"/>
      <c r="I58" s="240"/>
      <c r="J58" s="63"/>
      <c r="K58" s="240"/>
      <c r="L58" s="63"/>
      <c r="M58" s="240"/>
      <c r="N58" s="63"/>
    </row>
    <row r="59" spans="1:14" ht="18.75" x14ac:dyDescent="0.25">
      <c r="A59" s="236" t="s">
        <v>511</v>
      </c>
      <c r="B59" s="235"/>
      <c r="C59" s="235"/>
      <c r="D59" s="32"/>
      <c r="E59" s="237"/>
      <c r="F59" s="32"/>
      <c r="G59" s="230"/>
      <c r="H59" s="32"/>
      <c r="I59" s="235"/>
      <c r="J59" s="32"/>
      <c r="K59" s="235"/>
      <c r="L59" s="32"/>
      <c r="M59" s="235"/>
      <c r="N59" s="32"/>
    </row>
    <row r="60" spans="1:14" ht="18.75" x14ac:dyDescent="0.25">
      <c r="A60" s="719" t="s">
        <v>240</v>
      </c>
      <c r="B60" s="720"/>
      <c r="C60" s="38">
        <f>[12]Sumary!S10</f>
        <v>0.4</v>
      </c>
      <c r="D60" s="39">
        <f>[12]Sumary!T10</f>
        <v>0.8</v>
      </c>
      <c r="E60" s="39">
        <f>[12]Sumary!U10</f>
        <v>1.2</v>
      </c>
      <c r="F60" s="39">
        <f>[12]Sumary!V10</f>
        <v>1.6</v>
      </c>
      <c r="G60" s="39">
        <f>[12]Sumary!W10</f>
        <v>2</v>
      </c>
      <c r="H60" s="39">
        <f>[12]Sumary!X10</f>
        <v>2.4</v>
      </c>
      <c r="I60" s="39">
        <f>[12]Sumary!Y10</f>
        <v>2.8</v>
      </c>
      <c r="J60" s="39">
        <f>[12]Sumary!Z10</f>
        <v>3.2</v>
      </c>
      <c r="K60" s="39">
        <f>[12]Sumary!AA10</f>
        <v>3.6</v>
      </c>
      <c r="L60" s="39">
        <f>[12]Sumary!AB10</f>
        <v>4</v>
      </c>
      <c r="M60" s="39">
        <f>[12]Sumary!AC10</f>
        <v>4.4000000000000004</v>
      </c>
      <c r="N60" s="40">
        <f>[12]Sumary!AD10</f>
        <v>4.8</v>
      </c>
    </row>
    <row r="61" spans="1:14" ht="37.5" x14ac:dyDescent="0.25">
      <c r="A61" s="56"/>
      <c r="B61" s="57" t="s">
        <v>241</v>
      </c>
      <c r="C61" s="58">
        <f>[12]Sumary!S11</f>
        <v>15.748031496062993</v>
      </c>
      <c r="D61" s="59">
        <f>[12]Sumary!T11</f>
        <v>31.496062992125985</v>
      </c>
      <c r="E61" s="59">
        <f>[12]Sumary!U11</f>
        <v>47.244094488188978</v>
      </c>
      <c r="F61" s="59">
        <f>[12]Sumary!V11</f>
        <v>62.99212598425197</v>
      </c>
      <c r="G61" s="59">
        <f>[12]Sumary!W11</f>
        <v>78.740157480314963</v>
      </c>
      <c r="H61" s="59">
        <f>[12]Sumary!X11</f>
        <v>94.488188976377955</v>
      </c>
      <c r="I61" s="59">
        <f>[12]Sumary!Y11</f>
        <v>110.23622047244095</v>
      </c>
      <c r="J61" s="59">
        <f>[12]Sumary!Z11</f>
        <v>125.98425196850394</v>
      </c>
      <c r="K61" s="59">
        <f>[12]Sumary!AA11</f>
        <v>141.73228346456693</v>
      </c>
      <c r="L61" s="59">
        <f>[12]Sumary!AB11</f>
        <v>157.48031496062993</v>
      </c>
      <c r="M61" s="59">
        <f>[12]Sumary!AC11</f>
        <v>173.22834645669292</v>
      </c>
      <c r="N61" s="46">
        <f>[12]Sumary!AD11</f>
        <v>188.97637795275591</v>
      </c>
    </row>
    <row r="62" spans="1:14" ht="18.75" x14ac:dyDescent="0.25">
      <c r="A62" s="233">
        <f>[12]Sumary!Q12</f>
        <v>0.4</v>
      </c>
      <c r="B62" s="49">
        <f>[12]Sumary!R12</f>
        <v>15.748031496062993</v>
      </c>
      <c r="C62" s="234">
        <f>'[12]Vogue Costs'!C60+'[12]Vogue Costs'!C60*(VougeMarkUp)+VougeFullLabour</f>
        <v>20.422966406926406</v>
      </c>
      <c r="D62" s="234">
        <f>'[12]Vogue Costs'!D60+'[12]Vogue Costs'!D60*(VougeMarkUp)+VougeFullLabour</f>
        <v>27.979066147186149</v>
      </c>
      <c r="E62" s="234">
        <f>'[12]Vogue Costs'!E60+'[12]Vogue Costs'!E60*(VougeMarkUp)+VougeFullLabour</f>
        <v>35.535165887445885</v>
      </c>
      <c r="F62" s="234">
        <f>'[12]Vogue Costs'!F60+'[12]Vogue Costs'!F60*(VougeMarkUp)+VougeFullLabour</f>
        <v>43.091265627705624</v>
      </c>
      <c r="G62" s="234">
        <f>'[12]Vogue Costs'!G60+'[12]Vogue Costs'!G60*(VougeMarkUp)+VougeFullLabour</f>
        <v>52.385365367965363</v>
      </c>
      <c r="H62" s="234">
        <f>'[12]Vogue Costs'!H60+'[12]Vogue Costs'!H60*(VougeMarkUp)+VougeFullLabour</f>
        <v>59.94146510822511</v>
      </c>
      <c r="I62" s="234">
        <f>'[12]Vogue Costs'!I60+'[12]Vogue Costs'!I60*(VougeMarkUp)+VougeFullLabour</f>
        <v>67.497564848484842</v>
      </c>
      <c r="J62" s="234">
        <f>'[12]Vogue Costs'!J60+'[12]Vogue Costs'!J60*(VougeMarkUp)+VougeFullLabour</f>
        <v>75.053664588744581</v>
      </c>
      <c r="K62" s="234">
        <f>'[12]Vogue Costs'!K60+'[12]Vogue Costs'!K60*(VougeMarkUp)+VougeFullLabour</f>
        <v>82.609764329004335</v>
      </c>
      <c r="L62" s="234">
        <f>'[12]Vogue Costs'!L60+'[12]Vogue Costs'!L60*(VougeMarkUp)+VougeFullLabour</f>
        <v>90.165864069264074</v>
      </c>
      <c r="M62" s="234">
        <f>'[12]Vogue Costs'!M60+'[12]Vogue Costs'!M60*(VougeMarkUp)+VougeFullLabour</f>
        <v>97.721963809523814</v>
      </c>
      <c r="N62" s="234">
        <f>'[12]Vogue Costs'!N60+'[12]Vogue Costs'!N60*(VougeMarkUp)+VougeFullLabour</f>
        <v>105.27806354978355</v>
      </c>
    </row>
    <row r="63" spans="1:14" ht="18.75" x14ac:dyDescent="0.25">
      <c r="A63" s="233">
        <f>[12]Sumary!Q13</f>
        <v>0.8</v>
      </c>
      <c r="B63" s="49">
        <f>[12]Sumary!R13</f>
        <v>31.496062992125985</v>
      </c>
      <c r="C63" s="234">
        <f>'[12]Vogue Costs'!C61+'[12]Vogue Costs'!C61*(VougeMarkUp)+VougeFullLabour</f>
        <v>23.332057316017316</v>
      </c>
      <c r="D63" s="234">
        <f>'[12]Vogue Costs'!D61+'[12]Vogue Costs'!D61*(VougeMarkUp)+VougeFullLabour</f>
        <v>33.797247965367966</v>
      </c>
      <c r="E63" s="234">
        <f>'[12]Vogue Costs'!E61+'[12]Vogue Costs'!E61*(VougeMarkUp)+VougeFullLabour</f>
        <v>44.262438614718612</v>
      </c>
      <c r="F63" s="234">
        <f>'[12]Vogue Costs'!F61+'[12]Vogue Costs'!F61*(VougeMarkUp)+VougeFullLabour</f>
        <v>54.727629264069265</v>
      </c>
      <c r="G63" s="234">
        <f>'[12]Vogue Costs'!G61+'[12]Vogue Costs'!G61*(VougeMarkUp)+VougeFullLabour</f>
        <v>66.93081991341991</v>
      </c>
      <c r="H63" s="234">
        <f>'[12]Vogue Costs'!H61+'[12]Vogue Costs'!H61*(VougeMarkUp)+VougeFullLabour</f>
        <v>77.39601056277057</v>
      </c>
      <c r="I63" s="234">
        <f>'[12]Vogue Costs'!I61+'[12]Vogue Costs'!I61*(VougeMarkUp)+VougeFullLabour</f>
        <v>87.861201212121202</v>
      </c>
      <c r="J63" s="234">
        <f>'[12]Vogue Costs'!J61+'[12]Vogue Costs'!J61*(VougeMarkUp)+VougeFullLabour</f>
        <v>98.326391861471862</v>
      </c>
      <c r="K63" s="234">
        <f>'[12]Vogue Costs'!K61+'[12]Vogue Costs'!K61*(VougeMarkUp)+VougeFullLabour</f>
        <v>108.79158251082252</v>
      </c>
      <c r="L63" s="234">
        <f>'[12]Vogue Costs'!L61+'[12]Vogue Costs'!L61*(VougeMarkUp)+VougeFullLabour</f>
        <v>119.25677316017317</v>
      </c>
      <c r="M63" s="234">
        <f>'[12]Vogue Costs'!M61+'[12]Vogue Costs'!M61*(VougeMarkUp)+VougeFullLabour</f>
        <v>129.7219638095238</v>
      </c>
      <c r="N63" s="234">
        <f>'[12]Vogue Costs'!N61+'[12]Vogue Costs'!N61*(VougeMarkUp)+VougeFullLabour</f>
        <v>140.18715445887443</v>
      </c>
    </row>
    <row r="64" spans="1:14" ht="18.75" x14ac:dyDescent="0.25">
      <c r="A64" s="233">
        <f>[12]Sumary!Q14</f>
        <v>1.2</v>
      </c>
      <c r="B64" s="49">
        <f>[12]Sumary!R14</f>
        <v>47.244094488188978</v>
      </c>
      <c r="C64" s="234">
        <f>'[12]Vogue Costs'!C62+'[12]Vogue Costs'!C62*(VougeMarkUp)+VougeFullLabour</f>
        <v>26.241148225108223</v>
      </c>
      <c r="D64" s="234">
        <f>'[12]Vogue Costs'!D62+'[12]Vogue Costs'!D62*(VougeMarkUp)+VougeFullLabour</f>
        <v>39.615429783549779</v>
      </c>
      <c r="E64" s="234">
        <f>'[12]Vogue Costs'!E62+'[12]Vogue Costs'!E62*(VougeMarkUp)+VougeFullLabour</f>
        <v>52.989711341991331</v>
      </c>
      <c r="F64" s="234">
        <f>'[12]Vogue Costs'!F62+'[12]Vogue Costs'!F62*(VougeMarkUp)+VougeFullLabour</f>
        <v>66.363992900432891</v>
      </c>
      <c r="G64" s="234">
        <f>'[12]Vogue Costs'!G62+'[12]Vogue Costs'!G62*(VougeMarkUp)+VougeFullLabour</f>
        <v>81.476274458874457</v>
      </c>
      <c r="H64" s="234">
        <f>'[12]Vogue Costs'!H62+'[12]Vogue Costs'!H62*(VougeMarkUp)+VougeFullLabour</f>
        <v>94.850556017316009</v>
      </c>
      <c r="I64" s="234">
        <f>'[12]Vogue Costs'!I62+'[12]Vogue Costs'!I62*(VougeMarkUp)+VougeFullLabour</f>
        <v>108.22483757575758</v>
      </c>
      <c r="J64" s="234">
        <f>'[12]Vogue Costs'!J62+'[12]Vogue Costs'!J62*(VougeMarkUp)+VougeFullLabour</f>
        <v>121.59911913419911</v>
      </c>
      <c r="K64" s="234">
        <f>'[12]Vogue Costs'!K62+'[12]Vogue Costs'!K62*(VougeMarkUp)+VougeFullLabour</f>
        <v>134.97340069264069</v>
      </c>
      <c r="L64" s="234">
        <f>'[12]Vogue Costs'!L62+'[12]Vogue Costs'!L62*(VougeMarkUp)+VougeFullLabour</f>
        <v>148.34768225108223</v>
      </c>
      <c r="M64" s="234">
        <f>'[12]Vogue Costs'!M62+'[12]Vogue Costs'!M62*(VougeMarkUp)+VougeFullLabour</f>
        <v>161.7219638095238</v>
      </c>
      <c r="N64" s="234">
        <f>'[12]Vogue Costs'!N62+'[12]Vogue Costs'!N62*(VougeMarkUp)+VougeFullLabour</f>
        <v>175.09624536796534</v>
      </c>
    </row>
    <row r="65" spans="1:14" ht="18.75" x14ac:dyDescent="0.25">
      <c r="A65" s="233">
        <f>[12]Sumary!Q15</f>
        <v>1.6</v>
      </c>
      <c r="B65" s="49">
        <f>[12]Sumary!R15</f>
        <v>62.99212598425197</v>
      </c>
      <c r="C65" s="234">
        <f>'[12]Vogue Costs'!C63+'[12]Vogue Costs'!C63*(VougeMarkUp)+VougeFullLabour</f>
        <v>29.150239134199136</v>
      </c>
      <c r="D65" s="234">
        <f>'[12]Vogue Costs'!D63+'[12]Vogue Costs'!D63*(VougeMarkUp)+VougeFullLabour</f>
        <v>45.433611601731599</v>
      </c>
      <c r="E65" s="234">
        <f>'[12]Vogue Costs'!E63+'[12]Vogue Costs'!E63*(VougeMarkUp)+VougeFullLabour</f>
        <v>61.716984069264065</v>
      </c>
      <c r="F65" s="234">
        <f>'[12]Vogue Costs'!F63+'[12]Vogue Costs'!F63*(VougeMarkUp)+VougeFullLabour</f>
        <v>78.000356536796531</v>
      </c>
      <c r="G65" s="234">
        <f>'[12]Vogue Costs'!G63+'[12]Vogue Costs'!G63*(VougeMarkUp)+VougeFullLabour</f>
        <v>96.021729004329003</v>
      </c>
      <c r="H65" s="234">
        <f>'[12]Vogue Costs'!H63+'[12]Vogue Costs'!H63*(VougeMarkUp)+VougeFullLabour</f>
        <v>112.30510147186148</v>
      </c>
      <c r="I65" s="234">
        <f>'[12]Vogue Costs'!I63+'[12]Vogue Costs'!I63*(VougeMarkUp)+VougeFullLabour</f>
        <v>128.58847393939391</v>
      </c>
      <c r="J65" s="234">
        <f>'[12]Vogue Costs'!J63+'[12]Vogue Costs'!J63*(VougeMarkUp)+VougeFullLabour</f>
        <v>144.87184640692638</v>
      </c>
      <c r="K65" s="234">
        <f>'[12]Vogue Costs'!K63+'[12]Vogue Costs'!K63*(VougeMarkUp)+VougeFullLabour</f>
        <v>161.15521887445888</v>
      </c>
      <c r="L65" s="234">
        <f>'[12]Vogue Costs'!L63+'[12]Vogue Costs'!L63*(VougeMarkUp)+VougeFullLabour</f>
        <v>177.43859134199133</v>
      </c>
      <c r="M65" s="234">
        <f>'[12]Vogue Costs'!M63+'[12]Vogue Costs'!M63*(VougeMarkUp)+VougeFullLabour</f>
        <v>193.7219638095238</v>
      </c>
      <c r="N65" s="234">
        <f>'[12]Vogue Costs'!N63+'[12]Vogue Costs'!N63*(VougeMarkUp)+VougeFullLabour</f>
        <v>210.00533627705624</v>
      </c>
    </row>
    <row r="66" spans="1:14" ht="18.75" x14ac:dyDescent="0.25">
      <c r="A66" s="233">
        <f>[12]Sumary!Q16</f>
        <v>2</v>
      </c>
      <c r="B66" s="49">
        <f>[12]Sumary!R16</f>
        <v>78.740157480314963</v>
      </c>
      <c r="C66" s="234">
        <f>'[12]Vogue Costs'!C64+'[12]Vogue Costs'!C64*(VougeMarkUp)+VougeFullLabour</f>
        <v>32.059330043290039</v>
      </c>
      <c r="D66" s="234">
        <f>'[12]Vogue Costs'!D64+'[12]Vogue Costs'!D64*(VougeMarkUp)+VougeFullLabour</f>
        <v>51.251793419913419</v>
      </c>
      <c r="E66" s="234">
        <f>'[12]Vogue Costs'!E64+'[12]Vogue Costs'!E64*(VougeMarkUp)+VougeFullLabour</f>
        <v>70.444256796536806</v>
      </c>
      <c r="F66" s="234">
        <f>'[12]Vogue Costs'!F64+'[12]Vogue Costs'!F64*(VougeMarkUp)+VougeFullLabour</f>
        <v>89.636720173160185</v>
      </c>
      <c r="G66" s="234">
        <f>'[12]Vogue Costs'!G64+'[12]Vogue Costs'!G64*(VougeMarkUp)+VougeFullLabour</f>
        <v>110.56718354978356</v>
      </c>
      <c r="H66" s="234">
        <f>'[12]Vogue Costs'!H64+'[12]Vogue Costs'!H64*(VougeMarkUp)+VougeFullLabour</f>
        <v>129.75964692640693</v>
      </c>
      <c r="I66" s="234">
        <f>'[12]Vogue Costs'!I64+'[12]Vogue Costs'!I64*(VougeMarkUp)+VougeFullLabour</f>
        <v>148.95211030303028</v>
      </c>
      <c r="J66" s="234">
        <f>'[12]Vogue Costs'!J64+'[12]Vogue Costs'!J64*(VougeMarkUp)+VougeFullLabour</f>
        <v>168.14457367965366</v>
      </c>
      <c r="K66" s="234">
        <f>'[12]Vogue Costs'!K64+'[12]Vogue Costs'!K64*(VougeMarkUp)+VougeFullLabour</f>
        <v>187.33703705627707</v>
      </c>
      <c r="L66" s="234">
        <f>'[12]Vogue Costs'!L64+'[12]Vogue Costs'!L64*(VougeMarkUp)+VougeFullLabour</f>
        <v>206.52950043290045</v>
      </c>
      <c r="M66" s="234">
        <f>'[12]Vogue Costs'!M64+'[12]Vogue Costs'!M64*(VougeMarkUp)+VougeFullLabour</f>
        <v>225.72196380952383</v>
      </c>
      <c r="N66" s="234">
        <f>'[12]Vogue Costs'!N64+'[12]Vogue Costs'!N64*(VougeMarkUp)+VougeFullLabour</f>
        <v>244.91442718614718</v>
      </c>
    </row>
    <row r="67" spans="1:14" ht="18.75" x14ac:dyDescent="0.25">
      <c r="A67" s="233">
        <f>[12]Sumary!Q17</f>
        <v>2.4</v>
      </c>
      <c r="B67" s="49">
        <f>[12]Sumary!R17</f>
        <v>94.488188976377955</v>
      </c>
      <c r="C67" s="234">
        <f>'[12]Vogue Costs'!C65+'[12]Vogue Costs'!C65*(VougeMarkUp)+VougeFullLabour</f>
        <v>34.968420952380953</v>
      </c>
      <c r="D67" s="234">
        <f>'[12]Vogue Costs'!D65+'[12]Vogue Costs'!D65*(VougeMarkUp)+VougeFullLabour</f>
        <v>57.069975238095232</v>
      </c>
      <c r="E67" s="234">
        <f>'[12]Vogue Costs'!E65+'[12]Vogue Costs'!E65*(VougeMarkUp)+VougeFullLabour</f>
        <v>79.171529523809525</v>
      </c>
      <c r="F67" s="234">
        <f>'[12]Vogue Costs'!F65+'[12]Vogue Costs'!F65*(VougeMarkUp)+VougeFullLabour</f>
        <v>101.27308380952381</v>
      </c>
      <c r="G67" s="234">
        <f>'[12]Vogue Costs'!G65+'[12]Vogue Costs'!G65*(VougeMarkUp)+VougeFullLabour</f>
        <v>125.1126380952381</v>
      </c>
      <c r="H67" s="234">
        <f>'[12]Vogue Costs'!H65+'[12]Vogue Costs'!H65*(VougeMarkUp)+VougeFullLabour</f>
        <v>147.21419238095237</v>
      </c>
      <c r="I67" s="234">
        <f>'[12]Vogue Costs'!I65+'[12]Vogue Costs'!I65*(VougeMarkUp)+VougeFullLabour</f>
        <v>169.31574666666663</v>
      </c>
      <c r="J67" s="234">
        <f>'[12]Vogue Costs'!J65+'[12]Vogue Costs'!J65*(VougeMarkUp)+VougeFullLabour</f>
        <v>191.41730095238094</v>
      </c>
      <c r="K67" s="234">
        <f>'[12]Vogue Costs'!K65+'[12]Vogue Costs'!K65*(VougeMarkUp)+VougeFullLabour</f>
        <v>213.51885523809523</v>
      </c>
      <c r="L67" s="234">
        <f>'[12]Vogue Costs'!L65+'[12]Vogue Costs'!L65*(VougeMarkUp)+VougeFullLabour</f>
        <v>235.62040952380951</v>
      </c>
      <c r="M67" s="234">
        <f>'[12]Vogue Costs'!M65+'[12]Vogue Costs'!M65*(VougeMarkUp)+VougeFullLabour</f>
        <v>257.7219638095238</v>
      </c>
      <c r="N67" s="234">
        <f>'[12]Vogue Costs'!N65+'[12]Vogue Costs'!N65*(VougeMarkUp)+VougeFullLabour</f>
        <v>279.82351809523811</v>
      </c>
    </row>
    <row r="68" spans="1:14" ht="18.75" x14ac:dyDescent="0.25">
      <c r="A68" s="233">
        <f>[12]Sumary!Q18</f>
        <v>2.8</v>
      </c>
      <c r="B68" s="49">
        <f>[12]Sumary!R18</f>
        <v>110.23622047244095</v>
      </c>
      <c r="C68" s="234">
        <f>'[12]Vogue Costs'!C66+'[12]Vogue Costs'!C66*(VougeMarkUp)+VougeFullLabour</f>
        <v>37.877511861471859</v>
      </c>
      <c r="D68" s="234">
        <f>'[12]Vogue Costs'!D66+'[12]Vogue Costs'!D66*(VougeMarkUp)+VougeFullLabour</f>
        <v>62.888157056277059</v>
      </c>
      <c r="E68" s="234">
        <f>'[12]Vogue Costs'!E66+'[12]Vogue Costs'!E66*(VougeMarkUp)+VougeFullLabour</f>
        <v>87.898802251082245</v>
      </c>
      <c r="F68" s="234">
        <f>'[12]Vogue Costs'!F66+'[12]Vogue Costs'!F66*(VougeMarkUp)+VougeFullLabour</f>
        <v>112.90944744588745</v>
      </c>
      <c r="G68" s="234">
        <f>'[12]Vogue Costs'!G66+'[12]Vogue Costs'!G66*(VougeMarkUp)+VougeFullLabour</f>
        <v>139.65809264069262</v>
      </c>
      <c r="H68" s="234">
        <f>'[12]Vogue Costs'!H66+'[12]Vogue Costs'!H66*(VougeMarkUp)+VougeFullLabour</f>
        <v>164.66873783549781</v>
      </c>
      <c r="I68" s="234">
        <f>'[12]Vogue Costs'!I66+'[12]Vogue Costs'!I66*(VougeMarkUp)+VougeFullLabour</f>
        <v>189.679383030303</v>
      </c>
      <c r="J68" s="234">
        <f>'[12]Vogue Costs'!J66+'[12]Vogue Costs'!J66*(VougeMarkUp)+VougeFullLabour</f>
        <v>214.69002822510822</v>
      </c>
      <c r="K68" s="234">
        <f>'[12]Vogue Costs'!K66+'[12]Vogue Costs'!K66*(VougeMarkUp)+VougeFullLabour</f>
        <v>239.70067341991339</v>
      </c>
      <c r="L68" s="234">
        <f>'[12]Vogue Costs'!L66+'[12]Vogue Costs'!L66*(VougeMarkUp)+VougeFullLabour</f>
        <v>264.71131861471861</v>
      </c>
      <c r="M68" s="234">
        <f>'[12]Vogue Costs'!M66+'[12]Vogue Costs'!M66*(VougeMarkUp)+VougeFullLabour</f>
        <v>289.7219638095238</v>
      </c>
      <c r="N68" s="234">
        <f>'[12]Vogue Costs'!N66+'[12]Vogue Costs'!N66*(VougeMarkUp)+VougeFullLabour</f>
        <v>314.73260900432899</v>
      </c>
    </row>
    <row r="69" spans="1:14" ht="18.75" x14ac:dyDescent="0.25">
      <c r="A69" s="233">
        <f>[12]Sumary!Q19</f>
        <v>3.2</v>
      </c>
      <c r="B69" s="49">
        <f>[12]Sumary!R19</f>
        <v>125.98425196850394</v>
      </c>
      <c r="C69" s="234">
        <f>'[12]Vogue Costs'!C67+'[12]Vogue Costs'!C67*(VougeMarkUp)+VougeFullLabour</f>
        <v>40.786602770562773</v>
      </c>
      <c r="D69" s="234">
        <f>'[12]Vogue Costs'!D67+'[12]Vogue Costs'!D67*(VougeMarkUp)+VougeFullLabour</f>
        <v>68.706338874458879</v>
      </c>
      <c r="E69" s="234">
        <f>'[12]Vogue Costs'!E67+'[12]Vogue Costs'!E67*(VougeMarkUp)+VougeFullLabour</f>
        <v>96.626074978354978</v>
      </c>
      <c r="F69" s="234">
        <f>'[12]Vogue Costs'!F67+'[12]Vogue Costs'!F67*(VougeMarkUp)+VougeFullLabour</f>
        <v>124.54581108225109</v>
      </c>
      <c r="G69" s="234">
        <f>'[12]Vogue Costs'!G67+'[12]Vogue Costs'!G67*(VougeMarkUp)+VougeFullLabour</f>
        <v>154.20354718614718</v>
      </c>
      <c r="H69" s="234">
        <f>'[12]Vogue Costs'!H67+'[12]Vogue Costs'!H67*(VougeMarkUp)+VougeFullLabour</f>
        <v>182.12328329004328</v>
      </c>
      <c r="I69" s="234">
        <f>'[12]Vogue Costs'!I67+'[12]Vogue Costs'!I67*(VougeMarkUp)+VougeFullLabour</f>
        <v>210.04301939393935</v>
      </c>
      <c r="J69" s="234">
        <f>'[12]Vogue Costs'!J67+'[12]Vogue Costs'!J67*(VougeMarkUp)+VougeFullLabour</f>
        <v>237.9627554978355</v>
      </c>
      <c r="K69" s="234">
        <f>'[12]Vogue Costs'!K67+'[12]Vogue Costs'!K67*(VougeMarkUp)+VougeFullLabour</f>
        <v>265.88249160173166</v>
      </c>
      <c r="L69" s="234">
        <f>'[12]Vogue Costs'!L67+'[12]Vogue Costs'!L67*(VougeMarkUp)+VougeFullLabour</f>
        <v>293.80222770562773</v>
      </c>
      <c r="M69" s="234">
        <f>'[12]Vogue Costs'!M67+'[12]Vogue Costs'!M67*(VougeMarkUp)+VougeFullLabour</f>
        <v>321.72196380952386</v>
      </c>
      <c r="N69" s="234">
        <f>'[12]Vogue Costs'!N67+'[12]Vogue Costs'!N67*(VougeMarkUp)+VougeFullLabour</f>
        <v>349.64169991341993</v>
      </c>
    </row>
    <row r="70" spans="1:14" ht="18.75" x14ac:dyDescent="0.25">
      <c r="A70" s="233">
        <f>[12]Sumary!Q20</f>
        <v>3.6</v>
      </c>
      <c r="B70" s="49">
        <f>[12]Sumary!R20</f>
        <v>141.73228346456693</v>
      </c>
      <c r="C70" s="234">
        <f>'[12]Vogue Costs'!C68+'[12]Vogue Costs'!C68*(VougeMarkUp)+VougeFullLabour</f>
        <v>43.695693679653679</v>
      </c>
      <c r="D70" s="234">
        <f>'[12]Vogue Costs'!D68+'[12]Vogue Costs'!D68*(VougeMarkUp)+VougeFullLabour</f>
        <v>74.524520692640692</v>
      </c>
      <c r="E70" s="234">
        <f>'[12]Vogue Costs'!E68+'[12]Vogue Costs'!E68*(VougeMarkUp)+VougeFullLabour</f>
        <v>105.35334770562771</v>
      </c>
      <c r="F70" s="234">
        <f>'[12]Vogue Costs'!F68+'[12]Vogue Costs'!F68*(VougeMarkUp)+VougeFullLabour</f>
        <v>136.1821747186147</v>
      </c>
      <c r="G70" s="234">
        <f>'[12]Vogue Costs'!G68+'[12]Vogue Costs'!G68*(VougeMarkUp)+VougeFullLabour</f>
        <v>168.74900173160174</v>
      </c>
      <c r="H70" s="234">
        <f>'[12]Vogue Costs'!H68+'[12]Vogue Costs'!H68*(VougeMarkUp)+VougeFullLabour</f>
        <v>199.57782874458874</v>
      </c>
      <c r="I70" s="234">
        <f>'[12]Vogue Costs'!I68+'[12]Vogue Costs'!I68*(VougeMarkUp)+VougeFullLabour</f>
        <v>230.40665575757569</v>
      </c>
      <c r="J70" s="234">
        <f>'[12]Vogue Costs'!J68+'[12]Vogue Costs'!J68*(VougeMarkUp)+VougeFullLabour</f>
        <v>261.23548277056278</v>
      </c>
      <c r="K70" s="234">
        <f>'[12]Vogue Costs'!K68+'[12]Vogue Costs'!K68*(VougeMarkUp)+VougeFullLabour</f>
        <v>292.06430978354985</v>
      </c>
      <c r="L70" s="234">
        <f>'[12]Vogue Costs'!L68+'[12]Vogue Costs'!L68*(VougeMarkUp)+VougeFullLabour</f>
        <v>322.89313679653685</v>
      </c>
      <c r="M70" s="234">
        <f>'[12]Vogue Costs'!M68+'[12]Vogue Costs'!M68*(VougeMarkUp)+VougeFullLabour</f>
        <v>353.72196380952386</v>
      </c>
      <c r="N70" s="234">
        <f>'[12]Vogue Costs'!N68+'[12]Vogue Costs'!N68*(VougeMarkUp)+VougeFullLabour</f>
        <v>384.55079082251086</v>
      </c>
    </row>
    <row r="71" spans="1:14" ht="18.75" x14ac:dyDescent="0.25">
      <c r="A71" s="233">
        <f>[12]Sumary!Q21</f>
        <v>4</v>
      </c>
      <c r="B71" s="49">
        <f>[12]Sumary!R21</f>
        <v>157.48031496062993</v>
      </c>
      <c r="C71" s="234">
        <f>'[12]Vogue Costs'!C69+'[12]Vogue Costs'!C69*(VougeMarkUp)+VougeFullLabour</f>
        <v>46.604784588744579</v>
      </c>
      <c r="D71" s="234">
        <f>'[12]Vogue Costs'!D69+'[12]Vogue Costs'!D69*(VougeMarkUp)+VougeFullLabour</f>
        <v>80.342702510822505</v>
      </c>
      <c r="E71" s="234">
        <f>'[12]Vogue Costs'!E69+'[12]Vogue Costs'!E69*(VougeMarkUp)+VougeFullLabour</f>
        <v>114.08062043290042</v>
      </c>
      <c r="F71" s="234">
        <f>'[12]Vogue Costs'!F69+'[12]Vogue Costs'!F69*(VougeMarkUp)+VougeFullLabour</f>
        <v>147.8185383549783</v>
      </c>
      <c r="G71" s="234">
        <f>'[12]Vogue Costs'!G69+'[12]Vogue Costs'!G69*(VougeMarkUp)+VougeFullLabour</f>
        <v>183.29445627705627</v>
      </c>
      <c r="H71" s="234">
        <f>'[12]Vogue Costs'!H69+'[12]Vogue Costs'!H69*(VougeMarkUp)+VougeFullLabour</f>
        <v>217.03237419913415</v>
      </c>
      <c r="I71" s="234">
        <f>'[12]Vogue Costs'!I69+'[12]Vogue Costs'!I69*(VougeMarkUp)+VougeFullLabour</f>
        <v>250.77029212121204</v>
      </c>
      <c r="J71" s="234">
        <f>'[12]Vogue Costs'!J69+'[12]Vogue Costs'!J69*(VougeMarkUp)+VougeFullLabour</f>
        <v>284.50821004328998</v>
      </c>
      <c r="K71" s="234">
        <f>'[12]Vogue Costs'!K69+'[12]Vogue Costs'!K69*(VougeMarkUp)+VougeFullLabour</f>
        <v>318.24612796536803</v>
      </c>
      <c r="L71" s="234">
        <f>'[12]Vogue Costs'!L69+'[12]Vogue Costs'!L69*(VougeMarkUp)+VougeFullLabour</f>
        <v>351.98404588744592</v>
      </c>
      <c r="M71" s="234">
        <f>'[12]Vogue Costs'!M69+'[12]Vogue Costs'!M69*(VougeMarkUp)+VougeFullLabour</f>
        <v>385.7219638095238</v>
      </c>
      <c r="N71" s="234">
        <f>'[12]Vogue Costs'!N69+'[12]Vogue Costs'!N69*(VougeMarkUp)+VougeFullLabour</f>
        <v>419.45988173160168</v>
      </c>
    </row>
    <row r="72" spans="1:14" ht="18.75" x14ac:dyDescent="0.25">
      <c r="A72" s="230"/>
      <c r="B72" s="230"/>
      <c r="C72" s="230"/>
      <c r="D72" s="32"/>
      <c r="E72" s="230"/>
      <c r="F72" s="32"/>
      <c r="G72" s="230"/>
      <c r="H72" s="32"/>
      <c r="I72" s="230"/>
      <c r="J72" s="32"/>
      <c r="K72" s="230"/>
      <c r="L72" s="32"/>
      <c r="M72" s="230"/>
      <c r="N72" s="32"/>
    </row>
    <row r="73" spans="1:14" ht="18.75" x14ac:dyDescent="0.25">
      <c r="A73" s="229" t="s">
        <v>512</v>
      </c>
      <c r="B73" s="230"/>
      <c r="C73" s="230"/>
      <c r="D73" s="32"/>
      <c r="E73" s="230"/>
      <c r="F73" s="32"/>
      <c r="G73" s="230"/>
      <c r="H73" s="32"/>
      <c r="I73" s="230"/>
      <c r="J73" s="32"/>
      <c r="K73" s="230"/>
      <c r="L73" s="32"/>
      <c r="M73" s="230"/>
      <c r="N73" s="32"/>
    </row>
    <row r="74" spans="1:14" ht="18.75" x14ac:dyDescent="0.25">
      <c r="A74" s="719" t="s">
        <v>240</v>
      </c>
      <c r="B74" s="720"/>
      <c r="C74" s="38">
        <f>[12]Sumary!S10</f>
        <v>0.4</v>
      </c>
      <c r="D74" s="39">
        <f>[12]Sumary!T10</f>
        <v>0.8</v>
      </c>
      <c r="E74" s="39">
        <f>[12]Sumary!U10</f>
        <v>1.2</v>
      </c>
      <c r="F74" s="39">
        <f>[12]Sumary!V10</f>
        <v>1.6</v>
      </c>
      <c r="G74" s="39">
        <f>[12]Sumary!W10</f>
        <v>2</v>
      </c>
      <c r="H74" s="39">
        <f>[12]Sumary!X10</f>
        <v>2.4</v>
      </c>
      <c r="I74" s="39">
        <f>[12]Sumary!Y10</f>
        <v>2.8</v>
      </c>
      <c r="J74" s="39">
        <f>[12]Sumary!Z10</f>
        <v>3.2</v>
      </c>
      <c r="K74" s="39">
        <f>[12]Sumary!AA10</f>
        <v>3.6</v>
      </c>
      <c r="L74" s="39">
        <f>[12]Sumary!AB10</f>
        <v>4</v>
      </c>
      <c r="M74" s="39">
        <f>[12]Sumary!AC10</f>
        <v>4.4000000000000004</v>
      </c>
      <c r="N74" s="40">
        <f>[12]Sumary!AD10</f>
        <v>4.8</v>
      </c>
    </row>
    <row r="75" spans="1:14" ht="37.5" x14ac:dyDescent="0.25">
      <c r="A75" s="56"/>
      <c r="B75" s="57" t="s">
        <v>241</v>
      </c>
      <c r="C75" s="58">
        <f>[12]Sumary!S11</f>
        <v>15.748031496062993</v>
      </c>
      <c r="D75" s="59">
        <f>[12]Sumary!T11</f>
        <v>31.496062992125985</v>
      </c>
      <c r="E75" s="59">
        <f>[12]Sumary!U11</f>
        <v>47.244094488188978</v>
      </c>
      <c r="F75" s="59">
        <f>[12]Sumary!V11</f>
        <v>62.99212598425197</v>
      </c>
      <c r="G75" s="59">
        <f>[12]Sumary!W11</f>
        <v>78.740157480314963</v>
      </c>
      <c r="H75" s="59">
        <f>[12]Sumary!X11</f>
        <v>94.488188976377955</v>
      </c>
      <c r="I75" s="59">
        <f>[12]Sumary!Y11</f>
        <v>110.23622047244095</v>
      </c>
      <c r="J75" s="59">
        <f>[12]Sumary!Z11</f>
        <v>125.98425196850394</v>
      </c>
      <c r="K75" s="59">
        <f>[12]Sumary!AA11</f>
        <v>141.73228346456693</v>
      </c>
      <c r="L75" s="59">
        <f>[12]Sumary!AB11</f>
        <v>157.48031496062993</v>
      </c>
      <c r="M75" s="59">
        <f>[12]Sumary!AC11</f>
        <v>173.22834645669292</v>
      </c>
      <c r="N75" s="46">
        <f>[12]Sumary!AD11</f>
        <v>188.97637795275591</v>
      </c>
    </row>
    <row r="76" spans="1:14" ht="18.75" x14ac:dyDescent="0.25">
      <c r="A76" s="233">
        <f>[12]Sumary!Q12</f>
        <v>0.4</v>
      </c>
      <c r="B76" s="49">
        <f>[12]Sumary!R12</f>
        <v>15.748031496062993</v>
      </c>
      <c r="C76" s="234">
        <f>'[12]Vogue Costs'!C74+'[12]Vogue Costs'!C74*(VougeMarkUp)+VougeFullLabour</f>
        <v>21.194394978354978</v>
      </c>
      <c r="D76" s="234">
        <f>'[12]Vogue Costs'!D74+'[12]Vogue Costs'!D74*(VougeMarkUp)+VougeFullLabour</f>
        <v>29.521923290043294</v>
      </c>
      <c r="E76" s="234">
        <f>'[12]Vogue Costs'!E74+'[12]Vogue Costs'!E74*(VougeMarkUp)+VougeFullLabour</f>
        <v>37.849451601731595</v>
      </c>
      <c r="F76" s="234">
        <f>'[12]Vogue Costs'!F74+'[12]Vogue Costs'!F74*(VougeMarkUp)+VougeFullLabour</f>
        <v>46.176979913419906</v>
      </c>
      <c r="G76" s="234">
        <f>'[12]Vogue Costs'!G74+'[12]Vogue Costs'!G74*(VougeMarkUp)+VougeFullLabour</f>
        <v>56.242508225108217</v>
      </c>
      <c r="H76" s="234">
        <f>'[12]Vogue Costs'!H74+'[12]Vogue Costs'!H74*(VougeMarkUp)+VougeFullLabour</f>
        <v>64.570036536796536</v>
      </c>
      <c r="I76" s="234">
        <f>'[12]Vogue Costs'!I74+'[12]Vogue Costs'!I74*(VougeMarkUp)+VougeFullLabour</f>
        <v>72.897564848484834</v>
      </c>
      <c r="J76" s="234">
        <f>'[12]Vogue Costs'!J74+'[12]Vogue Costs'!J74*(VougeMarkUp)+VougeFullLabour</f>
        <v>81.225093160173159</v>
      </c>
      <c r="K76" s="234">
        <f>'[12]Vogue Costs'!K74+'[12]Vogue Costs'!K74*(VougeMarkUp)+VougeFullLabour</f>
        <v>89.552621471861485</v>
      </c>
      <c r="L76" s="234">
        <f>'[12]Vogue Costs'!L74+'[12]Vogue Costs'!L74*(VougeMarkUp)+VougeFullLabour</f>
        <v>97.880149783549783</v>
      </c>
      <c r="M76" s="234">
        <f>'[12]Vogue Costs'!M74+'[12]Vogue Costs'!M74*(VougeMarkUp)+VougeFullLabour</f>
        <v>106.20767809523811</v>
      </c>
      <c r="N76" s="234">
        <f>'[12]Vogue Costs'!N74+'[12]Vogue Costs'!N74*(VougeMarkUp)+VougeFullLabour</f>
        <v>114.53520640692641</v>
      </c>
    </row>
    <row r="77" spans="1:14" ht="18.75" x14ac:dyDescent="0.25">
      <c r="A77" s="233">
        <f>[12]Sumary!Q13</f>
        <v>0.8</v>
      </c>
      <c r="B77" s="49">
        <f>[12]Sumary!R13</f>
        <v>31.496062992125985</v>
      </c>
      <c r="C77" s="234">
        <f>'[12]Vogue Costs'!C75+'[12]Vogue Costs'!C75*(VougeMarkUp)+VougeFullLabour</f>
        <v>24.726862510822514</v>
      </c>
      <c r="D77" s="234">
        <f>'[12]Vogue Costs'!D75+'[12]Vogue Costs'!D75*(VougeMarkUp)+VougeFullLabour</f>
        <v>36.586858354978354</v>
      </c>
      <c r="E77" s="234">
        <f>'[12]Vogue Costs'!E75+'[12]Vogue Costs'!E75*(VougeMarkUp)+VougeFullLabour</f>
        <v>48.446854199134194</v>
      </c>
      <c r="F77" s="234">
        <f>'[12]Vogue Costs'!F75+'[12]Vogue Costs'!F75*(VougeMarkUp)+VougeFullLabour</f>
        <v>60.306850043290048</v>
      </c>
      <c r="G77" s="234">
        <f>'[12]Vogue Costs'!G75+'[12]Vogue Costs'!G75*(VougeMarkUp)+VougeFullLabour</f>
        <v>73.904845887445887</v>
      </c>
      <c r="H77" s="234">
        <f>'[12]Vogue Costs'!H75+'[12]Vogue Costs'!H75*(VougeMarkUp)+VougeFullLabour</f>
        <v>85.764841731601734</v>
      </c>
      <c r="I77" s="234">
        <f>'[12]Vogue Costs'!I75+'[12]Vogue Costs'!I75*(VougeMarkUp)+VougeFullLabour</f>
        <v>97.624837575757553</v>
      </c>
      <c r="J77" s="234">
        <f>'[12]Vogue Costs'!J75+'[12]Vogue Costs'!J75*(VougeMarkUp)+VougeFullLabour</f>
        <v>109.48483341991343</v>
      </c>
      <c r="K77" s="234">
        <f>'[12]Vogue Costs'!K75+'[12]Vogue Costs'!K75*(VougeMarkUp)+VougeFullLabour</f>
        <v>121.34482926406928</v>
      </c>
      <c r="L77" s="234">
        <f>'[12]Vogue Costs'!L75+'[12]Vogue Costs'!L75*(VougeMarkUp)+VougeFullLabour</f>
        <v>133.20482510822509</v>
      </c>
      <c r="M77" s="234">
        <f>'[12]Vogue Costs'!M75+'[12]Vogue Costs'!M75*(VougeMarkUp)+VougeFullLabour</f>
        <v>145.06482095238096</v>
      </c>
      <c r="N77" s="234">
        <f>'[12]Vogue Costs'!N75+'[12]Vogue Costs'!N75*(VougeMarkUp)+VougeFullLabour</f>
        <v>156.92481679653679</v>
      </c>
    </row>
    <row r="78" spans="1:14" ht="18.75" x14ac:dyDescent="0.25">
      <c r="A78" s="233">
        <f>[12]Sumary!Q14</f>
        <v>1.2</v>
      </c>
      <c r="B78" s="49">
        <f>[12]Sumary!R14</f>
        <v>47.244094488188978</v>
      </c>
      <c r="C78" s="234">
        <f>'[12]Vogue Costs'!C76+'[12]Vogue Costs'!C76*(VougeMarkUp)+VougeFullLabour</f>
        <v>28.259330043290046</v>
      </c>
      <c r="D78" s="234">
        <f>'[12]Vogue Costs'!D76+'[12]Vogue Costs'!D76*(VougeMarkUp)+VougeFullLabour</f>
        <v>43.651793419913417</v>
      </c>
      <c r="E78" s="234">
        <f>'[12]Vogue Costs'!E76+'[12]Vogue Costs'!E76*(VougeMarkUp)+VougeFullLabour</f>
        <v>59.044256796536793</v>
      </c>
      <c r="F78" s="234">
        <f>'[12]Vogue Costs'!F76+'[12]Vogue Costs'!F76*(VougeMarkUp)+VougeFullLabour</f>
        <v>74.436720173160168</v>
      </c>
      <c r="G78" s="234">
        <f>'[12]Vogue Costs'!G76+'[12]Vogue Costs'!G76*(VougeMarkUp)+VougeFullLabour</f>
        <v>91.567183549783536</v>
      </c>
      <c r="H78" s="234">
        <f>'[12]Vogue Costs'!H76+'[12]Vogue Costs'!H76*(VougeMarkUp)+VougeFullLabour</f>
        <v>106.95964692640693</v>
      </c>
      <c r="I78" s="234">
        <f>'[12]Vogue Costs'!I76+'[12]Vogue Costs'!I76*(VougeMarkUp)+VougeFullLabour</f>
        <v>122.3521103030303</v>
      </c>
      <c r="J78" s="234">
        <f>'[12]Vogue Costs'!J76+'[12]Vogue Costs'!J76*(VougeMarkUp)+VougeFullLabour</f>
        <v>137.74457367965366</v>
      </c>
      <c r="K78" s="234">
        <f>'[12]Vogue Costs'!K76+'[12]Vogue Costs'!K76*(VougeMarkUp)+VougeFullLabour</f>
        <v>153.13703705627705</v>
      </c>
      <c r="L78" s="234">
        <f>'[12]Vogue Costs'!L76+'[12]Vogue Costs'!L76*(VougeMarkUp)+VougeFullLabour</f>
        <v>168.52950043290039</v>
      </c>
      <c r="M78" s="234">
        <f>'[12]Vogue Costs'!M76+'[12]Vogue Costs'!M76*(VougeMarkUp)+VougeFullLabour</f>
        <v>183.92196380952379</v>
      </c>
      <c r="N78" s="234">
        <f>'[12]Vogue Costs'!N76+'[12]Vogue Costs'!N76*(VougeMarkUp)+VougeFullLabour</f>
        <v>199.31442718614716</v>
      </c>
    </row>
    <row r="79" spans="1:14" ht="18.75" x14ac:dyDescent="0.25">
      <c r="A79" s="233">
        <f>[12]Sumary!Q15</f>
        <v>1.6</v>
      </c>
      <c r="B79" s="49">
        <f>[12]Sumary!R15</f>
        <v>62.99212598425197</v>
      </c>
      <c r="C79" s="234">
        <f>'[12]Vogue Costs'!C77+'[12]Vogue Costs'!C77*(VougeMarkUp)+VougeFullLabour</f>
        <v>31.791797575757577</v>
      </c>
      <c r="D79" s="234">
        <f>'[12]Vogue Costs'!D77+'[12]Vogue Costs'!D77*(VougeMarkUp)+VougeFullLabour</f>
        <v>50.716728484848481</v>
      </c>
      <c r="E79" s="234">
        <f>'[12]Vogue Costs'!E77+'[12]Vogue Costs'!E77*(VougeMarkUp)+VougeFullLabour</f>
        <v>69.641659393939392</v>
      </c>
      <c r="F79" s="234">
        <f>'[12]Vogue Costs'!F77+'[12]Vogue Costs'!F77*(VougeMarkUp)+VougeFullLabour</f>
        <v>88.56659030303031</v>
      </c>
      <c r="G79" s="234">
        <f>'[12]Vogue Costs'!G77+'[12]Vogue Costs'!G77*(VougeMarkUp)+VougeFullLabour</f>
        <v>109.22952121212121</v>
      </c>
      <c r="H79" s="234">
        <f>'[12]Vogue Costs'!H77+'[12]Vogue Costs'!H77*(VougeMarkUp)+VougeFullLabour</f>
        <v>128.1544521212121</v>
      </c>
      <c r="I79" s="234">
        <f>'[12]Vogue Costs'!I77+'[12]Vogue Costs'!I77*(VougeMarkUp)+VougeFullLabour</f>
        <v>147.07938303030301</v>
      </c>
      <c r="J79" s="234">
        <f>'[12]Vogue Costs'!J77+'[12]Vogue Costs'!J77*(VougeMarkUp)+VougeFullLabour</f>
        <v>166.00431393939394</v>
      </c>
      <c r="K79" s="234">
        <f>'[12]Vogue Costs'!K77+'[12]Vogue Costs'!K77*(VougeMarkUp)+VougeFullLabour</f>
        <v>184.92924484848484</v>
      </c>
      <c r="L79" s="234">
        <f>'[12]Vogue Costs'!L77+'[12]Vogue Costs'!L77*(VougeMarkUp)+VougeFullLabour</f>
        <v>203.85417575757575</v>
      </c>
      <c r="M79" s="234">
        <f>'[12]Vogue Costs'!M77+'[12]Vogue Costs'!M77*(VougeMarkUp)+VougeFullLabour</f>
        <v>222.77910666666668</v>
      </c>
      <c r="N79" s="234">
        <f>'[12]Vogue Costs'!N77+'[12]Vogue Costs'!N77*(VougeMarkUp)+VougeFullLabour</f>
        <v>241.70403757575755</v>
      </c>
    </row>
    <row r="80" spans="1:14" ht="18.75" x14ac:dyDescent="0.25">
      <c r="A80" s="233">
        <f>[12]Sumary!Q16</f>
        <v>2</v>
      </c>
      <c r="B80" s="49">
        <f>[12]Sumary!R16</f>
        <v>78.740157480314963</v>
      </c>
      <c r="C80" s="234">
        <f>'[12]Vogue Costs'!C78+'[12]Vogue Costs'!C78*(VougeMarkUp)+VougeFullLabour</f>
        <v>35.324265108225106</v>
      </c>
      <c r="D80" s="234">
        <f>'[12]Vogue Costs'!D78+'[12]Vogue Costs'!D78*(VougeMarkUp)+VougeFullLabour</f>
        <v>57.781663549783552</v>
      </c>
      <c r="E80" s="234">
        <f>'[12]Vogue Costs'!E78+'[12]Vogue Costs'!E78*(VougeMarkUp)+VougeFullLabour</f>
        <v>80.239061991341998</v>
      </c>
      <c r="F80" s="234">
        <f>'[12]Vogue Costs'!F78+'[12]Vogue Costs'!F78*(VougeMarkUp)+VougeFullLabour</f>
        <v>102.69646043290044</v>
      </c>
      <c r="G80" s="234">
        <f>'[12]Vogue Costs'!G78+'[12]Vogue Costs'!G78*(VougeMarkUp)+VougeFullLabour</f>
        <v>126.89185887445889</v>
      </c>
      <c r="H80" s="234">
        <f>'[12]Vogue Costs'!H78+'[12]Vogue Costs'!H78*(VougeMarkUp)+VougeFullLabour</f>
        <v>149.34925731601732</v>
      </c>
      <c r="I80" s="234">
        <f>'[12]Vogue Costs'!I78+'[12]Vogue Costs'!I78*(VougeMarkUp)+VougeFullLabour</f>
        <v>171.80665575757573</v>
      </c>
      <c r="J80" s="234">
        <f>'[12]Vogue Costs'!J78+'[12]Vogue Costs'!J78*(VougeMarkUp)+VougeFullLabour</f>
        <v>194.26405419913419</v>
      </c>
      <c r="K80" s="234">
        <f>'[12]Vogue Costs'!K78+'[12]Vogue Costs'!K78*(VougeMarkUp)+VougeFullLabour</f>
        <v>216.72145264069266</v>
      </c>
      <c r="L80" s="234">
        <f>'[12]Vogue Costs'!L78+'[12]Vogue Costs'!L78*(VougeMarkUp)+VougeFullLabour</f>
        <v>239.1788510822511</v>
      </c>
      <c r="M80" s="234">
        <f>'[12]Vogue Costs'!M78+'[12]Vogue Costs'!M78*(VougeMarkUp)+VougeFullLabour</f>
        <v>261.63624952380957</v>
      </c>
      <c r="N80" s="234">
        <f>'[12]Vogue Costs'!N78+'[12]Vogue Costs'!N78*(VougeMarkUp)+VougeFullLabour</f>
        <v>284.09364796536801</v>
      </c>
    </row>
    <row r="81" spans="1:14" ht="18.75" x14ac:dyDescent="0.25">
      <c r="A81" s="233">
        <f>[12]Sumary!Q17</f>
        <v>2.4</v>
      </c>
      <c r="B81" s="49">
        <f>[12]Sumary!R17</f>
        <v>94.488188976377955</v>
      </c>
      <c r="C81" s="234">
        <f>'[12]Vogue Costs'!C79+'[12]Vogue Costs'!C79*(VougeMarkUp)+VougeFullLabour</f>
        <v>38.856732640692634</v>
      </c>
      <c r="D81" s="234">
        <f>'[12]Vogue Costs'!D79+'[12]Vogue Costs'!D79*(VougeMarkUp)+VougeFullLabour</f>
        <v>64.846598614718616</v>
      </c>
      <c r="E81" s="234">
        <f>'[12]Vogue Costs'!E79+'[12]Vogue Costs'!E79*(VougeMarkUp)+VougeFullLabour</f>
        <v>90.83646458874459</v>
      </c>
      <c r="F81" s="234">
        <f>'[12]Vogue Costs'!F79+'[12]Vogue Costs'!F79*(VougeMarkUp)+VougeFullLabour</f>
        <v>116.82633056277056</v>
      </c>
      <c r="G81" s="234">
        <f>'[12]Vogue Costs'!G79+'[12]Vogue Costs'!G79*(VougeMarkUp)+VougeFullLabour</f>
        <v>144.55419653679652</v>
      </c>
      <c r="H81" s="234">
        <f>'[12]Vogue Costs'!H79+'[12]Vogue Costs'!H79*(VougeMarkUp)+VougeFullLabour</f>
        <v>170.5440625108225</v>
      </c>
      <c r="I81" s="234">
        <f>'[12]Vogue Costs'!I79+'[12]Vogue Costs'!I79*(VougeMarkUp)+VougeFullLabour</f>
        <v>196.53392848484845</v>
      </c>
      <c r="J81" s="234">
        <f>'[12]Vogue Costs'!J79+'[12]Vogue Costs'!J79*(VougeMarkUp)+VougeFullLabour</f>
        <v>222.52379445887445</v>
      </c>
      <c r="K81" s="234">
        <f>'[12]Vogue Costs'!K79+'[12]Vogue Costs'!K79*(VougeMarkUp)+VougeFullLabour</f>
        <v>248.51366043290045</v>
      </c>
      <c r="L81" s="234">
        <f>'[12]Vogue Costs'!L79+'[12]Vogue Costs'!L79*(VougeMarkUp)+VougeFullLabour</f>
        <v>274.50352640692643</v>
      </c>
      <c r="M81" s="234">
        <f>'[12]Vogue Costs'!M79+'[12]Vogue Costs'!M79*(VougeMarkUp)+VougeFullLabour</f>
        <v>300.4933923809524</v>
      </c>
      <c r="N81" s="234">
        <f>'[12]Vogue Costs'!N79+'[12]Vogue Costs'!N79*(VougeMarkUp)+VougeFullLabour</f>
        <v>326.48325835497837</v>
      </c>
    </row>
    <row r="82" spans="1:14" ht="18.75" x14ac:dyDescent="0.25">
      <c r="A82" s="233">
        <f>[12]Sumary!Q18</f>
        <v>2.8</v>
      </c>
      <c r="B82" s="49">
        <f>[12]Sumary!R18</f>
        <v>110.23622047244095</v>
      </c>
      <c r="C82" s="234">
        <f>'[12]Vogue Costs'!C80+'[12]Vogue Costs'!C80*(VougeMarkUp)+VougeFullLabour</f>
        <v>42.38920017316017</v>
      </c>
      <c r="D82" s="234">
        <f>'[12]Vogue Costs'!D80+'[12]Vogue Costs'!D80*(VougeMarkUp)+VougeFullLabour</f>
        <v>71.911533679653687</v>
      </c>
      <c r="E82" s="234">
        <f>'[12]Vogue Costs'!E80+'[12]Vogue Costs'!E80*(VougeMarkUp)+VougeFullLabour</f>
        <v>101.43386718614718</v>
      </c>
      <c r="F82" s="234">
        <f>'[12]Vogue Costs'!F80+'[12]Vogue Costs'!F80*(VougeMarkUp)+VougeFullLabour</f>
        <v>130.95620069264069</v>
      </c>
      <c r="G82" s="234">
        <f>'[12]Vogue Costs'!G80+'[12]Vogue Costs'!G80*(VougeMarkUp)+VougeFullLabour</f>
        <v>162.2165341991342</v>
      </c>
      <c r="H82" s="234">
        <f>'[12]Vogue Costs'!H80+'[12]Vogue Costs'!H80*(VougeMarkUp)+VougeFullLabour</f>
        <v>191.73886770562768</v>
      </c>
      <c r="I82" s="234">
        <f>'[12]Vogue Costs'!I80+'[12]Vogue Costs'!I80*(VougeMarkUp)+VougeFullLabour</f>
        <v>221.26120121212116</v>
      </c>
      <c r="J82" s="234">
        <f>'[12]Vogue Costs'!J80+'[12]Vogue Costs'!J80*(VougeMarkUp)+VougeFullLabour</f>
        <v>250.7835347186147</v>
      </c>
      <c r="K82" s="234">
        <f>'[12]Vogue Costs'!K80+'[12]Vogue Costs'!K80*(VougeMarkUp)+VougeFullLabour</f>
        <v>280.30586822510827</v>
      </c>
      <c r="L82" s="234">
        <f>'[12]Vogue Costs'!L80+'[12]Vogue Costs'!L80*(VougeMarkUp)+VougeFullLabour</f>
        <v>309.82820173160178</v>
      </c>
      <c r="M82" s="234">
        <f>'[12]Vogue Costs'!M80+'[12]Vogue Costs'!M80*(VougeMarkUp)+VougeFullLabour</f>
        <v>339.35053523809529</v>
      </c>
      <c r="N82" s="234">
        <f>'[12]Vogue Costs'!N80+'[12]Vogue Costs'!N80*(VougeMarkUp)+VougeFullLabour</f>
        <v>368.87286874458874</v>
      </c>
    </row>
    <row r="83" spans="1:14" ht="18.75" x14ac:dyDescent="0.25">
      <c r="A83" s="233">
        <f>[12]Sumary!Q19</f>
        <v>3.2</v>
      </c>
      <c r="B83" s="49">
        <f>[12]Sumary!R19</f>
        <v>125.98425196850394</v>
      </c>
      <c r="C83" s="234">
        <f>'[12]Vogue Costs'!C81+'[12]Vogue Costs'!C81*(VougeMarkUp)+VougeFullLabour</f>
        <v>45.921667705627705</v>
      </c>
      <c r="D83" s="234">
        <f>'[12]Vogue Costs'!D81+'[12]Vogue Costs'!D81*(VougeMarkUp)+VougeFullLabour</f>
        <v>78.976468744588757</v>
      </c>
      <c r="E83" s="234">
        <f>'[12]Vogue Costs'!E81+'[12]Vogue Costs'!E81*(VougeMarkUp)+VougeFullLabour</f>
        <v>112.03126978354979</v>
      </c>
      <c r="F83" s="234">
        <f>'[12]Vogue Costs'!F81+'[12]Vogue Costs'!F81*(VougeMarkUp)+VougeFullLabour</f>
        <v>145.08607082251083</v>
      </c>
      <c r="G83" s="234">
        <f>'[12]Vogue Costs'!G81+'[12]Vogue Costs'!G81*(VougeMarkUp)+VougeFullLabour</f>
        <v>179.87887186147188</v>
      </c>
      <c r="H83" s="234">
        <f>'[12]Vogue Costs'!H81+'[12]Vogue Costs'!H81*(VougeMarkUp)+VougeFullLabour</f>
        <v>212.9336729004329</v>
      </c>
      <c r="I83" s="234">
        <f>'[12]Vogue Costs'!I81+'[12]Vogue Costs'!I81*(VougeMarkUp)+VougeFullLabour</f>
        <v>245.98847393939391</v>
      </c>
      <c r="J83" s="234">
        <f>'[12]Vogue Costs'!J81+'[12]Vogue Costs'!J81*(VougeMarkUp)+VougeFullLabour</f>
        <v>279.04327497835504</v>
      </c>
      <c r="K83" s="234">
        <f>'[12]Vogue Costs'!K81+'[12]Vogue Costs'!K81*(VougeMarkUp)+VougeFullLabour</f>
        <v>312.09807601731609</v>
      </c>
      <c r="L83" s="234">
        <f>'[12]Vogue Costs'!L81+'[12]Vogue Costs'!L81*(VougeMarkUp)+VougeFullLabour</f>
        <v>345.15287705627713</v>
      </c>
      <c r="M83" s="234">
        <f>'[12]Vogue Costs'!M81+'[12]Vogue Costs'!M81*(VougeMarkUp)+VougeFullLabour</f>
        <v>378.20767809523812</v>
      </c>
      <c r="N83" s="234">
        <f>'[12]Vogue Costs'!N81+'[12]Vogue Costs'!N81*(VougeMarkUp)+VougeFullLabour</f>
        <v>411.26247913419917</v>
      </c>
    </row>
    <row r="84" spans="1:14" ht="18.75" x14ac:dyDescent="0.25">
      <c r="A84" s="233">
        <f>[12]Sumary!Q20</f>
        <v>3.6</v>
      </c>
      <c r="B84" s="49">
        <f>[12]Sumary!R20</f>
        <v>141.73228346456693</v>
      </c>
      <c r="C84" s="234">
        <f>'[12]Vogue Costs'!C82+'[12]Vogue Costs'!C82*(VougeMarkUp)+VougeFullLabour</f>
        <v>49.454135238095233</v>
      </c>
      <c r="D84" s="234">
        <f>'[12]Vogue Costs'!D82+'[12]Vogue Costs'!D82*(VougeMarkUp)+VougeFullLabour</f>
        <v>86.041403809523814</v>
      </c>
      <c r="E84" s="234">
        <f>'[12]Vogue Costs'!E82+'[12]Vogue Costs'!E82*(VougeMarkUp)+VougeFullLabour</f>
        <v>122.62867238095238</v>
      </c>
      <c r="F84" s="234">
        <f>'[12]Vogue Costs'!F82+'[12]Vogue Costs'!F82*(VougeMarkUp)+VougeFullLabour</f>
        <v>159.21594095238092</v>
      </c>
      <c r="G84" s="234">
        <f>'[12]Vogue Costs'!G82+'[12]Vogue Costs'!G82*(VougeMarkUp)+VougeFullLabour</f>
        <v>197.54120952380953</v>
      </c>
      <c r="H84" s="234">
        <f>'[12]Vogue Costs'!H82+'[12]Vogue Costs'!H82*(VougeMarkUp)+VougeFullLabour</f>
        <v>234.12847809523808</v>
      </c>
      <c r="I84" s="234">
        <f>'[12]Vogue Costs'!I82+'[12]Vogue Costs'!I82*(VougeMarkUp)+VougeFullLabour</f>
        <v>270.71574666666663</v>
      </c>
      <c r="J84" s="234">
        <f>'[12]Vogue Costs'!J82+'[12]Vogue Costs'!J82*(VougeMarkUp)+VougeFullLabour</f>
        <v>307.30301523809521</v>
      </c>
      <c r="K84" s="234">
        <f>'[12]Vogue Costs'!K82+'[12]Vogue Costs'!K82*(VougeMarkUp)+VougeFullLabour</f>
        <v>343.89028380952385</v>
      </c>
      <c r="L84" s="234">
        <f>'[12]Vogue Costs'!L82+'[12]Vogue Costs'!L82*(VougeMarkUp)+VougeFullLabour</f>
        <v>380.47755238095243</v>
      </c>
      <c r="M84" s="234">
        <f>'[12]Vogue Costs'!M82+'[12]Vogue Costs'!M82*(VougeMarkUp)+VougeFullLabour</f>
        <v>417.06482095238101</v>
      </c>
      <c r="N84" s="234">
        <f>'[12]Vogue Costs'!N82+'[12]Vogue Costs'!N82*(VougeMarkUp)+VougeFullLabour</f>
        <v>453.65208952380954</v>
      </c>
    </row>
    <row r="85" spans="1:14" ht="18.75" x14ac:dyDescent="0.25">
      <c r="A85" s="233">
        <f>[12]Sumary!Q21</f>
        <v>4</v>
      </c>
      <c r="B85" s="49">
        <f>[12]Sumary!R21</f>
        <v>157.48031496062993</v>
      </c>
      <c r="C85" s="234">
        <f>'[12]Vogue Costs'!C83+'[12]Vogue Costs'!C83*(VougeMarkUp)+VougeFullLabour</f>
        <v>52.986602770562762</v>
      </c>
      <c r="D85" s="234">
        <f>'[12]Vogue Costs'!D83+'[12]Vogue Costs'!D83*(VougeMarkUp)+VougeFullLabour</f>
        <v>93.106338874458871</v>
      </c>
      <c r="E85" s="234">
        <f>'[12]Vogue Costs'!E83+'[12]Vogue Costs'!E83*(VougeMarkUp)+VougeFullLabour</f>
        <v>133.22607497835497</v>
      </c>
      <c r="F85" s="234">
        <f>'[12]Vogue Costs'!F83+'[12]Vogue Costs'!F83*(VougeMarkUp)+VougeFullLabour</f>
        <v>173.34581108225106</v>
      </c>
      <c r="G85" s="234">
        <f>'[12]Vogue Costs'!G83+'[12]Vogue Costs'!G83*(VougeMarkUp)+VougeFullLabour</f>
        <v>215.20354718614718</v>
      </c>
      <c r="H85" s="234">
        <f>'[12]Vogue Costs'!H83+'[12]Vogue Costs'!H83*(VougeMarkUp)+VougeFullLabour</f>
        <v>255.32328329004326</v>
      </c>
      <c r="I85" s="234">
        <f>'[12]Vogue Costs'!I83+'[12]Vogue Costs'!I83*(VougeMarkUp)+VougeFullLabour</f>
        <v>295.44301939393938</v>
      </c>
      <c r="J85" s="234">
        <f>'[12]Vogue Costs'!J83+'[12]Vogue Costs'!J83*(VougeMarkUp)+VougeFullLabour</f>
        <v>335.56275549783544</v>
      </c>
      <c r="K85" s="234">
        <f>'[12]Vogue Costs'!K83+'[12]Vogue Costs'!K83*(VougeMarkUp)+VougeFullLabour</f>
        <v>375.68249160173167</v>
      </c>
      <c r="L85" s="234">
        <f>'[12]Vogue Costs'!L83+'[12]Vogue Costs'!L83*(VougeMarkUp)+VougeFullLabour</f>
        <v>415.80222770562773</v>
      </c>
      <c r="M85" s="234">
        <f>'[12]Vogue Costs'!M83+'[12]Vogue Costs'!M83*(VougeMarkUp)+VougeFullLabour</f>
        <v>455.92196380952385</v>
      </c>
      <c r="N85" s="234">
        <f>'[12]Vogue Costs'!N83+'[12]Vogue Costs'!N83*(VougeMarkUp)+VougeFullLabour</f>
        <v>496.0416999134199</v>
      </c>
    </row>
    <row r="86" spans="1:14" ht="18.75" x14ac:dyDescent="0.25">
      <c r="A86" s="235"/>
      <c r="B86" s="235"/>
      <c r="C86" s="235"/>
      <c r="D86" s="32"/>
      <c r="E86" s="235"/>
      <c r="F86" s="32"/>
      <c r="G86" s="235"/>
      <c r="H86" s="32"/>
      <c r="I86" s="235"/>
      <c r="J86" s="32"/>
      <c r="K86" s="235"/>
      <c r="L86" s="32"/>
      <c r="M86" s="235"/>
      <c r="N86" s="32"/>
    </row>
    <row r="87" spans="1:14" ht="18.75" x14ac:dyDescent="0.25">
      <c r="A87" s="236" t="s">
        <v>513</v>
      </c>
      <c r="B87" s="235"/>
      <c r="C87" s="235"/>
      <c r="D87" s="32"/>
      <c r="E87" s="237"/>
      <c r="F87" s="32"/>
      <c r="G87" s="230"/>
      <c r="H87" s="32"/>
      <c r="I87" s="235"/>
      <c r="J87" s="32"/>
      <c r="K87" s="235"/>
      <c r="L87" s="32"/>
      <c r="M87" s="235"/>
      <c r="N87" s="32"/>
    </row>
    <row r="88" spans="1:14" ht="18.75" x14ac:dyDescent="0.25">
      <c r="A88" s="719" t="s">
        <v>240</v>
      </c>
      <c r="B88" s="720"/>
      <c r="C88" s="38">
        <f>[12]Sumary!S10</f>
        <v>0.4</v>
      </c>
      <c r="D88" s="39">
        <f>[12]Sumary!T10</f>
        <v>0.8</v>
      </c>
      <c r="E88" s="39">
        <f>[12]Sumary!U10</f>
        <v>1.2</v>
      </c>
      <c r="F88" s="39">
        <f>[12]Sumary!V10</f>
        <v>1.6</v>
      </c>
      <c r="G88" s="39">
        <f>[12]Sumary!W10</f>
        <v>2</v>
      </c>
      <c r="H88" s="39">
        <f>[12]Sumary!X10</f>
        <v>2.4</v>
      </c>
      <c r="I88" s="39">
        <f>[12]Sumary!Y10</f>
        <v>2.8</v>
      </c>
      <c r="J88" s="39">
        <f>[12]Sumary!Z10</f>
        <v>3.2</v>
      </c>
      <c r="K88" s="39">
        <f>[12]Sumary!AA10</f>
        <v>3.6</v>
      </c>
      <c r="L88" s="39">
        <f>[12]Sumary!AB10</f>
        <v>4</v>
      </c>
      <c r="M88" s="39">
        <f>[12]Sumary!AC10</f>
        <v>4.4000000000000004</v>
      </c>
      <c r="N88" s="40">
        <f>[12]Sumary!AD10</f>
        <v>4.8</v>
      </c>
    </row>
    <row r="89" spans="1:14" ht="37.5" x14ac:dyDescent="0.25">
      <c r="A89" s="56"/>
      <c r="B89" s="57" t="s">
        <v>241</v>
      </c>
      <c r="C89" s="58">
        <f>[12]Sumary!S11</f>
        <v>15.748031496062993</v>
      </c>
      <c r="D89" s="59">
        <f>[12]Sumary!T11</f>
        <v>31.496062992125985</v>
      </c>
      <c r="E89" s="59">
        <f>[12]Sumary!U11</f>
        <v>47.244094488188978</v>
      </c>
      <c r="F89" s="59">
        <f>[12]Sumary!V11</f>
        <v>62.99212598425197</v>
      </c>
      <c r="G89" s="59">
        <f>[12]Sumary!W11</f>
        <v>78.740157480314963</v>
      </c>
      <c r="H89" s="59">
        <f>[12]Sumary!X11</f>
        <v>94.488188976377955</v>
      </c>
      <c r="I89" s="59">
        <f>[12]Sumary!Y11</f>
        <v>110.23622047244095</v>
      </c>
      <c r="J89" s="59">
        <f>[12]Sumary!Z11</f>
        <v>125.98425196850394</v>
      </c>
      <c r="K89" s="59">
        <f>[12]Sumary!AA11</f>
        <v>141.73228346456693</v>
      </c>
      <c r="L89" s="59">
        <f>[12]Sumary!AB11</f>
        <v>157.48031496062993</v>
      </c>
      <c r="M89" s="59">
        <f>[12]Sumary!AC11</f>
        <v>173.22834645669292</v>
      </c>
      <c r="N89" s="46">
        <f>[12]Sumary!AD11</f>
        <v>188.97637795275591</v>
      </c>
    </row>
    <row r="90" spans="1:14" ht="18.75" x14ac:dyDescent="0.25">
      <c r="A90" s="233">
        <f>[12]Sumary!Q12</f>
        <v>0.4</v>
      </c>
      <c r="B90" s="49">
        <f>[12]Sumary!R12</f>
        <v>15.748031496062993</v>
      </c>
      <c r="C90" s="234">
        <f>'[12]Vogue Costs'!C88+'[12]Vogue Costs'!C88*(VougeMarkUp)+VougeFullLabour</f>
        <v>24.742966406926406</v>
      </c>
      <c r="D90" s="234">
        <f>'[12]Vogue Costs'!D88+'[12]Vogue Costs'!D88*(VougeMarkUp)+VougeFullLabour</f>
        <v>36.619066147186146</v>
      </c>
      <c r="E90" s="234">
        <f>'[12]Vogue Costs'!E88+'[12]Vogue Costs'!E88*(VougeMarkUp)+VougeFullLabour</f>
        <v>48.495165887445886</v>
      </c>
      <c r="F90" s="234">
        <f>'[12]Vogue Costs'!F88+'[12]Vogue Costs'!F88*(VougeMarkUp)+VougeFullLabour</f>
        <v>60.371265627705618</v>
      </c>
      <c r="G90" s="234">
        <f>'[12]Vogue Costs'!G88+'[12]Vogue Costs'!G88*(VougeMarkUp)+VougeFullLabour</f>
        <v>73.985365367965372</v>
      </c>
      <c r="H90" s="234">
        <f>'[12]Vogue Costs'!H88+'[12]Vogue Costs'!H88*(VougeMarkUp)+VougeFullLabour</f>
        <v>85.861465108225119</v>
      </c>
      <c r="I90" s="234">
        <f>'[12]Vogue Costs'!I88+'[12]Vogue Costs'!I88*(VougeMarkUp)+VougeFullLabour</f>
        <v>97.737564848484837</v>
      </c>
      <c r="J90" s="234">
        <f>'[12]Vogue Costs'!J88+'[12]Vogue Costs'!J88*(VougeMarkUp)+VougeFullLabour</f>
        <v>109.61366458874458</v>
      </c>
      <c r="K90" s="234">
        <f>'[12]Vogue Costs'!K88+'[12]Vogue Costs'!K88*(VougeMarkUp)+VougeFullLabour</f>
        <v>121.48976432900436</v>
      </c>
      <c r="L90" s="234">
        <f>'[12]Vogue Costs'!L88+'[12]Vogue Costs'!L88*(VougeMarkUp)+VougeFullLabour</f>
        <v>133.36586406926406</v>
      </c>
      <c r="M90" s="234">
        <f>'[12]Vogue Costs'!M88+'[12]Vogue Costs'!M88*(VougeMarkUp)+VougeFullLabour</f>
        <v>145.24196380952381</v>
      </c>
      <c r="N90" s="234">
        <f>'[12]Vogue Costs'!N88+'[12]Vogue Costs'!N88*(VougeMarkUp)+VougeFullLabour</f>
        <v>157.11806354978356</v>
      </c>
    </row>
    <row r="91" spans="1:14" ht="18.75" x14ac:dyDescent="0.25">
      <c r="A91" s="233">
        <f>[12]Sumary!Q13</f>
        <v>0.8</v>
      </c>
      <c r="B91" s="49">
        <f>[12]Sumary!R13</f>
        <v>31.496062992125985</v>
      </c>
      <c r="C91" s="234">
        <f>'[12]Vogue Costs'!C89+'[12]Vogue Costs'!C89*(VougeMarkUp)+VougeFullLabour</f>
        <v>31.142966406926408</v>
      </c>
      <c r="D91" s="234">
        <f>'[12]Vogue Costs'!D89+'[12]Vogue Costs'!D89*(VougeMarkUp)+VougeFullLabour</f>
        <v>49.41906614718615</v>
      </c>
      <c r="E91" s="234">
        <f>'[12]Vogue Costs'!E89+'[12]Vogue Costs'!E89*(VougeMarkUp)+VougeFullLabour</f>
        <v>67.695165887445896</v>
      </c>
      <c r="F91" s="234">
        <f>'[12]Vogue Costs'!F89+'[12]Vogue Costs'!F89*(VougeMarkUp)+VougeFullLabour</f>
        <v>85.971265627705648</v>
      </c>
      <c r="G91" s="234">
        <f>'[12]Vogue Costs'!G89+'[12]Vogue Costs'!G89*(VougeMarkUp)+VougeFullLabour</f>
        <v>105.98536536796537</v>
      </c>
      <c r="H91" s="234">
        <f>'[12]Vogue Costs'!H89+'[12]Vogue Costs'!H89*(VougeMarkUp)+VougeFullLabour</f>
        <v>124.26146510822512</v>
      </c>
      <c r="I91" s="234">
        <f>'[12]Vogue Costs'!I89+'[12]Vogue Costs'!I89*(VougeMarkUp)+VougeFullLabour</f>
        <v>142.53756484848481</v>
      </c>
      <c r="J91" s="234">
        <f>'[12]Vogue Costs'!J89+'[12]Vogue Costs'!J89*(VougeMarkUp)+VougeFullLabour</f>
        <v>160.81366458874459</v>
      </c>
      <c r="K91" s="234">
        <f>'[12]Vogue Costs'!K89+'[12]Vogue Costs'!K89*(VougeMarkUp)+VougeFullLabour</f>
        <v>179.08976432900434</v>
      </c>
      <c r="L91" s="234">
        <f>'[12]Vogue Costs'!L89+'[12]Vogue Costs'!L89*(VougeMarkUp)+VougeFullLabour</f>
        <v>197.36586406926406</v>
      </c>
      <c r="M91" s="234">
        <f>'[12]Vogue Costs'!M89+'[12]Vogue Costs'!M89*(VougeMarkUp)+VougeFullLabour</f>
        <v>215.64196380952382</v>
      </c>
      <c r="N91" s="234">
        <f>'[12]Vogue Costs'!N89+'[12]Vogue Costs'!N89*(VougeMarkUp)+VougeFullLabour</f>
        <v>233.91806354978354</v>
      </c>
    </row>
    <row r="92" spans="1:14" ht="18.75" x14ac:dyDescent="0.25">
      <c r="A92" s="233">
        <f>[12]Sumary!Q14</f>
        <v>1.2</v>
      </c>
      <c r="B92" s="49">
        <f>[12]Sumary!R14</f>
        <v>47.244094488188978</v>
      </c>
      <c r="C92" s="234">
        <f>'[12]Vogue Costs'!C90+'[12]Vogue Costs'!C90*(VougeMarkUp)+VougeFullLabour</f>
        <v>37.542966406926404</v>
      </c>
      <c r="D92" s="234">
        <f>'[12]Vogue Costs'!D90+'[12]Vogue Costs'!D90*(VougeMarkUp)+VougeFullLabour</f>
        <v>62.219066147186147</v>
      </c>
      <c r="E92" s="234">
        <f>'[12]Vogue Costs'!E90+'[12]Vogue Costs'!E90*(VougeMarkUp)+VougeFullLabour</f>
        <v>86.895165887445884</v>
      </c>
      <c r="F92" s="234">
        <f>'[12]Vogue Costs'!F90+'[12]Vogue Costs'!F90*(VougeMarkUp)+VougeFullLabour</f>
        <v>111.57126562770563</v>
      </c>
      <c r="G92" s="234">
        <f>'[12]Vogue Costs'!G90+'[12]Vogue Costs'!G90*(VougeMarkUp)+VougeFullLabour</f>
        <v>137.98536536796536</v>
      </c>
      <c r="H92" s="234">
        <f>'[12]Vogue Costs'!H90+'[12]Vogue Costs'!H90*(VougeMarkUp)+VougeFullLabour</f>
        <v>162.66146510822509</v>
      </c>
      <c r="I92" s="234">
        <f>'[12]Vogue Costs'!I90+'[12]Vogue Costs'!I90*(VougeMarkUp)+VougeFullLabour</f>
        <v>187.33756484848482</v>
      </c>
      <c r="J92" s="234">
        <f>'[12]Vogue Costs'!J90+'[12]Vogue Costs'!J90*(VougeMarkUp)+VougeFullLabour</f>
        <v>212.01366458874458</v>
      </c>
      <c r="K92" s="234">
        <f>'[12]Vogue Costs'!K90+'[12]Vogue Costs'!K90*(VougeMarkUp)+VougeFullLabour</f>
        <v>236.68976432900433</v>
      </c>
      <c r="L92" s="234">
        <f>'[12]Vogue Costs'!L90+'[12]Vogue Costs'!L90*(VougeMarkUp)+VougeFullLabour</f>
        <v>261.36586406926409</v>
      </c>
      <c r="M92" s="234">
        <f>'[12]Vogue Costs'!M90+'[12]Vogue Costs'!M90*(VougeMarkUp)+VougeFullLabour</f>
        <v>286.04196380952385</v>
      </c>
      <c r="N92" s="234">
        <f>'[12]Vogue Costs'!N90+'[12]Vogue Costs'!N90*(VougeMarkUp)+VougeFullLabour</f>
        <v>310.71806354978355</v>
      </c>
    </row>
    <row r="93" spans="1:14" ht="18.75" x14ac:dyDescent="0.25">
      <c r="A93" s="233">
        <f>[12]Sumary!Q15</f>
        <v>1.6</v>
      </c>
      <c r="B93" s="49">
        <f>[12]Sumary!R15</f>
        <v>62.99212598425197</v>
      </c>
      <c r="C93" s="234">
        <f>'[12]Vogue Costs'!C91+'[12]Vogue Costs'!C91*(VougeMarkUp)+VougeFullLabour</f>
        <v>43.942966406926409</v>
      </c>
      <c r="D93" s="234">
        <f>'[12]Vogue Costs'!D91+'[12]Vogue Costs'!D91*(VougeMarkUp)+VougeFullLabour</f>
        <v>75.019066147186152</v>
      </c>
      <c r="E93" s="234">
        <f>'[12]Vogue Costs'!E91+'[12]Vogue Costs'!E91*(VougeMarkUp)+VougeFullLabour</f>
        <v>106.09516588744589</v>
      </c>
      <c r="F93" s="234">
        <f>'[12]Vogue Costs'!F91+'[12]Vogue Costs'!F91*(VougeMarkUp)+VougeFullLabour</f>
        <v>137.17126562770562</v>
      </c>
      <c r="G93" s="234">
        <f>'[12]Vogue Costs'!G91+'[12]Vogue Costs'!G91*(VougeMarkUp)+VougeFullLabour</f>
        <v>169.98536536796539</v>
      </c>
      <c r="H93" s="234">
        <f>'[12]Vogue Costs'!H91+'[12]Vogue Costs'!H91*(VougeMarkUp)+VougeFullLabour</f>
        <v>201.06146510822509</v>
      </c>
      <c r="I93" s="234">
        <f>'[12]Vogue Costs'!I91+'[12]Vogue Costs'!I91*(VougeMarkUp)+VougeFullLabour</f>
        <v>232.13756484848483</v>
      </c>
      <c r="J93" s="234">
        <f>'[12]Vogue Costs'!J91+'[12]Vogue Costs'!J91*(VougeMarkUp)+VougeFullLabour</f>
        <v>263.21366458874462</v>
      </c>
      <c r="K93" s="234">
        <f>'[12]Vogue Costs'!K91+'[12]Vogue Costs'!K91*(VougeMarkUp)+VougeFullLabour</f>
        <v>294.28976432900441</v>
      </c>
      <c r="L93" s="234">
        <f>'[12]Vogue Costs'!L91+'[12]Vogue Costs'!L91*(VougeMarkUp)+VougeFullLabour</f>
        <v>325.36586406926415</v>
      </c>
      <c r="M93" s="234">
        <f>'[12]Vogue Costs'!M91+'[12]Vogue Costs'!M91*(VougeMarkUp)+VougeFullLabour</f>
        <v>356.44196380952383</v>
      </c>
      <c r="N93" s="234">
        <f>'[12]Vogue Costs'!N91+'[12]Vogue Costs'!N91*(VougeMarkUp)+VougeFullLabour</f>
        <v>387.51806354978356</v>
      </c>
    </row>
    <row r="94" spans="1:14" ht="18.75" x14ac:dyDescent="0.25">
      <c r="A94" s="233">
        <f>[12]Sumary!Q16</f>
        <v>2</v>
      </c>
      <c r="B94" s="49">
        <f>[12]Sumary!R16</f>
        <v>78.740157480314963</v>
      </c>
      <c r="C94" s="234">
        <f>'[12]Vogue Costs'!C92+'[12]Vogue Costs'!C92*(VougeMarkUp)+VougeFullLabour</f>
        <v>50.342966406926408</v>
      </c>
      <c r="D94" s="234">
        <f>'[12]Vogue Costs'!D92+'[12]Vogue Costs'!D92*(VougeMarkUp)+VougeFullLabour</f>
        <v>87.819066147186163</v>
      </c>
      <c r="E94" s="234">
        <f>'[12]Vogue Costs'!E92+'[12]Vogue Costs'!E92*(VougeMarkUp)+VougeFullLabour</f>
        <v>125.29516588744589</v>
      </c>
      <c r="F94" s="234">
        <f>'[12]Vogue Costs'!F92+'[12]Vogue Costs'!F92*(VougeMarkUp)+VougeFullLabour</f>
        <v>162.77126562770562</v>
      </c>
      <c r="G94" s="234">
        <f>'[12]Vogue Costs'!G92+'[12]Vogue Costs'!G92*(VougeMarkUp)+VougeFullLabour</f>
        <v>201.98536536796539</v>
      </c>
      <c r="H94" s="234">
        <f>'[12]Vogue Costs'!H92+'[12]Vogue Costs'!H92*(VougeMarkUp)+VougeFullLabour</f>
        <v>239.4614651082251</v>
      </c>
      <c r="I94" s="234">
        <f>'[12]Vogue Costs'!I92+'[12]Vogue Costs'!I92*(VougeMarkUp)+VougeFullLabour</f>
        <v>276.9375648484849</v>
      </c>
      <c r="J94" s="234">
        <f>'[12]Vogue Costs'!J92+'[12]Vogue Costs'!J92*(VougeMarkUp)+VougeFullLabour</f>
        <v>314.41366458874461</v>
      </c>
      <c r="K94" s="234">
        <f>'[12]Vogue Costs'!K92+'[12]Vogue Costs'!K92*(VougeMarkUp)+VougeFullLabour</f>
        <v>351.88976432900444</v>
      </c>
      <c r="L94" s="234">
        <f>'[12]Vogue Costs'!L92+'[12]Vogue Costs'!L92*(VougeMarkUp)+VougeFullLabour</f>
        <v>389.36586406926415</v>
      </c>
      <c r="M94" s="234">
        <f>'[12]Vogue Costs'!M92+'[12]Vogue Costs'!M92*(VougeMarkUp)+VougeFullLabour</f>
        <v>426.84196380952392</v>
      </c>
      <c r="N94" s="234">
        <f>'[12]Vogue Costs'!N92+'[12]Vogue Costs'!N92*(VougeMarkUp)+VougeFullLabour</f>
        <v>464.31806354978357</v>
      </c>
    </row>
    <row r="95" spans="1:14" ht="18.75" x14ac:dyDescent="0.25">
      <c r="A95" s="233">
        <f>[12]Sumary!Q17</f>
        <v>2.4</v>
      </c>
      <c r="B95" s="49">
        <f>[12]Sumary!R17</f>
        <v>94.488188976377955</v>
      </c>
      <c r="C95" s="234">
        <f>'[12]Vogue Costs'!C93+'[12]Vogue Costs'!C93*(VougeMarkUp)+VougeFullLabour</f>
        <v>56.742966406926406</v>
      </c>
      <c r="D95" s="234">
        <f>'[12]Vogue Costs'!D93+'[12]Vogue Costs'!D93*(VougeMarkUp)+VougeFullLabour</f>
        <v>100.61906614718616</v>
      </c>
      <c r="E95" s="234">
        <f>'[12]Vogue Costs'!E93+'[12]Vogue Costs'!E93*(VougeMarkUp)+VougeFullLabour</f>
        <v>144.49516588744589</v>
      </c>
      <c r="F95" s="234">
        <f>'[12]Vogue Costs'!F93+'[12]Vogue Costs'!F93*(VougeMarkUp)+VougeFullLabour</f>
        <v>188.37126562770564</v>
      </c>
      <c r="G95" s="234">
        <f>'[12]Vogue Costs'!G93+'[12]Vogue Costs'!G93*(VougeMarkUp)+VougeFullLabour</f>
        <v>233.98536536796536</v>
      </c>
      <c r="H95" s="234">
        <f>'[12]Vogue Costs'!H93+'[12]Vogue Costs'!H93*(VougeMarkUp)+VougeFullLabour</f>
        <v>277.86146510822516</v>
      </c>
      <c r="I95" s="234">
        <f>'[12]Vogue Costs'!I93+'[12]Vogue Costs'!I93*(VougeMarkUp)+VougeFullLabour</f>
        <v>321.73756484848485</v>
      </c>
      <c r="J95" s="234">
        <f>'[12]Vogue Costs'!J93+'[12]Vogue Costs'!J93*(VougeMarkUp)+VougeFullLabour</f>
        <v>365.6136645887446</v>
      </c>
      <c r="K95" s="234">
        <f>'[12]Vogue Costs'!K93+'[12]Vogue Costs'!K93*(VougeMarkUp)+VougeFullLabour</f>
        <v>409.48976432900446</v>
      </c>
      <c r="L95" s="234">
        <f>'[12]Vogue Costs'!L93+'[12]Vogue Costs'!L93*(VougeMarkUp)+VougeFullLabour</f>
        <v>453.36586406926409</v>
      </c>
      <c r="M95" s="234">
        <f>'[12]Vogue Costs'!M93+'[12]Vogue Costs'!M93*(VougeMarkUp)+VougeFullLabour</f>
        <v>497.2419638095239</v>
      </c>
      <c r="N95" s="234">
        <f>'[12]Vogue Costs'!N93+'[12]Vogue Costs'!N93*(VougeMarkUp)+VougeFullLabour</f>
        <v>541.11806354978353</v>
      </c>
    </row>
    <row r="96" spans="1:14" ht="18.75" x14ac:dyDescent="0.25">
      <c r="A96" s="233">
        <f>[12]Sumary!Q18</f>
        <v>2.8</v>
      </c>
      <c r="B96" s="49">
        <f>[12]Sumary!R18</f>
        <v>110.23622047244095</v>
      </c>
      <c r="C96" s="234">
        <f>'[12]Vogue Costs'!C94+'[12]Vogue Costs'!C94*(VougeMarkUp)+VougeFullLabour</f>
        <v>63.142966406926405</v>
      </c>
      <c r="D96" s="234">
        <f>'[12]Vogue Costs'!D94+'[12]Vogue Costs'!D94*(VougeMarkUp)+VougeFullLabour</f>
        <v>113.41906614718616</v>
      </c>
      <c r="E96" s="234">
        <f>'[12]Vogue Costs'!E94+'[12]Vogue Costs'!E94*(VougeMarkUp)+VougeFullLabour</f>
        <v>163.69516588744588</v>
      </c>
      <c r="F96" s="234">
        <f>'[12]Vogue Costs'!F94+'[12]Vogue Costs'!F94*(VougeMarkUp)+VougeFullLabour</f>
        <v>213.97126562770561</v>
      </c>
      <c r="G96" s="234">
        <f>'[12]Vogue Costs'!G94+'[12]Vogue Costs'!G94*(VougeMarkUp)+VougeFullLabour</f>
        <v>265.98536536796541</v>
      </c>
      <c r="H96" s="234">
        <f>'[12]Vogue Costs'!H94+'[12]Vogue Costs'!H94*(VougeMarkUp)+VougeFullLabour</f>
        <v>316.26146510822514</v>
      </c>
      <c r="I96" s="234">
        <f>'[12]Vogue Costs'!I94+'[12]Vogue Costs'!I94*(VougeMarkUp)+VougeFullLabour</f>
        <v>366.53756484848486</v>
      </c>
      <c r="J96" s="234">
        <f>'[12]Vogue Costs'!J94+'[12]Vogue Costs'!J94*(VougeMarkUp)+VougeFullLabour</f>
        <v>416.81366458874459</v>
      </c>
      <c r="K96" s="234">
        <f>'[12]Vogue Costs'!K94+'[12]Vogue Costs'!K94*(VougeMarkUp)+VougeFullLabour</f>
        <v>467.08976432900437</v>
      </c>
      <c r="L96" s="234">
        <f>'[12]Vogue Costs'!L94+'[12]Vogue Costs'!L94*(VougeMarkUp)+VougeFullLabour</f>
        <v>517.36586406926403</v>
      </c>
      <c r="M96" s="234">
        <f>'[12]Vogue Costs'!M94+'[12]Vogue Costs'!M94*(VougeMarkUp)+VougeFullLabour</f>
        <v>567.64196380952376</v>
      </c>
      <c r="N96" s="234">
        <f>'[12]Vogue Costs'!N94+'[12]Vogue Costs'!N94*(VougeMarkUp)+VougeFullLabour</f>
        <v>617.9180635497836</v>
      </c>
    </row>
    <row r="97" spans="1:14" ht="18.75" x14ac:dyDescent="0.25">
      <c r="A97" s="233">
        <f>[12]Sumary!Q19</f>
        <v>3.2</v>
      </c>
      <c r="B97" s="49">
        <f>[12]Sumary!R19</f>
        <v>125.98425196850394</v>
      </c>
      <c r="C97" s="234">
        <f>'[12]Vogue Costs'!C95+'[12]Vogue Costs'!C95*(VougeMarkUp)+VougeFullLabour</f>
        <v>69.542966406926425</v>
      </c>
      <c r="D97" s="234">
        <f>'[12]Vogue Costs'!D95+'[12]Vogue Costs'!D95*(VougeMarkUp)+VougeFullLabour</f>
        <v>126.21906614718618</v>
      </c>
      <c r="E97" s="234">
        <f>'[12]Vogue Costs'!E95+'[12]Vogue Costs'!E95*(VougeMarkUp)+VougeFullLabour</f>
        <v>182.8951658874459</v>
      </c>
      <c r="F97" s="234">
        <f>'[12]Vogue Costs'!F95+'[12]Vogue Costs'!F95*(VougeMarkUp)+VougeFullLabour</f>
        <v>239.57126562770569</v>
      </c>
      <c r="G97" s="234">
        <f>'[12]Vogue Costs'!G95+'[12]Vogue Costs'!G95*(VougeMarkUp)+VougeFullLabour</f>
        <v>297.98536536796541</v>
      </c>
      <c r="H97" s="234">
        <f>'[12]Vogue Costs'!H95+'[12]Vogue Costs'!H95*(VougeMarkUp)+VougeFullLabour</f>
        <v>354.66146510822517</v>
      </c>
      <c r="I97" s="234">
        <f>'[12]Vogue Costs'!I95+'[12]Vogue Costs'!I95*(VougeMarkUp)+VougeFullLabour</f>
        <v>411.33756484848487</v>
      </c>
      <c r="J97" s="234">
        <f>'[12]Vogue Costs'!J95+'[12]Vogue Costs'!J95*(VougeMarkUp)+VougeFullLabour</f>
        <v>468.01366458874469</v>
      </c>
      <c r="K97" s="234">
        <f>'[12]Vogue Costs'!K95+'[12]Vogue Costs'!K95*(VougeMarkUp)+VougeFullLabour</f>
        <v>524.68976432900433</v>
      </c>
      <c r="L97" s="234">
        <f>'[12]Vogue Costs'!L95+'[12]Vogue Costs'!L95*(VougeMarkUp)+VougeFullLabour</f>
        <v>581.36586406926403</v>
      </c>
      <c r="M97" s="234">
        <f>'[12]Vogue Costs'!M95+'[12]Vogue Costs'!M95*(VougeMarkUp)+VougeFullLabour</f>
        <v>638.04196380952385</v>
      </c>
      <c r="N97" s="234">
        <f>'[12]Vogue Costs'!N95+'[12]Vogue Costs'!N95*(VougeMarkUp)+VougeFullLabour</f>
        <v>694.71806354978366</v>
      </c>
    </row>
    <row r="98" spans="1:14" ht="18.75" x14ac:dyDescent="0.25">
      <c r="A98" s="233">
        <f>[12]Sumary!Q20</f>
        <v>3.6</v>
      </c>
      <c r="B98" s="49">
        <f>[12]Sumary!R20</f>
        <v>141.73228346456693</v>
      </c>
      <c r="C98" s="234">
        <f>'[12]Vogue Costs'!C96+'[12]Vogue Costs'!C96*(VougeMarkUp)+VougeFullLabour</f>
        <v>75.942966406926416</v>
      </c>
      <c r="D98" s="234">
        <f>'[12]Vogue Costs'!D96+'[12]Vogue Costs'!D96*(VougeMarkUp)+VougeFullLabour</f>
        <v>139.01906614718615</v>
      </c>
      <c r="E98" s="234">
        <f>'[12]Vogue Costs'!E96+'[12]Vogue Costs'!E96*(VougeMarkUp)+VougeFullLabour</f>
        <v>202.09516588744589</v>
      </c>
      <c r="F98" s="234">
        <f>'[12]Vogue Costs'!F96+'[12]Vogue Costs'!F96*(VougeMarkUp)+VougeFullLabour</f>
        <v>265.17126562770568</v>
      </c>
      <c r="G98" s="234">
        <f>'[12]Vogue Costs'!G96+'[12]Vogue Costs'!G96*(VougeMarkUp)+VougeFullLabour</f>
        <v>329.98536536796541</v>
      </c>
      <c r="H98" s="234">
        <f>'[12]Vogue Costs'!H96+'[12]Vogue Costs'!H96*(VougeMarkUp)+VougeFullLabour</f>
        <v>393.06146510822515</v>
      </c>
      <c r="I98" s="234">
        <f>'[12]Vogue Costs'!I96+'[12]Vogue Costs'!I96*(VougeMarkUp)+VougeFullLabour</f>
        <v>456.13756484848483</v>
      </c>
      <c r="J98" s="234">
        <f>'[12]Vogue Costs'!J96+'[12]Vogue Costs'!J96*(VougeMarkUp)+VougeFullLabour</f>
        <v>519.21366458874456</v>
      </c>
      <c r="K98" s="234">
        <f>'[12]Vogue Costs'!K96+'[12]Vogue Costs'!K96*(VougeMarkUp)+VougeFullLabour</f>
        <v>582.28976432900436</v>
      </c>
      <c r="L98" s="234">
        <f>'[12]Vogue Costs'!L96+'[12]Vogue Costs'!L96*(VougeMarkUp)+VougeFullLabour</f>
        <v>645.36586406926403</v>
      </c>
      <c r="M98" s="234">
        <f>'[12]Vogue Costs'!M96+'[12]Vogue Costs'!M96*(VougeMarkUp)+VougeFullLabour</f>
        <v>708.44196380952383</v>
      </c>
      <c r="N98" s="234">
        <f>'[12]Vogue Costs'!N96+'[12]Vogue Costs'!N96*(VougeMarkUp)+VougeFullLabour</f>
        <v>771.51806354978362</v>
      </c>
    </row>
    <row r="99" spans="1:14" ht="18.75" x14ac:dyDescent="0.25">
      <c r="A99" s="233">
        <f>[12]Sumary!Q21</f>
        <v>4</v>
      </c>
      <c r="B99" s="49">
        <f>[12]Sumary!R21</f>
        <v>157.48031496062993</v>
      </c>
      <c r="C99" s="234">
        <f>'[12]Vogue Costs'!C97+'[12]Vogue Costs'!C97*(VougeMarkUp)+VougeFullLabour</f>
        <v>82.342966406926408</v>
      </c>
      <c r="D99" s="234">
        <f>'[12]Vogue Costs'!D97+'[12]Vogue Costs'!D97*(VougeMarkUp)+VougeFullLabour</f>
        <v>151.81906614718613</v>
      </c>
      <c r="E99" s="234">
        <f>'[12]Vogue Costs'!E97+'[12]Vogue Costs'!E97*(VougeMarkUp)+VougeFullLabour</f>
        <v>221.29516588744588</v>
      </c>
      <c r="F99" s="234">
        <f>'[12]Vogue Costs'!F97+'[12]Vogue Costs'!F97*(VougeMarkUp)+VougeFullLabour</f>
        <v>290.77126562770565</v>
      </c>
      <c r="G99" s="234">
        <f>'[12]Vogue Costs'!G97+'[12]Vogue Costs'!G97*(VougeMarkUp)+VougeFullLabour</f>
        <v>361.98536536796541</v>
      </c>
      <c r="H99" s="234">
        <f>'[12]Vogue Costs'!H97+'[12]Vogue Costs'!H97*(VougeMarkUp)+VougeFullLabour</f>
        <v>431.46146510822513</v>
      </c>
      <c r="I99" s="234">
        <f>'[12]Vogue Costs'!I97+'[12]Vogue Costs'!I97*(VougeMarkUp)+VougeFullLabour</f>
        <v>500.93756484848478</v>
      </c>
      <c r="J99" s="234">
        <f>'[12]Vogue Costs'!J97+'[12]Vogue Costs'!J97*(VougeMarkUp)+VougeFullLabour</f>
        <v>570.4136645887445</v>
      </c>
      <c r="K99" s="234">
        <f>'[12]Vogue Costs'!K97+'[12]Vogue Costs'!K97*(VougeMarkUp)+VougeFullLabour</f>
        <v>639.88976432900438</v>
      </c>
      <c r="L99" s="234">
        <f>'[12]Vogue Costs'!L97+'[12]Vogue Costs'!L97*(VougeMarkUp)+VougeFullLabour</f>
        <v>709.36586406926403</v>
      </c>
      <c r="M99" s="234">
        <f>'[12]Vogue Costs'!M97+'[12]Vogue Costs'!M97*(VougeMarkUp)+VougeFullLabour</f>
        <v>778.8419638095238</v>
      </c>
      <c r="N99" s="234">
        <f>'[12]Vogue Costs'!N97+'[12]Vogue Costs'!N97*(VougeMarkUp)+VougeFullLabour</f>
        <v>848.31806354978357</v>
      </c>
    </row>
    <row r="100" spans="1:14" ht="18.75" x14ac:dyDescent="0.25">
      <c r="A100" s="239"/>
      <c r="B100" s="61"/>
      <c r="C100" s="240"/>
      <c r="D100" s="240"/>
      <c r="E100" s="240"/>
      <c r="F100" s="240"/>
      <c r="G100" s="240"/>
      <c r="H100" s="240"/>
      <c r="I100" s="240"/>
      <c r="J100" s="240"/>
      <c r="K100" s="240"/>
      <c r="L100" s="240"/>
      <c r="M100" s="240"/>
      <c r="N100" s="240"/>
    </row>
    <row r="101" spans="1:14" ht="18.75" x14ac:dyDescent="0.25">
      <c r="A101" s="236" t="s">
        <v>514</v>
      </c>
      <c r="B101" s="235"/>
      <c r="C101" s="235"/>
      <c r="D101" s="32"/>
      <c r="E101" s="235"/>
      <c r="F101" s="32"/>
      <c r="G101" s="230"/>
      <c r="H101" s="32"/>
      <c r="I101" s="235"/>
      <c r="J101" s="32"/>
      <c r="K101" s="235"/>
      <c r="L101" s="32"/>
      <c r="M101" s="235"/>
      <c r="N101" s="32"/>
    </row>
    <row r="102" spans="1:14" ht="18.75" x14ac:dyDescent="0.25">
      <c r="A102" s="36" t="s">
        <v>240</v>
      </c>
      <c r="B102" s="37"/>
      <c r="C102" s="38">
        <f>[12]Sumary!S10</f>
        <v>0.4</v>
      </c>
      <c r="D102" s="39">
        <f>[12]Sumary!T10</f>
        <v>0.8</v>
      </c>
      <c r="E102" s="39">
        <f>[12]Sumary!U10</f>
        <v>1.2</v>
      </c>
      <c r="F102" s="39">
        <f>[12]Sumary!V10</f>
        <v>1.6</v>
      </c>
      <c r="G102" s="39">
        <f>[12]Sumary!W10</f>
        <v>2</v>
      </c>
      <c r="H102" s="39">
        <f>[12]Sumary!X10</f>
        <v>2.4</v>
      </c>
      <c r="I102" s="39">
        <f>[12]Sumary!Y10</f>
        <v>2.8</v>
      </c>
      <c r="J102" s="39">
        <f>[12]Sumary!Z10</f>
        <v>3.2</v>
      </c>
      <c r="K102" s="39">
        <f>[12]Sumary!AA10</f>
        <v>3.6</v>
      </c>
      <c r="L102" s="39">
        <f>[12]Sumary!AB10</f>
        <v>4</v>
      </c>
      <c r="M102" s="39">
        <f>[12]Sumary!AC10</f>
        <v>4.4000000000000004</v>
      </c>
      <c r="N102" s="40">
        <f>[12]Sumary!AD10</f>
        <v>4.8</v>
      </c>
    </row>
    <row r="103" spans="1:14" ht="37.5" x14ac:dyDescent="0.25">
      <c r="A103" s="56"/>
      <c r="B103" s="57" t="s">
        <v>241</v>
      </c>
      <c r="C103" s="58">
        <f>[12]Sumary!S11</f>
        <v>15.748031496062993</v>
      </c>
      <c r="D103" s="59">
        <f>[12]Sumary!T11</f>
        <v>31.496062992125985</v>
      </c>
      <c r="E103" s="59">
        <f>[12]Sumary!U11</f>
        <v>47.244094488188978</v>
      </c>
      <c r="F103" s="59">
        <f>[12]Sumary!V11</f>
        <v>62.99212598425197</v>
      </c>
      <c r="G103" s="59">
        <f>[12]Sumary!W11</f>
        <v>78.740157480314963</v>
      </c>
      <c r="H103" s="59">
        <f>[12]Sumary!X11</f>
        <v>94.488188976377955</v>
      </c>
      <c r="I103" s="59">
        <f>[12]Sumary!Y11</f>
        <v>110.23622047244095</v>
      </c>
      <c r="J103" s="59">
        <f>[12]Sumary!Z11</f>
        <v>125.98425196850394</v>
      </c>
      <c r="K103" s="59">
        <f>[12]Sumary!AA11</f>
        <v>141.73228346456693</v>
      </c>
      <c r="L103" s="59">
        <f>[12]Sumary!AB11</f>
        <v>157.48031496062993</v>
      </c>
      <c r="M103" s="59">
        <f>[12]Sumary!AC11</f>
        <v>173.22834645669292</v>
      </c>
      <c r="N103" s="46">
        <f>[12]Sumary!AD11</f>
        <v>188.97637795275591</v>
      </c>
    </row>
    <row r="104" spans="1:14" ht="18.75" x14ac:dyDescent="0.25">
      <c r="A104" s="235"/>
      <c r="B104" s="235"/>
      <c r="C104" s="234">
        <f>'[12]Vogue Costs'!C102+'[12]Vogue Costs'!C102*(VougeMarkUp)+VougeHeadRailLabour</f>
        <v>13.356856450216451</v>
      </c>
      <c r="D104" s="234">
        <f>'[12]Vogue Costs'!D102+'[12]Vogue Costs'!D102*(VougeMarkUp)+VougeHeadRailLabour</f>
        <v>16.555179567099565</v>
      </c>
      <c r="E104" s="234">
        <f>'[12]Vogue Costs'!E102+'[12]Vogue Costs'!E102*(VougeMarkUp)+VougeHeadRailLabour</f>
        <v>19.753502683982681</v>
      </c>
      <c r="F104" s="234">
        <f>'[12]Vogue Costs'!F102+'[12]Vogue Costs'!F102*(VougeMarkUp)+VougeHeadRailLabour</f>
        <v>22.951825800865798</v>
      </c>
      <c r="G104" s="234">
        <f>'[12]Vogue Costs'!G102+'[12]Vogue Costs'!G102*(VougeMarkUp)+VougeHeadRailLabour</f>
        <v>27.888148917748914</v>
      </c>
      <c r="H104" s="234">
        <f>'[12]Vogue Costs'!H102+'[12]Vogue Costs'!H102*(VougeMarkUp)+VougeHeadRailLabour</f>
        <v>31.086472034632031</v>
      </c>
      <c r="I104" s="234">
        <f>'[12]Vogue Costs'!I102+'[12]Vogue Costs'!I102*(VougeMarkUp)+VougeHeadRailLabour</f>
        <v>34.284795151515155</v>
      </c>
      <c r="J104" s="234">
        <f>'[12]Vogue Costs'!J102+'[12]Vogue Costs'!J102*(VougeMarkUp)+VougeHeadRailLabour</f>
        <v>37.483118268398265</v>
      </c>
      <c r="K104" s="234">
        <f>'[12]Vogue Costs'!K102+'[12]Vogue Costs'!K102*(VougeMarkUp)+VougeHeadRailLabour</f>
        <v>40.681441385281389</v>
      </c>
      <c r="L104" s="234">
        <f>'[12]Vogue Costs'!L102+'[12]Vogue Costs'!L102*(VougeMarkUp)+VougeHeadRailLabour</f>
        <v>43.879764502164505</v>
      </c>
      <c r="M104" s="234">
        <f>'[12]Vogue Costs'!M102+'[12]Vogue Costs'!M102*(VougeMarkUp)+VougeHeadRailLabour</f>
        <v>47.078087619047622</v>
      </c>
      <c r="N104" s="234">
        <f>'[12]Vogue Costs'!N102+'[12]Vogue Costs'!N102*(VougeMarkUp)+VougeHeadRailLabour</f>
        <v>50.276410735930739</v>
      </c>
    </row>
    <row r="105" spans="1:14" x14ac:dyDescent="0.25">
      <c r="D105" s="66"/>
      <c r="F105" s="66"/>
      <c r="H105" s="66"/>
      <c r="J105" s="66"/>
      <c r="L105" s="66"/>
      <c r="N105" s="66"/>
    </row>
    <row r="106" spans="1:14" x14ac:dyDescent="0.25">
      <c r="B106" s="154" t="s">
        <v>258</v>
      </c>
      <c r="D106" s="33"/>
      <c r="F106" s="33"/>
      <c r="H106" s="33"/>
      <c r="J106" s="33"/>
      <c r="L106" s="33"/>
      <c r="N106" s="33"/>
    </row>
    <row r="107" spans="1:14" x14ac:dyDescent="0.25">
      <c r="B107" s="154" t="s">
        <v>249</v>
      </c>
      <c r="D107" s="33"/>
      <c r="F107" s="33"/>
      <c r="H107" s="33"/>
      <c r="J107" s="33"/>
      <c r="L107" s="33"/>
      <c r="N107" s="33"/>
    </row>
    <row r="108" spans="1:14" x14ac:dyDescent="0.25">
      <c r="B108" s="154" t="s">
        <v>250</v>
      </c>
      <c r="D108" s="33"/>
      <c r="F108" s="33"/>
      <c r="H108" s="33"/>
      <c r="J108" s="33"/>
      <c r="L108" s="33"/>
      <c r="N108" s="33"/>
    </row>
    <row r="109" spans="1:14" x14ac:dyDescent="0.25">
      <c r="D109" s="33"/>
      <c r="F109" s="33"/>
      <c r="H109" s="33"/>
      <c r="J109" s="155" t="s">
        <v>259</v>
      </c>
      <c r="L109" s="33"/>
      <c r="N109" s="33"/>
    </row>
    <row r="110" spans="1:14" x14ac:dyDescent="0.25">
      <c r="A110" s="156" t="s">
        <v>260</v>
      </c>
      <c r="C110" s="157"/>
      <c r="D110" s="33"/>
      <c r="F110" s="33"/>
      <c r="H110" s="66"/>
      <c r="J110" s="154" t="s">
        <v>261</v>
      </c>
      <c r="K110" s="158">
        <v>64.753</v>
      </c>
      <c r="L110" s="33"/>
      <c r="N110" s="66"/>
    </row>
    <row r="111" spans="1:14" x14ac:dyDescent="0.25">
      <c r="D111" s="722" t="s">
        <v>262</v>
      </c>
      <c r="E111" s="722"/>
      <c r="F111" s="722"/>
      <c r="G111" s="158">
        <v>0.92400000000000004</v>
      </c>
      <c r="H111" s="66"/>
      <c r="J111" s="154" t="s">
        <v>263</v>
      </c>
      <c r="K111" s="158">
        <v>15.99</v>
      </c>
      <c r="L111" s="33"/>
      <c r="N111" s="66"/>
    </row>
    <row r="112" spans="1:14" x14ac:dyDescent="0.25">
      <c r="D112" s="723" t="s">
        <v>1193</v>
      </c>
      <c r="E112" s="723"/>
      <c r="F112" s="723"/>
      <c r="G112" s="158">
        <v>1.044</v>
      </c>
      <c r="H112" s="66"/>
      <c r="J112" s="154" t="s">
        <v>264</v>
      </c>
      <c r="K112" s="158">
        <v>10.750999999999999</v>
      </c>
      <c r="L112" s="33"/>
      <c r="N112" s="66"/>
    </row>
    <row r="113" spans="1:22" x14ac:dyDescent="0.25">
      <c r="D113" s="156" t="s">
        <v>265</v>
      </c>
      <c r="E113" s="156"/>
      <c r="F113" s="156"/>
      <c r="G113" s="158">
        <v>1.26</v>
      </c>
      <c r="H113" s="66"/>
      <c r="J113" s="154" t="s">
        <v>266</v>
      </c>
      <c r="K113" s="158">
        <v>5.4209999999999994</v>
      </c>
      <c r="L113" s="33"/>
      <c r="N113" s="66"/>
    </row>
    <row r="114" spans="1:22" x14ac:dyDescent="0.25">
      <c r="D114" s="156" t="s">
        <v>1191</v>
      </c>
      <c r="E114" s="156"/>
      <c r="F114" s="156"/>
      <c r="H114" s="66"/>
      <c r="J114" s="66"/>
      <c r="L114" s="33"/>
      <c r="N114" s="66"/>
      <c r="V114" s="79"/>
    </row>
    <row r="115" spans="1:22" x14ac:dyDescent="0.25">
      <c r="D115" s="156" t="s">
        <v>267</v>
      </c>
      <c r="F115" s="66"/>
      <c r="G115" s="158">
        <v>1.752</v>
      </c>
      <c r="H115" s="33"/>
      <c r="J115" s="33"/>
      <c r="L115" s="33"/>
      <c r="N115" s="33"/>
    </row>
    <row r="116" spans="1:22" x14ac:dyDescent="0.25">
      <c r="D116" s="156" t="s">
        <v>268</v>
      </c>
      <c r="F116" s="66"/>
      <c r="G116" s="158">
        <v>1.752</v>
      </c>
      <c r="H116" s="33"/>
      <c r="J116" s="33"/>
      <c r="L116" s="33"/>
      <c r="N116" s="33"/>
    </row>
    <row r="117" spans="1:22" x14ac:dyDescent="0.25">
      <c r="D117" s="66"/>
      <c r="F117" s="66"/>
      <c r="H117" s="33"/>
      <c r="J117" s="33"/>
      <c r="L117" s="33"/>
      <c r="N117" s="33"/>
    </row>
    <row r="118" spans="1:22" x14ac:dyDescent="0.25">
      <c r="D118" s="66"/>
      <c r="F118" s="66"/>
      <c r="H118" s="33"/>
      <c r="J118" s="33"/>
      <c r="L118" s="33"/>
      <c r="N118" s="33"/>
    </row>
    <row r="119" spans="1:22" x14ac:dyDescent="0.25">
      <c r="D119" s="66"/>
      <c r="F119" s="66"/>
      <c r="H119" s="33"/>
      <c r="J119" s="33"/>
      <c r="L119" s="33"/>
      <c r="N119" s="33"/>
    </row>
    <row r="120" spans="1:22" x14ac:dyDescent="0.25">
      <c r="D120" s="66"/>
      <c r="F120" s="66"/>
      <c r="G120" s="66"/>
      <c r="H120" s="33"/>
      <c r="J120" s="33"/>
      <c r="L120" s="33"/>
      <c r="N120" s="33"/>
    </row>
    <row r="121" spans="1:22" x14ac:dyDescent="0.25">
      <c r="C121" s="159"/>
      <c r="D121" s="33"/>
      <c r="F121" s="66"/>
      <c r="G121" s="156"/>
      <c r="H121" s="33"/>
      <c r="J121" s="33"/>
      <c r="L121" s="33"/>
      <c r="N121" s="33"/>
    </row>
    <row r="122" spans="1:22" ht="18.600000000000001" customHeight="1" x14ac:dyDescent="0.25">
      <c r="D122" s="66"/>
      <c r="F122" s="66"/>
      <c r="H122" s="33"/>
      <c r="J122" s="33"/>
      <c r="L122" s="33"/>
      <c r="N122" s="33"/>
    </row>
    <row r="123" spans="1:22" x14ac:dyDescent="0.25">
      <c r="A123" s="157"/>
      <c r="C123" s="160"/>
      <c r="D123" s="66"/>
      <c r="F123" s="66"/>
      <c r="H123" s="66"/>
      <c r="J123" s="33"/>
      <c r="L123" s="33"/>
      <c r="N123" s="33"/>
    </row>
    <row r="124" spans="1:22" x14ac:dyDescent="0.25">
      <c r="D124" s="66"/>
      <c r="F124" s="66"/>
      <c r="H124" s="66"/>
      <c r="J124" s="66"/>
      <c r="L124" s="66"/>
      <c r="N124" s="66"/>
    </row>
    <row r="125" spans="1:22" x14ac:dyDescent="0.25">
      <c r="D125" s="33"/>
      <c r="F125" s="66"/>
      <c r="G125" s="156"/>
      <c r="H125" s="66"/>
      <c r="J125" s="66"/>
      <c r="L125" s="66"/>
      <c r="N125" s="66"/>
    </row>
    <row r="126" spans="1:22" x14ac:dyDescent="0.25">
      <c r="D126" s="66"/>
      <c r="F126" s="66"/>
      <c r="H126" s="66"/>
      <c r="J126" s="66"/>
      <c r="L126" s="66"/>
      <c r="N126" s="66"/>
    </row>
    <row r="127" spans="1:22" x14ac:dyDescent="0.25">
      <c r="D127" s="33"/>
      <c r="F127" s="66"/>
      <c r="G127" s="156"/>
      <c r="H127" s="33"/>
      <c r="J127" s="33"/>
      <c r="L127" s="33"/>
      <c r="N127" s="33"/>
    </row>
    <row r="128" spans="1:22" x14ac:dyDescent="0.25">
      <c r="D128" s="66"/>
      <c r="F128" s="66"/>
      <c r="H128" s="33"/>
      <c r="J128" s="33"/>
      <c r="L128" s="33"/>
      <c r="N128" s="33"/>
    </row>
    <row r="129" spans="4:14" x14ac:dyDescent="0.25">
      <c r="D129" s="66"/>
      <c r="F129" s="66"/>
      <c r="H129" s="66"/>
      <c r="J129" s="33"/>
      <c r="L129" s="33"/>
      <c r="N129" s="33"/>
    </row>
    <row r="130" spans="4:14" x14ac:dyDescent="0.25">
      <c r="D130" s="66"/>
      <c r="F130" s="66"/>
      <c r="H130" s="66"/>
      <c r="J130" s="66"/>
      <c r="L130" s="66"/>
      <c r="N130" s="66"/>
    </row>
    <row r="131" spans="4:14" x14ac:dyDescent="0.25">
      <c r="D131" s="33"/>
      <c r="F131" s="156"/>
      <c r="H131" s="66"/>
      <c r="J131" s="66"/>
      <c r="L131" s="66"/>
      <c r="N131" s="66"/>
    </row>
    <row r="132" spans="4:14" x14ac:dyDescent="0.25">
      <c r="D132" s="33"/>
      <c r="F132" s="33"/>
      <c r="H132" s="66"/>
      <c r="J132" s="66"/>
      <c r="L132" s="66"/>
      <c r="N132" s="66"/>
    </row>
    <row r="133" spans="4:14" x14ac:dyDescent="0.25">
      <c r="D133" s="66"/>
      <c r="F133" s="66"/>
      <c r="H133" s="66"/>
      <c r="J133" s="66"/>
      <c r="L133" s="66"/>
      <c r="N133" s="66"/>
    </row>
    <row r="134" spans="4:14" x14ac:dyDescent="0.25">
      <c r="D134" s="66"/>
      <c r="F134" s="66"/>
      <c r="H134" s="66"/>
      <c r="J134" s="66"/>
      <c r="L134" s="66"/>
      <c r="N134" s="66"/>
    </row>
    <row r="135" spans="4:14" x14ac:dyDescent="0.25">
      <c r="D135" s="66"/>
      <c r="F135" s="66"/>
      <c r="H135" s="66"/>
      <c r="J135" s="66"/>
      <c r="L135" s="66"/>
      <c r="N135" s="66"/>
    </row>
    <row r="136" spans="4:14" x14ac:dyDescent="0.25">
      <c r="D136" s="66"/>
      <c r="F136" s="66"/>
      <c r="H136" s="66"/>
      <c r="J136" s="66"/>
      <c r="L136" s="66"/>
      <c r="N136" s="66"/>
    </row>
    <row r="137" spans="4:14" x14ac:dyDescent="0.25">
      <c r="D137" s="66"/>
      <c r="F137" s="66"/>
      <c r="H137" s="66"/>
      <c r="J137" s="66"/>
      <c r="L137" s="66"/>
      <c r="N137" s="66"/>
    </row>
    <row r="138" spans="4:14" x14ac:dyDescent="0.25">
      <c r="D138" s="66"/>
      <c r="F138" s="66"/>
      <c r="H138" s="66"/>
      <c r="J138" s="66"/>
      <c r="L138" s="66"/>
      <c r="N138" s="66"/>
    </row>
    <row r="139" spans="4:14" x14ac:dyDescent="0.25">
      <c r="D139" s="66"/>
      <c r="F139" s="66"/>
      <c r="H139" s="66"/>
      <c r="J139" s="66"/>
      <c r="L139" s="66"/>
      <c r="N139" s="66"/>
    </row>
    <row r="140" spans="4:14" x14ac:dyDescent="0.25">
      <c r="D140" s="66"/>
      <c r="F140" s="66"/>
      <c r="H140" s="66"/>
      <c r="J140" s="66"/>
      <c r="L140" s="66"/>
      <c r="N140" s="66"/>
    </row>
    <row r="141" spans="4:14" x14ac:dyDescent="0.25">
      <c r="D141" s="66"/>
      <c r="F141" s="66"/>
      <c r="H141" s="66"/>
      <c r="J141" s="66"/>
      <c r="L141" s="66"/>
      <c r="N141" s="66"/>
    </row>
    <row r="142" spans="4:14" x14ac:dyDescent="0.25">
      <c r="D142" s="66"/>
      <c r="F142" s="66"/>
      <c r="H142" s="66"/>
      <c r="J142" s="66"/>
      <c r="L142" s="66"/>
      <c r="N142" s="66"/>
    </row>
    <row r="143" spans="4:14" x14ac:dyDescent="0.25">
      <c r="D143" s="66"/>
      <c r="F143" s="66"/>
      <c r="H143" s="66"/>
      <c r="J143" s="66"/>
      <c r="L143" s="66"/>
      <c r="N143" s="66"/>
    </row>
    <row r="144" spans="4:14" x14ac:dyDescent="0.25">
      <c r="D144" s="66"/>
      <c r="F144" s="66"/>
      <c r="H144" s="66"/>
      <c r="J144" s="66"/>
      <c r="L144" s="66"/>
      <c r="N144" s="66"/>
    </row>
    <row r="145" spans="4:14" x14ac:dyDescent="0.25">
      <c r="D145" s="66"/>
      <c r="F145" s="66"/>
      <c r="H145" s="66"/>
      <c r="J145" s="66"/>
      <c r="L145" s="66"/>
      <c r="N145" s="66"/>
    </row>
    <row r="146" spans="4:14" x14ac:dyDescent="0.25">
      <c r="D146" s="66"/>
      <c r="F146" s="66"/>
      <c r="H146" s="66"/>
      <c r="J146" s="66"/>
      <c r="L146" s="66"/>
      <c r="N146" s="66"/>
    </row>
    <row r="147" spans="4:14" x14ac:dyDescent="0.25">
      <c r="D147" s="66"/>
      <c r="F147" s="66"/>
      <c r="H147" s="66"/>
      <c r="J147" s="66"/>
      <c r="L147" s="66"/>
      <c r="N147" s="66"/>
    </row>
    <row r="148" spans="4:14" x14ac:dyDescent="0.25">
      <c r="D148" s="66"/>
      <c r="F148" s="66"/>
      <c r="H148" s="66"/>
      <c r="J148" s="66"/>
      <c r="L148" s="66"/>
      <c r="N148" s="66"/>
    </row>
    <row r="149" spans="4:14" x14ac:dyDescent="0.25">
      <c r="D149" s="66"/>
      <c r="F149" s="66"/>
      <c r="H149" s="66"/>
      <c r="J149" s="66"/>
      <c r="L149" s="66"/>
      <c r="N149" s="66"/>
    </row>
    <row r="150" spans="4:14" x14ac:dyDescent="0.25">
      <c r="D150" s="66"/>
      <c r="F150" s="66"/>
      <c r="H150" s="66"/>
      <c r="J150" s="66"/>
      <c r="L150" s="66"/>
      <c r="N150" s="66"/>
    </row>
    <row r="151" spans="4:14" x14ac:dyDescent="0.25">
      <c r="D151" s="66"/>
      <c r="F151" s="66"/>
      <c r="H151" s="66"/>
      <c r="J151" s="66"/>
      <c r="L151" s="66"/>
      <c r="N151" s="66"/>
    </row>
    <row r="152" spans="4:14" x14ac:dyDescent="0.25">
      <c r="D152" s="66"/>
      <c r="F152" s="66"/>
      <c r="H152" s="66"/>
      <c r="J152" s="66"/>
      <c r="L152" s="66"/>
      <c r="N152" s="66"/>
    </row>
    <row r="153" spans="4:14" x14ac:dyDescent="0.25">
      <c r="D153" s="66"/>
      <c r="F153" s="66"/>
      <c r="H153" s="66"/>
      <c r="J153" s="66"/>
      <c r="L153" s="66"/>
      <c r="N153" s="66"/>
    </row>
    <row r="154" spans="4:14" x14ac:dyDescent="0.25">
      <c r="D154" s="66"/>
      <c r="F154" s="66"/>
      <c r="H154" s="66"/>
      <c r="J154" s="66"/>
      <c r="L154" s="66"/>
      <c r="N154" s="66"/>
    </row>
    <row r="155" spans="4:14" x14ac:dyDescent="0.25">
      <c r="D155" s="66"/>
      <c r="F155" s="66"/>
      <c r="H155" s="66"/>
      <c r="J155" s="66"/>
      <c r="L155" s="66"/>
      <c r="N155" s="66"/>
    </row>
    <row r="156" spans="4:14" x14ac:dyDescent="0.25">
      <c r="D156" s="66"/>
      <c r="F156" s="66"/>
      <c r="H156" s="66"/>
      <c r="J156" s="66"/>
      <c r="L156" s="66"/>
      <c r="N156" s="66"/>
    </row>
    <row r="157" spans="4:14" x14ac:dyDescent="0.25">
      <c r="D157" s="66"/>
      <c r="F157" s="66"/>
      <c r="H157" s="66"/>
      <c r="J157" s="66"/>
      <c r="L157" s="66"/>
      <c r="N157" s="66"/>
    </row>
    <row r="158" spans="4:14" x14ac:dyDescent="0.25">
      <c r="D158" s="66"/>
      <c r="F158" s="66"/>
      <c r="H158" s="66"/>
      <c r="J158" s="66"/>
      <c r="L158" s="66"/>
      <c r="N158" s="66"/>
    </row>
    <row r="159" spans="4:14" x14ac:dyDescent="0.25">
      <c r="D159" s="66"/>
      <c r="F159" s="66"/>
      <c r="H159" s="66"/>
      <c r="J159" s="66"/>
      <c r="L159" s="66"/>
      <c r="N159" s="66"/>
    </row>
    <row r="160" spans="4:14" x14ac:dyDescent="0.25">
      <c r="D160" s="66"/>
      <c r="F160" s="66"/>
      <c r="H160" s="66"/>
      <c r="J160" s="66"/>
      <c r="L160" s="66"/>
      <c r="N160" s="66"/>
    </row>
    <row r="161" spans="4:14" x14ac:dyDescent="0.25">
      <c r="D161" s="66"/>
      <c r="F161" s="66"/>
      <c r="H161" s="66"/>
      <c r="J161" s="66"/>
      <c r="L161" s="66"/>
      <c r="N161" s="66"/>
    </row>
    <row r="162" spans="4:14" x14ac:dyDescent="0.25">
      <c r="D162" s="66"/>
      <c r="F162" s="66"/>
      <c r="H162" s="66"/>
      <c r="J162" s="66"/>
      <c r="L162" s="66"/>
      <c r="N162" s="66"/>
    </row>
    <row r="163" spans="4:14" x14ac:dyDescent="0.25">
      <c r="D163" s="66"/>
      <c r="F163" s="66"/>
      <c r="H163" s="66"/>
      <c r="J163" s="66"/>
      <c r="L163" s="66"/>
      <c r="N163" s="66"/>
    </row>
    <row r="164" spans="4:14" x14ac:dyDescent="0.25">
      <c r="D164" s="66"/>
      <c r="F164" s="66"/>
      <c r="H164" s="66"/>
      <c r="J164" s="66"/>
      <c r="L164" s="66"/>
      <c r="N164" s="66"/>
    </row>
    <row r="165" spans="4:14" x14ac:dyDescent="0.25">
      <c r="D165" s="66"/>
      <c r="F165" s="66"/>
      <c r="H165" s="66"/>
      <c r="J165" s="66"/>
      <c r="L165" s="66"/>
      <c r="N165" s="66"/>
    </row>
    <row r="166" spans="4:14" x14ac:dyDescent="0.25">
      <c r="D166" s="66"/>
      <c r="F166" s="66"/>
      <c r="H166" s="66"/>
      <c r="J166" s="66"/>
      <c r="L166" s="66"/>
      <c r="N166" s="66"/>
    </row>
    <row r="167" spans="4:14" x14ac:dyDescent="0.25">
      <c r="D167" s="66"/>
      <c r="F167" s="66"/>
      <c r="H167" s="66"/>
      <c r="J167" s="66"/>
      <c r="L167" s="66"/>
      <c r="N167" s="66"/>
    </row>
    <row r="168" spans="4:14" x14ac:dyDescent="0.25">
      <c r="D168" s="66"/>
      <c r="F168" s="66"/>
      <c r="H168" s="66"/>
      <c r="J168" s="66"/>
      <c r="L168" s="66"/>
      <c r="N168" s="66"/>
    </row>
    <row r="169" spans="4:14" x14ac:dyDescent="0.25">
      <c r="D169" s="66"/>
      <c r="F169" s="66"/>
      <c r="H169" s="66"/>
      <c r="J169" s="66"/>
      <c r="L169" s="66"/>
      <c r="N169" s="66"/>
    </row>
    <row r="170" spans="4:14" x14ac:dyDescent="0.25">
      <c r="D170" s="66"/>
      <c r="F170" s="66"/>
      <c r="H170" s="66"/>
      <c r="J170" s="66"/>
      <c r="L170" s="66"/>
      <c r="N170" s="66"/>
    </row>
    <row r="171" spans="4:14" x14ac:dyDescent="0.25">
      <c r="D171" s="66"/>
      <c r="F171" s="66"/>
      <c r="H171" s="66"/>
      <c r="J171" s="66"/>
      <c r="L171" s="66"/>
      <c r="N171" s="66"/>
    </row>
    <row r="172" spans="4:14" x14ac:dyDescent="0.25">
      <c r="D172" s="66"/>
      <c r="F172" s="66"/>
      <c r="H172" s="66"/>
      <c r="J172" s="66"/>
      <c r="L172" s="66"/>
      <c r="N172" s="66"/>
    </row>
    <row r="173" spans="4:14" x14ac:dyDescent="0.25">
      <c r="D173" s="66"/>
      <c r="F173" s="66"/>
      <c r="H173" s="66"/>
      <c r="J173" s="66"/>
      <c r="L173" s="66"/>
      <c r="N173" s="66"/>
    </row>
    <row r="174" spans="4:14" x14ac:dyDescent="0.25">
      <c r="D174" s="66"/>
      <c r="F174" s="66"/>
      <c r="H174" s="66"/>
      <c r="J174" s="66"/>
      <c r="L174" s="66"/>
      <c r="N174" s="66"/>
    </row>
    <row r="175" spans="4:14" x14ac:dyDescent="0.25">
      <c r="D175" s="66"/>
      <c r="F175" s="66"/>
      <c r="H175" s="66"/>
      <c r="J175" s="66"/>
      <c r="L175" s="66"/>
      <c r="N175" s="66"/>
    </row>
    <row r="176" spans="4:14" x14ac:dyDescent="0.25">
      <c r="D176" s="66"/>
      <c r="F176" s="66"/>
      <c r="H176" s="66"/>
      <c r="J176" s="66"/>
      <c r="L176" s="66"/>
      <c r="N176" s="66"/>
    </row>
    <row r="177" spans="4:14" x14ac:dyDescent="0.25">
      <c r="D177" s="66"/>
      <c r="F177" s="66"/>
      <c r="H177" s="66"/>
      <c r="J177" s="66"/>
      <c r="L177" s="66"/>
      <c r="N177" s="66"/>
    </row>
    <row r="178" spans="4:14" x14ac:dyDescent="0.25">
      <c r="D178" s="66"/>
      <c r="F178" s="66"/>
      <c r="H178" s="66"/>
      <c r="J178" s="66"/>
      <c r="L178" s="66"/>
      <c r="N178" s="66"/>
    </row>
    <row r="179" spans="4:14" x14ac:dyDescent="0.25">
      <c r="D179" s="66"/>
      <c r="F179" s="66"/>
      <c r="H179" s="66"/>
      <c r="J179" s="66"/>
      <c r="L179" s="66"/>
      <c r="N179" s="66"/>
    </row>
    <row r="180" spans="4:14" x14ac:dyDescent="0.25">
      <c r="D180" s="66"/>
      <c r="F180" s="66"/>
      <c r="H180" s="66"/>
      <c r="J180" s="66"/>
      <c r="L180" s="66"/>
      <c r="N180" s="66"/>
    </row>
    <row r="181" spans="4:14" x14ac:dyDescent="0.25">
      <c r="D181" s="66"/>
      <c r="F181" s="66"/>
      <c r="H181" s="66"/>
      <c r="J181" s="66"/>
      <c r="L181" s="66"/>
      <c r="N181" s="66"/>
    </row>
    <row r="182" spans="4:14" x14ac:dyDescent="0.25">
      <c r="D182" s="66"/>
      <c r="F182" s="66"/>
      <c r="H182" s="66"/>
      <c r="J182" s="66"/>
      <c r="L182" s="66"/>
      <c r="N182" s="66"/>
    </row>
    <row r="183" spans="4:14" x14ac:dyDescent="0.25">
      <c r="D183" s="66"/>
      <c r="F183" s="66"/>
      <c r="H183" s="66"/>
      <c r="J183" s="66"/>
      <c r="L183" s="66"/>
      <c r="N183" s="66"/>
    </row>
    <row r="184" spans="4:14" x14ac:dyDescent="0.25">
      <c r="D184" s="66"/>
      <c r="F184" s="66"/>
      <c r="H184" s="66"/>
      <c r="J184" s="66"/>
      <c r="L184" s="66"/>
      <c r="N184" s="66"/>
    </row>
    <row r="185" spans="4:14" x14ac:dyDescent="0.25">
      <c r="D185" s="66"/>
      <c r="F185" s="66"/>
      <c r="H185" s="66"/>
      <c r="J185" s="66"/>
      <c r="L185" s="66"/>
      <c r="N185" s="66"/>
    </row>
    <row r="186" spans="4:14" x14ac:dyDescent="0.25">
      <c r="D186" s="66"/>
      <c r="F186" s="66"/>
      <c r="H186" s="66"/>
      <c r="J186" s="66"/>
      <c r="L186" s="66"/>
      <c r="N186" s="66"/>
    </row>
    <row r="187" spans="4:14" x14ac:dyDescent="0.25">
      <c r="D187" s="66"/>
      <c r="F187" s="66"/>
      <c r="H187" s="66"/>
      <c r="J187" s="66"/>
      <c r="L187" s="66"/>
      <c r="N187" s="66"/>
    </row>
    <row r="188" spans="4:14" x14ac:dyDescent="0.25">
      <c r="D188" s="66"/>
      <c r="F188" s="66"/>
      <c r="H188" s="66"/>
      <c r="J188" s="66"/>
      <c r="L188" s="66"/>
      <c r="N188" s="66"/>
    </row>
    <row r="189" spans="4:14" x14ac:dyDescent="0.25">
      <c r="D189" s="66"/>
      <c r="F189" s="66"/>
      <c r="H189" s="66"/>
      <c r="J189" s="66"/>
      <c r="L189" s="66"/>
      <c r="N189" s="66"/>
    </row>
    <row r="190" spans="4:14" x14ac:dyDescent="0.25">
      <c r="D190" s="66"/>
      <c r="F190" s="66"/>
      <c r="H190" s="66"/>
      <c r="J190" s="66"/>
      <c r="L190" s="66"/>
      <c r="N190" s="66"/>
    </row>
    <row r="191" spans="4:14" x14ac:dyDescent="0.25">
      <c r="D191" s="66"/>
      <c r="F191" s="66"/>
      <c r="H191" s="66"/>
      <c r="J191" s="66"/>
      <c r="L191" s="66"/>
      <c r="N191" s="66"/>
    </row>
    <row r="192" spans="4:14" x14ac:dyDescent="0.25">
      <c r="D192" s="66"/>
      <c r="F192" s="66"/>
      <c r="H192" s="66"/>
      <c r="J192" s="66"/>
      <c r="L192" s="66"/>
      <c r="N192" s="66"/>
    </row>
    <row r="193" spans="4:14" x14ac:dyDescent="0.25">
      <c r="D193" s="66"/>
      <c r="F193" s="66"/>
      <c r="H193" s="66"/>
      <c r="J193" s="66"/>
      <c r="L193" s="66"/>
      <c r="N193" s="66"/>
    </row>
    <row r="194" spans="4:14" x14ac:dyDescent="0.25">
      <c r="D194" s="66"/>
      <c r="F194" s="66"/>
      <c r="H194" s="66"/>
      <c r="J194" s="66"/>
      <c r="L194" s="66"/>
      <c r="N194" s="66"/>
    </row>
    <row r="195" spans="4:14" x14ac:dyDescent="0.25">
      <c r="D195" s="66"/>
      <c r="F195" s="66"/>
      <c r="H195" s="66"/>
      <c r="J195" s="66"/>
      <c r="L195" s="66"/>
      <c r="N195" s="66"/>
    </row>
    <row r="196" spans="4:14" x14ac:dyDescent="0.25">
      <c r="D196" s="66"/>
      <c r="F196" s="66"/>
      <c r="H196" s="66"/>
      <c r="J196" s="66"/>
      <c r="L196" s="66"/>
      <c r="N196" s="66"/>
    </row>
    <row r="197" spans="4:14" x14ac:dyDescent="0.25">
      <c r="D197" s="66"/>
      <c r="F197" s="66"/>
      <c r="H197" s="66"/>
      <c r="J197" s="66"/>
      <c r="L197" s="66"/>
      <c r="N197" s="66"/>
    </row>
    <row r="198" spans="4:14" x14ac:dyDescent="0.25">
      <c r="D198" s="66"/>
      <c r="F198" s="66"/>
      <c r="H198" s="66"/>
      <c r="J198" s="66"/>
      <c r="L198" s="66"/>
      <c r="N198" s="66"/>
    </row>
    <row r="199" spans="4:14" x14ac:dyDescent="0.25">
      <c r="D199" s="66"/>
      <c r="F199" s="66"/>
      <c r="H199" s="66"/>
      <c r="J199" s="66"/>
      <c r="L199" s="66"/>
      <c r="N199" s="66"/>
    </row>
    <row r="200" spans="4:14" x14ac:dyDescent="0.25">
      <c r="D200" s="66"/>
      <c r="F200" s="66"/>
      <c r="H200" s="66"/>
      <c r="J200" s="66"/>
      <c r="L200" s="66"/>
      <c r="N200" s="66"/>
    </row>
    <row r="201" spans="4:14" x14ac:dyDescent="0.25">
      <c r="D201" s="66"/>
      <c r="F201" s="66"/>
      <c r="H201" s="66"/>
      <c r="J201" s="66"/>
      <c r="L201" s="66"/>
      <c r="N201" s="66"/>
    </row>
    <row r="202" spans="4:14" x14ac:dyDescent="0.25">
      <c r="D202" s="66"/>
      <c r="F202" s="66"/>
      <c r="H202" s="66"/>
      <c r="J202" s="66"/>
      <c r="L202" s="66"/>
      <c r="N202" s="66"/>
    </row>
    <row r="203" spans="4:14" x14ac:dyDescent="0.25">
      <c r="D203" s="66"/>
      <c r="F203" s="66"/>
      <c r="H203" s="66"/>
      <c r="J203" s="66"/>
      <c r="L203" s="66"/>
      <c r="N203" s="66"/>
    </row>
    <row r="204" spans="4:14" x14ac:dyDescent="0.25">
      <c r="D204" s="66"/>
      <c r="F204" s="66"/>
      <c r="H204" s="66"/>
      <c r="J204" s="66"/>
      <c r="L204" s="66"/>
      <c r="N204" s="66"/>
    </row>
    <row r="205" spans="4:14" x14ac:dyDescent="0.25">
      <c r="D205" s="66"/>
      <c r="F205" s="66"/>
      <c r="H205" s="66"/>
      <c r="J205" s="66"/>
      <c r="L205" s="66"/>
      <c r="N205" s="66"/>
    </row>
    <row r="206" spans="4:14" x14ac:dyDescent="0.25">
      <c r="D206" s="66"/>
      <c r="F206" s="66"/>
      <c r="H206" s="66"/>
      <c r="J206" s="66"/>
      <c r="L206" s="66"/>
      <c r="N206" s="66"/>
    </row>
    <row r="207" spans="4:14" x14ac:dyDescent="0.25">
      <c r="D207" s="66"/>
      <c r="F207" s="66"/>
      <c r="H207" s="66"/>
      <c r="J207" s="66"/>
      <c r="L207" s="66"/>
      <c r="N207" s="66"/>
    </row>
    <row r="208" spans="4:14" x14ac:dyDescent="0.25">
      <c r="D208" s="66"/>
      <c r="F208" s="66"/>
      <c r="H208" s="66"/>
      <c r="J208" s="66"/>
      <c r="L208" s="66"/>
      <c r="N208" s="66"/>
    </row>
    <row r="209" spans="4:14" x14ac:dyDescent="0.25">
      <c r="D209" s="66"/>
      <c r="F209" s="66"/>
      <c r="H209" s="66"/>
      <c r="J209" s="66"/>
      <c r="L209" s="66"/>
      <c r="N209" s="66"/>
    </row>
    <row r="210" spans="4:14" x14ac:dyDescent="0.25">
      <c r="D210" s="66"/>
      <c r="F210" s="66"/>
      <c r="H210" s="66"/>
      <c r="J210" s="66"/>
      <c r="L210" s="66"/>
      <c r="N210" s="66"/>
    </row>
    <row r="211" spans="4:14" x14ac:dyDescent="0.25">
      <c r="D211" s="66"/>
      <c r="F211" s="66"/>
      <c r="H211" s="66"/>
      <c r="J211" s="66"/>
      <c r="L211" s="66"/>
      <c r="N211" s="66"/>
    </row>
    <row r="212" spans="4:14" x14ac:dyDescent="0.25">
      <c r="D212" s="66"/>
      <c r="F212" s="66"/>
      <c r="H212" s="66"/>
      <c r="J212" s="66"/>
      <c r="L212" s="66"/>
      <c r="N212" s="66"/>
    </row>
    <row r="213" spans="4:14" x14ac:dyDescent="0.25">
      <c r="D213" s="66"/>
      <c r="F213" s="66"/>
      <c r="H213" s="66"/>
      <c r="J213" s="66"/>
      <c r="L213" s="66"/>
      <c r="N213" s="66"/>
    </row>
    <row r="214" spans="4:14" x14ac:dyDescent="0.25">
      <c r="D214" s="66"/>
      <c r="F214" s="66"/>
      <c r="H214" s="66"/>
      <c r="J214" s="66"/>
      <c r="L214" s="66"/>
      <c r="N214" s="66"/>
    </row>
    <row r="215" spans="4:14" x14ac:dyDescent="0.25">
      <c r="D215" s="66"/>
      <c r="F215" s="66"/>
      <c r="H215" s="66"/>
      <c r="J215" s="66"/>
      <c r="L215" s="66"/>
      <c r="N215" s="66"/>
    </row>
    <row r="216" spans="4:14" x14ac:dyDescent="0.25">
      <c r="D216" s="66"/>
      <c r="F216" s="66"/>
      <c r="H216" s="66"/>
      <c r="J216" s="66"/>
      <c r="L216" s="66"/>
      <c r="N216" s="66"/>
    </row>
    <row r="217" spans="4:14" x14ac:dyDescent="0.25">
      <c r="D217" s="66"/>
      <c r="F217" s="66"/>
      <c r="H217" s="66"/>
      <c r="J217" s="66"/>
      <c r="L217" s="66"/>
      <c r="N217" s="66"/>
    </row>
    <row r="218" spans="4:14" x14ac:dyDescent="0.25">
      <c r="D218" s="66"/>
      <c r="F218" s="66"/>
      <c r="H218" s="66"/>
      <c r="J218" s="66"/>
      <c r="L218" s="66"/>
      <c r="N218" s="66"/>
    </row>
    <row r="219" spans="4:14" x14ac:dyDescent="0.25">
      <c r="D219" s="66"/>
      <c r="F219" s="66"/>
      <c r="H219" s="66"/>
      <c r="J219" s="66"/>
      <c r="L219" s="66"/>
      <c r="N219" s="66"/>
    </row>
    <row r="220" spans="4:14" x14ac:dyDescent="0.25">
      <c r="D220" s="66"/>
      <c r="F220" s="66"/>
      <c r="H220" s="66"/>
      <c r="J220" s="66"/>
      <c r="L220" s="66"/>
      <c r="N220" s="66"/>
    </row>
    <row r="221" spans="4:14" x14ac:dyDescent="0.25">
      <c r="D221" s="66"/>
      <c r="F221" s="66"/>
      <c r="H221" s="66"/>
      <c r="J221" s="66"/>
      <c r="L221" s="66"/>
      <c r="N221" s="66"/>
    </row>
    <row r="222" spans="4:14" x14ac:dyDescent="0.25">
      <c r="D222" s="66"/>
      <c r="F222" s="66"/>
      <c r="H222" s="66"/>
      <c r="J222" s="66"/>
      <c r="L222" s="66"/>
      <c r="N222" s="66"/>
    </row>
    <row r="223" spans="4:14" x14ac:dyDescent="0.25">
      <c r="D223" s="66"/>
      <c r="F223" s="66"/>
      <c r="H223" s="66"/>
      <c r="J223" s="66"/>
      <c r="L223" s="66"/>
      <c r="N223" s="66"/>
    </row>
    <row r="224" spans="4:14" x14ac:dyDescent="0.25">
      <c r="D224" s="66"/>
      <c r="F224" s="66"/>
      <c r="H224" s="66"/>
      <c r="J224" s="66"/>
      <c r="L224" s="66"/>
      <c r="N224" s="66"/>
    </row>
    <row r="225" spans="4:14" x14ac:dyDescent="0.25">
      <c r="D225" s="66"/>
      <c r="F225" s="66"/>
      <c r="H225" s="66"/>
      <c r="J225" s="66"/>
      <c r="L225" s="66"/>
      <c r="N225" s="66"/>
    </row>
    <row r="226" spans="4:14" x14ac:dyDescent="0.25">
      <c r="D226" s="66"/>
      <c r="F226" s="66"/>
      <c r="H226" s="66"/>
      <c r="J226" s="66"/>
      <c r="L226" s="66"/>
      <c r="N226" s="66"/>
    </row>
    <row r="227" spans="4:14" x14ac:dyDescent="0.25">
      <c r="D227" s="66"/>
      <c r="F227" s="66"/>
      <c r="H227" s="66"/>
      <c r="J227" s="66"/>
      <c r="L227" s="66"/>
      <c r="N227" s="66"/>
    </row>
    <row r="228" spans="4:14" x14ac:dyDescent="0.25">
      <c r="D228" s="66"/>
      <c r="F228" s="66"/>
      <c r="H228" s="66"/>
      <c r="J228" s="66"/>
      <c r="L228" s="66"/>
      <c r="N228" s="66"/>
    </row>
    <row r="229" spans="4:14" x14ac:dyDescent="0.25">
      <c r="D229" s="66"/>
      <c r="F229" s="66"/>
      <c r="H229" s="66"/>
      <c r="J229" s="66"/>
      <c r="L229" s="66"/>
      <c r="N229" s="66"/>
    </row>
    <row r="230" spans="4:14" x14ac:dyDescent="0.25">
      <c r="D230" s="66"/>
      <c r="F230" s="66"/>
      <c r="H230" s="66"/>
      <c r="J230" s="66"/>
      <c r="L230" s="66"/>
      <c r="N230" s="66"/>
    </row>
    <row r="231" spans="4:14" x14ac:dyDescent="0.25">
      <c r="D231" s="66"/>
      <c r="F231" s="66"/>
      <c r="H231" s="66"/>
      <c r="J231" s="66"/>
      <c r="L231" s="66"/>
      <c r="N231" s="66"/>
    </row>
    <row r="232" spans="4:14" x14ac:dyDescent="0.25">
      <c r="D232" s="66"/>
      <c r="F232" s="66"/>
      <c r="H232" s="66"/>
      <c r="J232" s="66"/>
      <c r="L232" s="66"/>
      <c r="N232" s="66"/>
    </row>
    <row r="233" spans="4:14" x14ac:dyDescent="0.25">
      <c r="D233" s="66"/>
      <c r="F233" s="66"/>
      <c r="H233" s="66"/>
      <c r="J233" s="66"/>
      <c r="L233" s="66"/>
      <c r="N233" s="66"/>
    </row>
    <row r="234" spans="4:14" x14ac:dyDescent="0.25">
      <c r="D234" s="66"/>
      <c r="F234" s="66"/>
      <c r="H234" s="66"/>
      <c r="J234" s="66"/>
      <c r="L234" s="66"/>
      <c r="N234" s="66"/>
    </row>
    <row r="235" spans="4:14" x14ac:dyDescent="0.25">
      <c r="D235" s="66"/>
      <c r="F235" s="66"/>
      <c r="H235" s="66"/>
      <c r="J235" s="66"/>
      <c r="L235" s="66"/>
      <c r="N235" s="66"/>
    </row>
    <row r="236" spans="4:14" x14ac:dyDescent="0.25">
      <c r="D236" s="66"/>
      <c r="F236" s="66"/>
      <c r="H236" s="66"/>
      <c r="J236" s="66"/>
      <c r="L236" s="66"/>
      <c r="N236" s="66"/>
    </row>
    <row r="237" spans="4:14" x14ac:dyDescent="0.25">
      <c r="D237" s="66"/>
      <c r="F237" s="66"/>
      <c r="H237" s="66"/>
      <c r="J237" s="66"/>
      <c r="L237" s="66"/>
      <c r="N237" s="66"/>
    </row>
    <row r="238" spans="4:14" x14ac:dyDescent="0.25">
      <c r="D238" s="66"/>
      <c r="F238" s="66"/>
      <c r="H238" s="66"/>
      <c r="J238" s="66"/>
      <c r="L238" s="66"/>
      <c r="N238" s="66"/>
    </row>
    <row r="239" spans="4:14" x14ac:dyDescent="0.25">
      <c r="D239" s="66"/>
      <c r="F239" s="66"/>
      <c r="H239" s="66"/>
      <c r="J239" s="66"/>
      <c r="L239" s="66"/>
      <c r="N239" s="66"/>
    </row>
    <row r="240" spans="4:14" x14ac:dyDescent="0.25">
      <c r="D240" s="66"/>
      <c r="F240" s="66"/>
      <c r="H240" s="66"/>
      <c r="J240" s="66"/>
      <c r="L240" s="66"/>
      <c r="N240" s="66"/>
    </row>
    <row r="241" spans="4:14" x14ac:dyDescent="0.25">
      <c r="D241" s="66"/>
      <c r="F241" s="66"/>
      <c r="H241" s="66"/>
      <c r="J241" s="66"/>
      <c r="L241" s="66"/>
      <c r="N241" s="66"/>
    </row>
    <row r="242" spans="4:14" x14ac:dyDescent="0.25">
      <c r="D242" s="66"/>
      <c r="F242" s="66"/>
      <c r="H242" s="66"/>
      <c r="J242" s="66"/>
      <c r="L242" s="66"/>
      <c r="N242" s="66"/>
    </row>
    <row r="243" spans="4:14" x14ac:dyDescent="0.25">
      <c r="D243" s="66"/>
      <c r="F243" s="66"/>
      <c r="H243" s="66"/>
      <c r="J243" s="66"/>
      <c r="L243" s="66"/>
      <c r="N243" s="66"/>
    </row>
    <row r="244" spans="4:14" x14ac:dyDescent="0.25">
      <c r="D244" s="66"/>
      <c r="F244" s="66"/>
      <c r="H244" s="66"/>
      <c r="J244" s="66"/>
      <c r="L244" s="66"/>
      <c r="N244" s="66"/>
    </row>
    <row r="245" spans="4:14" x14ac:dyDescent="0.25">
      <c r="D245" s="66"/>
      <c r="F245" s="66"/>
      <c r="H245" s="66"/>
      <c r="J245" s="66"/>
      <c r="L245" s="66"/>
      <c r="N245" s="66"/>
    </row>
    <row r="246" spans="4:14" x14ac:dyDescent="0.25">
      <c r="D246" s="66"/>
      <c r="F246" s="66"/>
      <c r="H246" s="66"/>
      <c r="J246" s="66"/>
      <c r="L246" s="66"/>
      <c r="N246" s="66"/>
    </row>
    <row r="247" spans="4:14" x14ac:dyDescent="0.25">
      <c r="D247" s="66"/>
      <c r="F247" s="66"/>
      <c r="H247" s="66"/>
      <c r="J247" s="66"/>
      <c r="L247" s="66"/>
      <c r="N247" s="66"/>
    </row>
    <row r="248" spans="4:14" x14ac:dyDescent="0.25">
      <c r="D248" s="66"/>
      <c r="F248" s="66"/>
      <c r="H248" s="66"/>
      <c r="J248" s="66"/>
      <c r="L248" s="66"/>
      <c r="N248" s="66"/>
    </row>
    <row r="249" spans="4:14" x14ac:dyDescent="0.25">
      <c r="D249" s="66"/>
      <c r="F249" s="66"/>
      <c r="H249" s="66"/>
      <c r="J249" s="66"/>
      <c r="L249" s="66"/>
      <c r="N249" s="66"/>
    </row>
    <row r="250" spans="4:14" x14ac:dyDescent="0.25">
      <c r="D250" s="66"/>
      <c r="F250" s="66"/>
      <c r="H250" s="66"/>
      <c r="J250" s="66"/>
      <c r="L250" s="66"/>
      <c r="N250" s="66"/>
    </row>
    <row r="251" spans="4:14" x14ac:dyDescent="0.25">
      <c r="D251" s="66"/>
      <c r="F251" s="66"/>
      <c r="H251" s="66"/>
      <c r="J251" s="66"/>
      <c r="L251" s="66"/>
      <c r="N251" s="66"/>
    </row>
    <row r="252" spans="4:14" x14ac:dyDescent="0.25">
      <c r="D252" s="66"/>
      <c r="F252" s="66"/>
      <c r="H252" s="66"/>
      <c r="J252" s="66"/>
      <c r="L252" s="66"/>
      <c r="N252" s="66"/>
    </row>
    <row r="253" spans="4:14" x14ac:dyDescent="0.25">
      <c r="D253" s="66"/>
      <c r="F253" s="66"/>
      <c r="H253" s="66"/>
      <c r="J253" s="66"/>
      <c r="L253" s="66"/>
      <c r="N253" s="66"/>
    </row>
    <row r="254" spans="4:14" x14ac:dyDescent="0.25">
      <c r="D254" s="66"/>
      <c r="F254" s="66"/>
      <c r="H254" s="66"/>
      <c r="J254" s="66"/>
      <c r="L254" s="66"/>
      <c r="N254" s="66"/>
    </row>
    <row r="255" spans="4:14" x14ac:dyDescent="0.25">
      <c r="D255" s="66"/>
      <c r="F255" s="66"/>
      <c r="H255" s="66"/>
      <c r="J255" s="66"/>
      <c r="L255" s="66"/>
      <c r="N255" s="66"/>
    </row>
    <row r="256" spans="4:14" x14ac:dyDescent="0.25">
      <c r="D256" s="66"/>
      <c r="F256" s="66"/>
      <c r="H256" s="66"/>
      <c r="J256" s="66"/>
      <c r="L256" s="66"/>
      <c r="N256" s="66"/>
    </row>
    <row r="257" spans="4:14" x14ac:dyDescent="0.25">
      <c r="D257" s="66"/>
      <c r="F257" s="66"/>
      <c r="H257" s="66"/>
      <c r="J257" s="66"/>
      <c r="L257" s="66"/>
      <c r="N257" s="66"/>
    </row>
    <row r="258" spans="4:14" x14ac:dyDescent="0.25">
      <c r="D258" s="66"/>
      <c r="F258" s="66"/>
      <c r="H258" s="66"/>
      <c r="J258" s="66"/>
      <c r="L258" s="66"/>
      <c r="N258" s="66"/>
    </row>
    <row r="259" spans="4:14" x14ac:dyDescent="0.25">
      <c r="D259" s="66"/>
      <c r="F259" s="66"/>
      <c r="H259" s="66"/>
      <c r="J259" s="66"/>
      <c r="L259" s="66"/>
      <c r="N259" s="66"/>
    </row>
    <row r="260" spans="4:14" x14ac:dyDescent="0.25">
      <c r="D260" s="66"/>
      <c r="F260" s="66"/>
      <c r="H260" s="66"/>
      <c r="J260" s="66"/>
      <c r="L260" s="66"/>
      <c r="N260" s="66"/>
    </row>
    <row r="261" spans="4:14" x14ac:dyDescent="0.25">
      <c r="D261" s="66"/>
      <c r="F261" s="66"/>
      <c r="H261" s="66"/>
      <c r="J261" s="66"/>
      <c r="L261" s="66"/>
      <c r="N261" s="66"/>
    </row>
    <row r="262" spans="4:14" x14ac:dyDescent="0.25">
      <c r="D262" s="66"/>
      <c r="F262" s="66"/>
      <c r="H262" s="66"/>
      <c r="J262" s="66"/>
      <c r="L262" s="66"/>
      <c r="N262" s="66"/>
    </row>
    <row r="263" spans="4:14" x14ac:dyDescent="0.25">
      <c r="D263" s="66"/>
      <c r="F263" s="66"/>
      <c r="H263" s="66"/>
      <c r="J263" s="66"/>
      <c r="L263" s="66"/>
      <c r="N263" s="66"/>
    </row>
    <row r="264" spans="4:14" x14ac:dyDescent="0.25">
      <c r="D264" s="66"/>
      <c r="F264" s="66"/>
      <c r="H264" s="66"/>
      <c r="J264" s="66"/>
      <c r="L264" s="66"/>
      <c r="N264" s="66"/>
    </row>
    <row r="265" spans="4:14" x14ac:dyDescent="0.25">
      <c r="D265" s="66"/>
      <c r="F265" s="66"/>
      <c r="H265" s="66"/>
      <c r="J265" s="66"/>
      <c r="L265" s="66"/>
      <c r="N265" s="66"/>
    </row>
    <row r="266" spans="4:14" x14ac:dyDescent="0.25">
      <c r="D266" s="66"/>
      <c r="F266" s="66"/>
      <c r="H266" s="66"/>
      <c r="J266" s="66"/>
      <c r="L266" s="66"/>
      <c r="N266" s="66"/>
    </row>
    <row r="267" spans="4:14" x14ac:dyDescent="0.25">
      <c r="D267" s="66"/>
      <c r="F267" s="66"/>
      <c r="H267" s="66"/>
      <c r="J267" s="66"/>
      <c r="L267" s="66"/>
      <c r="N267" s="66"/>
    </row>
    <row r="268" spans="4:14" x14ac:dyDescent="0.25">
      <c r="D268" s="66"/>
      <c r="F268" s="66"/>
      <c r="H268" s="66"/>
      <c r="J268" s="66"/>
      <c r="L268" s="66"/>
      <c r="N268" s="66"/>
    </row>
    <row r="269" spans="4:14" x14ac:dyDescent="0.25">
      <c r="D269" s="66"/>
      <c r="F269" s="66"/>
      <c r="H269" s="66"/>
      <c r="J269" s="66"/>
      <c r="L269" s="66"/>
      <c r="N269" s="66"/>
    </row>
    <row r="270" spans="4:14" x14ac:dyDescent="0.25">
      <c r="D270" s="66"/>
      <c r="F270" s="66"/>
      <c r="H270" s="66"/>
      <c r="J270" s="66"/>
      <c r="L270" s="66"/>
      <c r="N270" s="66"/>
    </row>
    <row r="271" spans="4:14" x14ac:dyDescent="0.25">
      <c r="D271" s="66"/>
      <c r="F271" s="66"/>
      <c r="H271" s="66"/>
      <c r="J271" s="66"/>
      <c r="L271" s="66"/>
      <c r="N271" s="66"/>
    </row>
    <row r="272" spans="4:14" x14ac:dyDescent="0.25">
      <c r="D272" s="66"/>
      <c r="F272" s="66"/>
      <c r="H272" s="66"/>
      <c r="J272" s="66"/>
      <c r="L272" s="66"/>
      <c r="N272" s="66"/>
    </row>
    <row r="273" spans="4:14" x14ac:dyDescent="0.25">
      <c r="D273" s="66"/>
      <c r="F273" s="66"/>
      <c r="H273" s="66"/>
      <c r="J273" s="66"/>
      <c r="L273" s="66"/>
      <c r="N273" s="66"/>
    </row>
    <row r="274" spans="4:14" x14ac:dyDescent="0.25">
      <c r="D274" s="66"/>
      <c r="F274" s="66"/>
      <c r="H274" s="66"/>
      <c r="J274" s="66"/>
      <c r="L274" s="66"/>
      <c r="N274" s="66"/>
    </row>
    <row r="275" spans="4:14" x14ac:dyDescent="0.25">
      <c r="D275" s="66"/>
      <c r="F275" s="66"/>
      <c r="H275" s="66"/>
      <c r="J275" s="66"/>
      <c r="L275" s="66"/>
      <c r="N275" s="66"/>
    </row>
    <row r="276" spans="4:14" x14ac:dyDescent="0.25">
      <c r="D276" s="66"/>
      <c r="F276" s="66"/>
      <c r="H276" s="66"/>
      <c r="J276" s="66"/>
      <c r="L276" s="66"/>
      <c r="N276" s="66"/>
    </row>
    <row r="277" spans="4:14" x14ac:dyDescent="0.25">
      <c r="D277" s="66"/>
      <c r="F277" s="66"/>
      <c r="H277" s="66"/>
      <c r="J277" s="66"/>
      <c r="L277" s="66"/>
      <c r="N277" s="66"/>
    </row>
    <row r="278" spans="4:14" x14ac:dyDescent="0.25">
      <c r="D278" s="66"/>
      <c r="F278" s="66"/>
      <c r="H278" s="66"/>
      <c r="J278" s="66"/>
      <c r="L278" s="66"/>
      <c r="N278" s="66"/>
    </row>
    <row r="279" spans="4:14" x14ac:dyDescent="0.25">
      <c r="D279" s="66"/>
      <c r="F279" s="66"/>
      <c r="H279" s="66"/>
      <c r="J279" s="66"/>
      <c r="L279" s="66"/>
      <c r="N279" s="66"/>
    </row>
    <row r="280" spans="4:14" x14ac:dyDescent="0.25">
      <c r="D280" s="66"/>
      <c r="F280" s="66"/>
      <c r="H280" s="66"/>
      <c r="J280" s="66"/>
      <c r="L280" s="66"/>
      <c r="N280" s="66"/>
    </row>
    <row r="281" spans="4:14" x14ac:dyDescent="0.25">
      <c r="D281" s="66"/>
      <c r="F281" s="66"/>
      <c r="H281" s="66"/>
      <c r="J281" s="66"/>
      <c r="L281" s="66"/>
      <c r="N281" s="66"/>
    </row>
    <row r="282" spans="4:14" x14ac:dyDescent="0.25">
      <c r="D282" s="66"/>
      <c r="F282" s="66"/>
      <c r="H282" s="66"/>
      <c r="J282" s="66"/>
      <c r="L282" s="66"/>
      <c r="N282" s="66"/>
    </row>
    <row r="283" spans="4:14" x14ac:dyDescent="0.25">
      <c r="D283" s="66"/>
      <c r="F283" s="66"/>
      <c r="H283" s="66"/>
      <c r="J283" s="66"/>
      <c r="L283" s="66"/>
      <c r="N283" s="66"/>
    </row>
    <row r="284" spans="4:14" x14ac:dyDescent="0.25">
      <c r="D284" s="66"/>
      <c r="F284" s="66"/>
      <c r="H284" s="66"/>
      <c r="J284" s="66"/>
      <c r="L284" s="66"/>
      <c r="N284" s="66"/>
    </row>
    <row r="285" spans="4:14" x14ac:dyDescent="0.25">
      <c r="D285" s="66"/>
      <c r="F285" s="66"/>
      <c r="H285" s="66"/>
      <c r="J285" s="66"/>
      <c r="L285" s="66"/>
      <c r="N285" s="66"/>
    </row>
    <row r="286" spans="4:14" x14ac:dyDescent="0.25">
      <c r="D286" s="66"/>
      <c r="F286" s="66"/>
      <c r="H286" s="66"/>
      <c r="J286" s="66"/>
      <c r="L286" s="66"/>
      <c r="N286" s="66"/>
    </row>
    <row r="287" spans="4:14" x14ac:dyDescent="0.25">
      <c r="D287" s="66"/>
      <c r="F287" s="66"/>
      <c r="H287" s="66"/>
      <c r="J287" s="66"/>
      <c r="L287" s="66"/>
      <c r="N287" s="66"/>
    </row>
    <row r="288" spans="4:14" x14ac:dyDescent="0.25">
      <c r="D288" s="66"/>
      <c r="F288" s="66"/>
      <c r="H288" s="66"/>
      <c r="J288" s="66"/>
      <c r="L288" s="66"/>
      <c r="N288" s="66"/>
    </row>
    <row r="289" spans="4:14" x14ac:dyDescent="0.25">
      <c r="D289" s="66"/>
      <c r="F289" s="66"/>
      <c r="H289" s="66"/>
      <c r="J289" s="66"/>
      <c r="L289" s="66"/>
      <c r="N289" s="66"/>
    </row>
    <row r="290" spans="4:14" x14ac:dyDescent="0.25">
      <c r="D290" s="66"/>
      <c r="F290" s="66"/>
      <c r="H290" s="66"/>
      <c r="J290" s="66"/>
      <c r="L290" s="66"/>
      <c r="N290" s="66"/>
    </row>
    <row r="291" spans="4:14" x14ac:dyDescent="0.25">
      <c r="D291" s="66"/>
      <c r="F291" s="66"/>
      <c r="H291" s="66"/>
      <c r="J291" s="66"/>
      <c r="L291" s="66"/>
      <c r="N291" s="66"/>
    </row>
    <row r="292" spans="4:14" x14ac:dyDescent="0.25">
      <c r="D292" s="66"/>
      <c r="F292" s="66"/>
      <c r="H292" s="66"/>
      <c r="J292" s="66"/>
      <c r="L292" s="66"/>
      <c r="N292" s="66"/>
    </row>
    <row r="293" spans="4:14" x14ac:dyDescent="0.25">
      <c r="D293" s="66"/>
      <c r="F293" s="66"/>
      <c r="H293" s="66"/>
      <c r="J293" s="66"/>
      <c r="L293" s="66"/>
      <c r="N293" s="66"/>
    </row>
    <row r="294" spans="4:14" x14ac:dyDescent="0.25">
      <c r="D294" s="66"/>
      <c r="F294" s="66"/>
      <c r="H294" s="66"/>
      <c r="J294" s="66"/>
      <c r="L294" s="66"/>
      <c r="N294" s="66"/>
    </row>
    <row r="295" spans="4:14" x14ac:dyDescent="0.25">
      <c r="D295" s="66"/>
      <c r="F295" s="66"/>
      <c r="H295" s="66"/>
      <c r="J295" s="66"/>
      <c r="L295" s="66"/>
      <c r="N295" s="66"/>
    </row>
    <row r="296" spans="4:14" x14ac:dyDescent="0.25">
      <c r="D296" s="66"/>
      <c r="F296" s="66"/>
      <c r="H296" s="66"/>
      <c r="J296" s="66"/>
      <c r="L296" s="66"/>
      <c r="N296" s="66"/>
    </row>
    <row r="297" spans="4:14" x14ac:dyDescent="0.25">
      <c r="D297" s="66"/>
      <c r="F297" s="66"/>
      <c r="H297" s="66"/>
      <c r="J297" s="66"/>
      <c r="L297" s="66"/>
      <c r="N297" s="66"/>
    </row>
    <row r="298" spans="4:14" x14ac:dyDescent="0.25">
      <c r="D298" s="66"/>
      <c r="F298" s="66"/>
      <c r="H298" s="66"/>
      <c r="J298" s="66"/>
      <c r="L298" s="66"/>
      <c r="N298" s="66"/>
    </row>
    <row r="299" spans="4:14" x14ac:dyDescent="0.25">
      <c r="D299" s="66"/>
      <c r="F299" s="66"/>
      <c r="H299" s="66"/>
      <c r="J299" s="66"/>
      <c r="L299" s="66"/>
      <c r="N299" s="66"/>
    </row>
    <row r="300" spans="4:14" x14ac:dyDescent="0.25">
      <c r="D300" s="66"/>
      <c r="F300" s="66"/>
      <c r="H300" s="66"/>
      <c r="J300" s="66"/>
      <c r="L300" s="66"/>
      <c r="N300" s="66"/>
    </row>
    <row r="301" spans="4:14" x14ac:dyDescent="0.25">
      <c r="D301" s="66"/>
      <c r="F301" s="66"/>
      <c r="H301" s="66"/>
      <c r="J301" s="66"/>
      <c r="L301" s="66"/>
      <c r="N301" s="66"/>
    </row>
    <row r="302" spans="4:14" x14ac:dyDescent="0.25">
      <c r="D302" s="66"/>
      <c r="F302" s="66"/>
      <c r="H302" s="66"/>
      <c r="J302" s="66"/>
      <c r="L302" s="66"/>
      <c r="N302" s="66"/>
    </row>
    <row r="303" spans="4:14" x14ac:dyDescent="0.25">
      <c r="D303" s="66"/>
      <c r="F303" s="66"/>
      <c r="H303" s="66"/>
      <c r="J303" s="66"/>
      <c r="L303" s="66"/>
      <c r="N303" s="66"/>
    </row>
    <row r="304" spans="4:14" x14ac:dyDescent="0.25">
      <c r="D304" s="66"/>
      <c r="F304" s="66"/>
      <c r="H304" s="66"/>
      <c r="J304" s="66"/>
      <c r="L304" s="66"/>
      <c r="N304" s="66"/>
    </row>
    <row r="305" spans="4:14" x14ac:dyDescent="0.25">
      <c r="D305" s="66"/>
      <c r="F305" s="66"/>
      <c r="H305" s="66"/>
      <c r="J305" s="66"/>
      <c r="L305" s="66"/>
      <c r="N305" s="66"/>
    </row>
    <row r="306" spans="4:14" x14ac:dyDescent="0.25">
      <c r="D306" s="66"/>
      <c r="F306" s="66"/>
      <c r="H306" s="66"/>
      <c r="J306" s="66"/>
      <c r="L306" s="66"/>
      <c r="N306" s="66"/>
    </row>
    <row r="307" spans="4:14" x14ac:dyDescent="0.25">
      <c r="D307" s="66"/>
      <c r="F307" s="66"/>
      <c r="H307" s="66"/>
      <c r="J307" s="66"/>
      <c r="L307" s="66"/>
      <c r="N307" s="66"/>
    </row>
    <row r="308" spans="4:14" x14ac:dyDescent="0.25">
      <c r="D308" s="66"/>
      <c r="F308" s="66"/>
      <c r="H308" s="66"/>
      <c r="J308" s="66"/>
      <c r="L308" s="66"/>
      <c r="N308" s="66"/>
    </row>
    <row r="309" spans="4:14" x14ac:dyDescent="0.25">
      <c r="D309" s="66"/>
      <c r="F309" s="66"/>
      <c r="H309" s="66"/>
      <c r="J309" s="66"/>
      <c r="L309" s="66"/>
      <c r="N309" s="66"/>
    </row>
    <row r="310" spans="4:14" x14ac:dyDescent="0.25">
      <c r="D310" s="66"/>
      <c r="F310" s="66"/>
      <c r="H310" s="66"/>
      <c r="J310" s="66"/>
      <c r="L310" s="66"/>
      <c r="N310" s="66"/>
    </row>
    <row r="311" spans="4:14" x14ac:dyDescent="0.25">
      <c r="D311" s="66"/>
      <c r="F311" s="66"/>
      <c r="H311" s="66"/>
      <c r="J311" s="66"/>
      <c r="L311" s="66"/>
      <c r="N311" s="66"/>
    </row>
    <row r="312" spans="4:14" x14ac:dyDescent="0.25">
      <c r="D312" s="66"/>
      <c r="F312" s="66"/>
      <c r="H312" s="66"/>
      <c r="J312" s="66"/>
      <c r="L312" s="66"/>
      <c r="N312" s="66"/>
    </row>
    <row r="313" spans="4:14" x14ac:dyDescent="0.25">
      <c r="D313" s="66"/>
      <c r="F313" s="66"/>
      <c r="H313" s="66"/>
      <c r="J313" s="66"/>
      <c r="L313" s="66"/>
      <c r="N313" s="66"/>
    </row>
    <row r="314" spans="4:14" x14ac:dyDescent="0.25">
      <c r="D314" s="66"/>
      <c r="F314" s="66"/>
      <c r="H314" s="66"/>
      <c r="J314" s="66"/>
      <c r="L314" s="66"/>
      <c r="N314" s="66"/>
    </row>
    <row r="315" spans="4:14" x14ac:dyDescent="0.25">
      <c r="D315" s="66"/>
      <c r="F315" s="66"/>
      <c r="H315" s="66"/>
      <c r="J315" s="66"/>
      <c r="L315" s="66"/>
      <c r="N315" s="66"/>
    </row>
    <row r="316" spans="4:14" x14ac:dyDescent="0.25">
      <c r="D316" s="66"/>
      <c r="F316" s="66"/>
      <c r="H316" s="66"/>
      <c r="J316" s="66"/>
      <c r="L316" s="66"/>
      <c r="N316" s="66"/>
    </row>
    <row r="317" spans="4:14" x14ac:dyDescent="0.25">
      <c r="D317" s="66"/>
      <c r="F317" s="66"/>
      <c r="H317" s="66"/>
      <c r="J317" s="66"/>
      <c r="L317" s="66"/>
      <c r="N317" s="66"/>
    </row>
    <row r="318" spans="4:14" x14ac:dyDescent="0.25">
      <c r="D318" s="66"/>
      <c r="F318" s="66"/>
      <c r="H318" s="66"/>
      <c r="J318" s="66"/>
      <c r="L318" s="66"/>
      <c r="N318" s="66"/>
    </row>
    <row r="319" spans="4:14" x14ac:dyDescent="0.25">
      <c r="D319" s="66"/>
      <c r="F319" s="66"/>
      <c r="H319" s="66"/>
      <c r="J319" s="66"/>
      <c r="L319" s="66"/>
      <c r="N319" s="66"/>
    </row>
    <row r="320" spans="4:14" x14ac:dyDescent="0.25">
      <c r="D320" s="66"/>
      <c r="F320" s="66"/>
      <c r="H320" s="66"/>
      <c r="J320" s="66"/>
      <c r="L320" s="66"/>
      <c r="N320" s="66"/>
    </row>
    <row r="321" spans="4:14" x14ac:dyDescent="0.25">
      <c r="D321" s="66"/>
      <c r="F321" s="66"/>
      <c r="H321" s="66"/>
      <c r="J321" s="66"/>
      <c r="L321" s="66"/>
      <c r="N321" s="66"/>
    </row>
    <row r="322" spans="4:14" x14ac:dyDescent="0.25">
      <c r="D322" s="66"/>
      <c r="F322" s="66"/>
      <c r="H322" s="66"/>
      <c r="J322" s="66"/>
      <c r="L322" s="66"/>
      <c r="N322" s="66"/>
    </row>
    <row r="323" spans="4:14" x14ac:dyDescent="0.25">
      <c r="D323" s="66"/>
      <c r="F323" s="66"/>
      <c r="H323" s="66"/>
      <c r="J323" s="66"/>
      <c r="L323" s="66"/>
      <c r="N323" s="66"/>
    </row>
    <row r="324" spans="4:14" x14ac:dyDescent="0.25">
      <c r="D324" s="66"/>
      <c r="F324" s="66"/>
      <c r="H324" s="66"/>
      <c r="J324" s="66"/>
      <c r="L324" s="66"/>
      <c r="N324" s="66"/>
    </row>
    <row r="325" spans="4:14" x14ac:dyDescent="0.25">
      <c r="D325" s="66"/>
      <c r="F325" s="66"/>
      <c r="H325" s="66"/>
      <c r="J325" s="66"/>
      <c r="L325" s="66"/>
      <c r="N325" s="66"/>
    </row>
    <row r="326" spans="4:14" x14ac:dyDescent="0.25">
      <c r="D326" s="66"/>
      <c r="F326" s="66"/>
      <c r="H326" s="66"/>
      <c r="J326" s="66"/>
      <c r="L326" s="66"/>
      <c r="N326" s="66"/>
    </row>
    <row r="327" spans="4:14" x14ac:dyDescent="0.25">
      <c r="D327" s="66"/>
      <c r="F327" s="66"/>
      <c r="H327" s="66"/>
      <c r="J327" s="66"/>
      <c r="L327" s="66"/>
      <c r="N327" s="66"/>
    </row>
    <row r="328" spans="4:14" x14ac:dyDescent="0.25">
      <c r="D328" s="66"/>
      <c r="F328" s="66"/>
      <c r="H328" s="66"/>
      <c r="J328" s="66"/>
      <c r="L328" s="66"/>
      <c r="N328" s="66"/>
    </row>
    <row r="329" spans="4:14" x14ac:dyDescent="0.25">
      <c r="D329" s="66"/>
      <c r="F329" s="66"/>
      <c r="H329" s="66"/>
      <c r="J329" s="66"/>
      <c r="L329" s="66"/>
      <c r="N329" s="66"/>
    </row>
    <row r="330" spans="4:14" x14ac:dyDescent="0.25">
      <c r="D330" s="66"/>
      <c r="F330" s="66"/>
      <c r="H330" s="66"/>
      <c r="J330" s="66"/>
      <c r="L330" s="66"/>
      <c r="N330" s="66"/>
    </row>
    <row r="331" spans="4:14" x14ac:dyDescent="0.25">
      <c r="D331" s="66"/>
      <c r="F331" s="66"/>
      <c r="H331" s="66"/>
      <c r="J331" s="66"/>
      <c r="L331" s="66"/>
      <c r="N331" s="66"/>
    </row>
    <row r="332" spans="4:14" x14ac:dyDescent="0.25">
      <c r="D332" s="66"/>
      <c r="F332" s="66"/>
      <c r="H332" s="66"/>
      <c r="J332" s="66"/>
      <c r="L332" s="66"/>
      <c r="N332" s="66"/>
    </row>
    <row r="333" spans="4:14" x14ac:dyDescent="0.25">
      <c r="D333" s="66"/>
      <c r="F333" s="66"/>
      <c r="H333" s="66"/>
      <c r="J333" s="66"/>
      <c r="L333" s="66"/>
      <c r="N333" s="66"/>
    </row>
    <row r="334" spans="4:14" x14ac:dyDescent="0.25">
      <c r="D334" s="66"/>
      <c r="F334" s="66"/>
      <c r="H334" s="66"/>
      <c r="J334" s="66"/>
      <c r="L334" s="66"/>
      <c r="N334" s="66"/>
    </row>
    <row r="335" spans="4:14" x14ac:dyDescent="0.25">
      <c r="D335" s="66"/>
      <c r="F335" s="66"/>
      <c r="H335" s="66"/>
      <c r="J335" s="66"/>
      <c r="L335" s="66"/>
      <c r="N335" s="66"/>
    </row>
    <row r="336" spans="4:14" x14ac:dyDescent="0.25">
      <c r="D336" s="66"/>
      <c r="F336" s="66"/>
      <c r="H336" s="66"/>
      <c r="J336" s="66"/>
      <c r="L336" s="66"/>
      <c r="N336" s="66"/>
    </row>
    <row r="337" spans="4:14" x14ac:dyDescent="0.25">
      <c r="D337" s="66"/>
      <c r="F337" s="66"/>
      <c r="H337" s="66"/>
      <c r="J337" s="66"/>
      <c r="L337" s="66"/>
      <c r="N337" s="66"/>
    </row>
    <row r="338" spans="4:14" x14ac:dyDescent="0.25">
      <c r="D338" s="66"/>
      <c r="F338" s="66"/>
      <c r="H338" s="66"/>
      <c r="J338" s="66"/>
      <c r="L338" s="66"/>
      <c r="N338" s="66"/>
    </row>
    <row r="339" spans="4:14" x14ac:dyDescent="0.25">
      <c r="D339" s="66"/>
      <c r="F339" s="66"/>
      <c r="H339" s="66"/>
      <c r="J339" s="66"/>
      <c r="L339" s="66"/>
      <c r="N339" s="66"/>
    </row>
    <row r="340" spans="4:14" x14ac:dyDescent="0.25">
      <c r="D340" s="66"/>
      <c r="F340" s="66"/>
      <c r="H340" s="66"/>
      <c r="J340" s="66"/>
      <c r="L340" s="66"/>
      <c r="N340" s="66"/>
    </row>
    <row r="341" spans="4:14" x14ac:dyDescent="0.25">
      <c r="D341" s="66"/>
      <c r="F341" s="66"/>
      <c r="H341" s="66"/>
      <c r="J341" s="66"/>
      <c r="L341" s="66"/>
      <c r="N341" s="66"/>
    </row>
    <row r="342" spans="4:14" x14ac:dyDescent="0.25">
      <c r="D342" s="66"/>
      <c r="F342" s="66"/>
      <c r="H342" s="66"/>
      <c r="J342" s="66"/>
      <c r="L342" s="66"/>
      <c r="N342" s="66"/>
    </row>
    <row r="343" spans="4:14" x14ac:dyDescent="0.25">
      <c r="D343" s="66"/>
      <c r="F343" s="66"/>
      <c r="H343" s="66"/>
      <c r="J343" s="66"/>
      <c r="L343" s="66"/>
      <c r="N343" s="66"/>
    </row>
    <row r="344" spans="4:14" x14ac:dyDescent="0.25">
      <c r="D344" s="66"/>
      <c r="F344" s="66"/>
      <c r="H344" s="66"/>
      <c r="J344" s="66"/>
      <c r="L344" s="66"/>
      <c r="N344" s="66"/>
    </row>
    <row r="345" spans="4:14" x14ac:dyDescent="0.25">
      <c r="D345" s="66"/>
      <c r="F345" s="66"/>
      <c r="H345" s="66"/>
      <c r="J345" s="66"/>
      <c r="L345" s="66"/>
      <c r="N345" s="66"/>
    </row>
    <row r="346" spans="4:14" x14ac:dyDescent="0.25">
      <c r="D346" s="66"/>
      <c r="F346" s="66"/>
      <c r="H346" s="66"/>
      <c r="J346" s="66"/>
      <c r="L346" s="66"/>
      <c r="N346" s="66"/>
    </row>
    <row r="347" spans="4:14" x14ac:dyDescent="0.25">
      <c r="D347" s="66"/>
      <c r="F347" s="66"/>
      <c r="H347" s="66"/>
      <c r="J347" s="66"/>
      <c r="L347" s="66"/>
      <c r="N347" s="66"/>
    </row>
    <row r="348" spans="4:14" x14ac:dyDescent="0.25">
      <c r="D348" s="66"/>
      <c r="F348" s="66"/>
      <c r="H348" s="66"/>
      <c r="J348" s="66"/>
      <c r="L348" s="66"/>
      <c r="N348" s="66"/>
    </row>
    <row r="349" spans="4:14" x14ac:dyDescent="0.25">
      <c r="D349" s="66"/>
      <c r="F349" s="66"/>
      <c r="H349" s="66"/>
      <c r="J349" s="66"/>
      <c r="L349" s="66"/>
      <c r="N349" s="66"/>
    </row>
    <row r="350" spans="4:14" x14ac:dyDescent="0.25">
      <c r="D350" s="66"/>
      <c r="F350" s="66"/>
      <c r="H350" s="66"/>
      <c r="J350" s="66"/>
      <c r="L350" s="66"/>
      <c r="N350" s="66"/>
    </row>
    <row r="351" spans="4:14" x14ac:dyDescent="0.25">
      <c r="D351" s="66"/>
      <c r="F351" s="66"/>
      <c r="H351" s="66"/>
      <c r="J351" s="66"/>
      <c r="L351" s="66"/>
      <c r="N351" s="66"/>
    </row>
    <row r="352" spans="4:14" x14ac:dyDescent="0.25">
      <c r="D352" s="66"/>
      <c r="F352" s="66"/>
      <c r="H352" s="66"/>
      <c r="J352" s="66"/>
      <c r="L352" s="66"/>
      <c r="N352" s="66"/>
    </row>
    <row r="353" spans="4:14" x14ac:dyDescent="0.25">
      <c r="D353" s="66"/>
      <c r="F353" s="66"/>
      <c r="H353" s="66"/>
      <c r="J353" s="66"/>
      <c r="L353" s="66"/>
      <c r="N353" s="66"/>
    </row>
    <row r="354" spans="4:14" x14ac:dyDescent="0.25">
      <c r="D354" s="66"/>
      <c r="F354" s="66"/>
      <c r="H354" s="66"/>
      <c r="J354" s="66"/>
      <c r="L354" s="66"/>
      <c r="N354" s="66"/>
    </row>
    <row r="355" spans="4:14" x14ac:dyDescent="0.25">
      <c r="D355" s="66"/>
      <c r="F355" s="66"/>
      <c r="H355" s="66"/>
      <c r="J355" s="66"/>
      <c r="L355" s="66"/>
      <c r="N355" s="66"/>
    </row>
    <row r="356" spans="4:14" x14ac:dyDescent="0.25">
      <c r="D356" s="66"/>
      <c r="F356" s="66"/>
      <c r="H356" s="66"/>
      <c r="J356" s="66"/>
      <c r="L356" s="66"/>
      <c r="N356" s="66"/>
    </row>
    <row r="357" spans="4:14" x14ac:dyDescent="0.25">
      <c r="D357" s="66"/>
      <c r="F357" s="66"/>
      <c r="H357" s="66"/>
      <c r="J357" s="66"/>
      <c r="L357" s="66"/>
      <c r="N357" s="66"/>
    </row>
    <row r="358" spans="4:14" x14ac:dyDescent="0.25">
      <c r="D358" s="66"/>
      <c r="F358" s="66"/>
      <c r="H358" s="66"/>
      <c r="J358" s="66"/>
      <c r="L358" s="66"/>
      <c r="N358" s="66"/>
    </row>
    <row r="359" spans="4:14" x14ac:dyDescent="0.25">
      <c r="D359" s="66"/>
      <c r="F359" s="66"/>
      <c r="H359" s="66"/>
      <c r="J359" s="66"/>
      <c r="L359" s="66"/>
      <c r="N359" s="66"/>
    </row>
    <row r="360" spans="4:14" x14ac:dyDescent="0.25">
      <c r="D360" s="66"/>
      <c r="F360" s="66"/>
      <c r="H360" s="66"/>
      <c r="J360" s="66"/>
      <c r="L360" s="66"/>
      <c r="N360" s="66"/>
    </row>
    <row r="361" spans="4:14" x14ac:dyDescent="0.25">
      <c r="D361" s="66"/>
      <c r="F361" s="66"/>
      <c r="H361" s="66"/>
      <c r="J361" s="66"/>
      <c r="L361" s="66"/>
      <c r="N361" s="66"/>
    </row>
    <row r="362" spans="4:14" x14ac:dyDescent="0.25">
      <c r="D362" s="66"/>
      <c r="F362" s="66"/>
      <c r="H362" s="66"/>
      <c r="J362" s="66"/>
      <c r="L362" s="66"/>
      <c r="N362" s="66"/>
    </row>
    <row r="363" spans="4:14" x14ac:dyDescent="0.25">
      <c r="D363" s="66"/>
      <c r="F363" s="66"/>
      <c r="H363" s="66"/>
      <c r="J363" s="66"/>
      <c r="L363" s="66"/>
      <c r="N363" s="66"/>
    </row>
    <row r="364" spans="4:14" x14ac:dyDescent="0.25">
      <c r="D364" s="66"/>
      <c r="F364" s="66"/>
      <c r="H364" s="66"/>
      <c r="J364" s="66"/>
      <c r="L364" s="66"/>
      <c r="N364" s="66"/>
    </row>
    <row r="365" spans="4:14" x14ac:dyDescent="0.25">
      <c r="D365" s="66"/>
      <c r="F365" s="66"/>
      <c r="H365" s="66"/>
      <c r="J365" s="66"/>
      <c r="L365" s="66"/>
      <c r="N365" s="66"/>
    </row>
    <row r="366" spans="4:14" x14ac:dyDescent="0.25">
      <c r="D366" s="66"/>
      <c r="F366" s="66"/>
      <c r="H366" s="66"/>
      <c r="J366" s="66"/>
      <c r="L366" s="66"/>
      <c r="N366" s="66"/>
    </row>
    <row r="367" spans="4:14" x14ac:dyDescent="0.25">
      <c r="D367" s="66"/>
      <c r="F367" s="66"/>
      <c r="H367" s="66"/>
      <c r="J367" s="66"/>
      <c r="L367" s="66"/>
      <c r="N367" s="66"/>
    </row>
    <row r="368" spans="4:14" x14ac:dyDescent="0.25">
      <c r="D368" s="66"/>
      <c r="F368" s="66"/>
      <c r="H368" s="66"/>
      <c r="J368" s="66"/>
      <c r="L368" s="66"/>
      <c r="N368" s="66"/>
    </row>
    <row r="369" spans="4:14" x14ac:dyDescent="0.25">
      <c r="D369" s="66"/>
      <c r="F369" s="66"/>
      <c r="H369" s="66"/>
      <c r="J369" s="66"/>
      <c r="L369" s="66"/>
      <c r="N369" s="66"/>
    </row>
    <row r="370" spans="4:14" x14ac:dyDescent="0.25">
      <c r="D370" s="66"/>
      <c r="F370" s="66"/>
      <c r="H370" s="66"/>
      <c r="J370" s="66"/>
      <c r="L370" s="66"/>
      <c r="N370" s="66"/>
    </row>
    <row r="371" spans="4:14" x14ac:dyDescent="0.25">
      <c r="D371" s="66"/>
      <c r="F371" s="66"/>
      <c r="H371" s="66"/>
      <c r="J371" s="66"/>
      <c r="L371" s="66"/>
      <c r="N371" s="66"/>
    </row>
    <row r="372" spans="4:14" x14ac:dyDescent="0.25">
      <c r="D372" s="66"/>
      <c r="F372" s="66"/>
      <c r="H372" s="66"/>
      <c r="J372" s="66"/>
      <c r="L372" s="66"/>
      <c r="N372" s="66"/>
    </row>
    <row r="373" spans="4:14" x14ac:dyDescent="0.25">
      <c r="D373" s="66"/>
      <c r="F373" s="66"/>
      <c r="H373" s="66"/>
      <c r="J373" s="66"/>
      <c r="L373" s="66"/>
      <c r="N373" s="66"/>
    </row>
    <row r="374" spans="4:14" x14ac:dyDescent="0.25">
      <c r="D374" s="66"/>
      <c r="F374" s="66"/>
      <c r="H374" s="66"/>
      <c r="J374" s="66"/>
      <c r="L374" s="66"/>
      <c r="N374" s="66"/>
    </row>
    <row r="375" spans="4:14" x14ac:dyDescent="0.25">
      <c r="D375" s="66"/>
      <c r="F375" s="66"/>
      <c r="H375" s="66"/>
      <c r="J375" s="66"/>
      <c r="L375" s="66"/>
      <c r="N375" s="66"/>
    </row>
    <row r="376" spans="4:14" x14ac:dyDescent="0.25">
      <c r="D376" s="66"/>
      <c r="F376" s="66"/>
      <c r="H376" s="66"/>
      <c r="J376" s="66"/>
      <c r="L376" s="66"/>
      <c r="N376" s="66"/>
    </row>
    <row r="377" spans="4:14" x14ac:dyDescent="0.25">
      <c r="D377" s="66"/>
      <c r="F377" s="66"/>
      <c r="H377" s="66"/>
      <c r="J377" s="66"/>
      <c r="L377" s="66"/>
      <c r="N377" s="66"/>
    </row>
    <row r="378" spans="4:14" x14ac:dyDescent="0.25">
      <c r="D378" s="66"/>
      <c r="F378" s="66"/>
      <c r="H378" s="66"/>
      <c r="J378" s="66"/>
      <c r="L378" s="66"/>
      <c r="N378" s="66"/>
    </row>
    <row r="379" spans="4:14" x14ac:dyDescent="0.25">
      <c r="D379" s="66"/>
      <c r="F379" s="66"/>
      <c r="H379" s="66"/>
      <c r="J379" s="66"/>
      <c r="L379" s="66"/>
      <c r="N379" s="66"/>
    </row>
    <row r="380" spans="4:14" x14ac:dyDescent="0.25">
      <c r="D380" s="66"/>
      <c r="F380" s="66"/>
      <c r="H380" s="66"/>
      <c r="J380" s="66"/>
      <c r="L380" s="66"/>
      <c r="N380" s="66"/>
    </row>
    <row r="381" spans="4:14" x14ac:dyDescent="0.25">
      <c r="D381" s="66"/>
      <c r="F381" s="66"/>
      <c r="H381" s="66"/>
      <c r="J381" s="66"/>
      <c r="L381" s="66"/>
      <c r="N381" s="66"/>
    </row>
    <row r="382" spans="4:14" x14ac:dyDescent="0.25">
      <c r="D382" s="66"/>
      <c r="F382" s="66"/>
      <c r="H382" s="66"/>
      <c r="J382" s="66"/>
      <c r="L382" s="66"/>
      <c r="N382" s="66"/>
    </row>
    <row r="383" spans="4:14" x14ac:dyDescent="0.25">
      <c r="D383" s="66"/>
      <c r="F383" s="66"/>
      <c r="H383" s="66"/>
      <c r="J383" s="66"/>
      <c r="L383" s="66"/>
      <c r="N383" s="66"/>
    </row>
    <row r="384" spans="4:14" x14ac:dyDescent="0.25">
      <c r="D384" s="66"/>
      <c r="F384" s="66"/>
      <c r="H384" s="66"/>
      <c r="J384" s="66"/>
      <c r="L384" s="66"/>
      <c r="N384" s="66"/>
    </row>
    <row r="385" spans="4:14" x14ac:dyDescent="0.25">
      <c r="D385" s="66"/>
      <c r="F385" s="66"/>
      <c r="H385" s="66"/>
      <c r="J385" s="66"/>
      <c r="L385" s="66"/>
      <c r="N385" s="66"/>
    </row>
    <row r="386" spans="4:14" x14ac:dyDescent="0.25">
      <c r="D386" s="66"/>
      <c r="F386" s="66"/>
      <c r="H386" s="66"/>
      <c r="J386" s="66"/>
      <c r="L386" s="66"/>
      <c r="N386" s="66"/>
    </row>
    <row r="387" spans="4:14" x14ac:dyDescent="0.25">
      <c r="D387" s="66"/>
      <c r="F387" s="66"/>
      <c r="H387" s="66"/>
      <c r="J387" s="66"/>
      <c r="L387" s="66"/>
      <c r="N387" s="66"/>
    </row>
    <row r="388" spans="4:14" x14ac:dyDescent="0.25">
      <c r="D388" s="66"/>
      <c r="F388" s="66"/>
      <c r="H388" s="66"/>
      <c r="J388" s="66"/>
      <c r="L388" s="66"/>
      <c r="N388" s="66"/>
    </row>
    <row r="389" spans="4:14" x14ac:dyDescent="0.25">
      <c r="D389" s="66"/>
      <c r="F389" s="66"/>
      <c r="H389" s="66"/>
      <c r="J389" s="66"/>
      <c r="L389" s="66"/>
      <c r="N389" s="66"/>
    </row>
    <row r="390" spans="4:14" x14ac:dyDescent="0.25">
      <c r="D390" s="66"/>
      <c r="F390" s="66"/>
      <c r="H390" s="66"/>
      <c r="J390" s="66"/>
      <c r="L390" s="66"/>
      <c r="N390" s="66"/>
    </row>
    <row r="391" spans="4:14" x14ac:dyDescent="0.25">
      <c r="D391" s="66"/>
      <c r="F391" s="66"/>
      <c r="H391" s="66"/>
      <c r="J391" s="66"/>
      <c r="L391" s="66"/>
      <c r="N391" s="66"/>
    </row>
    <row r="392" spans="4:14" x14ac:dyDescent="0.25">
      <c r="D392" s="66"/>
      <c r="F392" s="66"/>
      <c r="H392" s="66"/>
      <c r="J392" s="66"/>
      <c r="L392" s="66"/>
      <c r="N392" s="66"/>
    </row>
    <row r="393" spans="4:14" x14ac:dyDescent="0.25">
      <c r="D393" s="66"/>
      <c r="F393" s="66"/>
      <c r="H393" s="66"/>
      <c r="J393" s="66"/>
      <c r="L393" s="66"/>
      <c r="N393" s="66"/>
    </row>
    <row r="394" spans="4:14" x14ac:dyDescent="0.25">
      <c r="D394" s="66"/>
      <c r="F394" s="66"/>
      <c r="H394" s="66"/>
      <c r="J394" s="66"/>
      <c r="L394" s="66"/>
      <c r="N394" s="66"/>
    </row>
    <row r="395" spans="4:14" x14ac:dyDescent="0.25">
      <c r="D395" s="66"/>
      <c r="F395" s="66"/>
      <c r="H395" s="66"/>
      <c r="J395" s="66"/>
      <c r="L395" s="66"/>
      <c r="N395" s="66"/>
    </row>
    <row r="396" spans="4:14" x14ac:dyDescent="0.25">
      <c r="D396" s="66"/>
      <c r="F396" s="66"/>
      <c r="H396" s="66"/>
      <c r="J396" s="66"/>
      <c r="L396" s="66"/>
      <c r="N396" s="66"/>
    </row>
    <row r="397" spans="4:14" x14ac:dyDescent="0.25">
      <c r="D397" s="66"/>
      <c r="F397" s="66"/>
      <c r="H397" s="66"/>
      <c r="J397" s="66"/>
      <c r="L397" s="66"/>
      <c r="N397" s="66"/>
    </row>
    <row r="398" spans="4:14" x14ac:dyDescent="0.25">
      <c r="D398" s="66"/>
      <c r="F398" s="66"/>
      <c r="H398" s="66"/>
      <c r="J398" s="66"/>
      <c r="L398" s="66"/>
      <c r="N398" s="66"/>
    </row>
    <row r="399" spans="4:14" x14ac:dyDescent="0.25">
      <c r="D399" s="66"/>
      <c r="F399" s="66"/>
      <c r="H399" s="66"/>
      <c r="J399" s="66"/>
      <c r="L399" s="66"/>
      <c r="N399" s="66"/>
    </row>
    <row r="400" spans="4:14" x14ac:dyDescent="0.25">
      <c r="D400" s="66"/>
      <c r="F400" s="66"/>
      <c r="H400" s="66"/>
      <c r="J400" s="66"/>
      <c r="L400" s="66"/>
      <c r="N400" s="66"/>
    </row>
    <row r="401" spans="4:14" x14ac:dyDescent="0.25">
      <c r="D401" s="66"/>
      <c r="F401" s="66"/>
      <c r="H401" s="66"/>
      <c r="J401" s="66"/>
      <c r="L401" s="66"/>
      <c r="N401" s="66"/>
    </row>
    <row r="402" spans="4:14" x14ac:dyDescent="0.25">
      <c r="D402" s="66"/>
      <c r="F402" s="66"/>
      <c r="H402" s="66"/>
      <c r="J402" s="66"/>
      <c r="L402" s="66"/>
      <c r="N402" s="66"/>
    </row>
    <row r="403" spans="4:14" x14ac:dyDescent="0.25">
      <c r="D403" s="66"/>
      <c r="F403" s="66"/>
      <c r="H403" s="66"/>
      <c r="J403" s="66"/>
      <c r="L403" s="66"/>
      <c r="N403" s="66"/>
    </row>
    <row r="404" spans="4:14" x14ac:dyDescent="0.25">
      <c r="D404" s="66"/>
      <c r="F404" s="66"/>
      <c r="H404" s="66"/>
      <c r="J404" s="66"/>
      <c r="L404" s="66"/>
      <c r="N404" s="66"/>
    </row>
    <row r="405" spans="4:14" x14ac:dyDescent="0.25">
      <c r="D405" s="66"/>
      <c r="F405" s="66"/>
      <c r="H405" s="66"/>
      <c r="J405" s="66"/>
      <c r="L405" s="66"/>
      <c r="N405" s="66"/>
    </row>
    <row r="406" spans="4:14" x14ac:dyDescent="0.25">
      <c r="D406" s="66"/>
      <c r="F406" s="66"/>
      <c r="H406" s="66"/>
      <c r="J406" s="66"/>
      <c r="L406" s="66"/>
      <c r="N406" s="66"/>
    </row>
    <row r="407" spans="4:14" x14ac:dyDescent="0.25">
      <c r="D407" s="66"/>
      <c r="F407" s="66"/>
      <c r="H407" s="66"/>
      <c r="J407" s="66"/>
      <c r="L407" s="66"/>
      <c r="N407" s="66"/>
    </row>
    <row r="408" spans="4:14" x14ac:dyDescent="0.25">
      <c r="D408" s="66"/>
      <c r="F408" s="66"/>
      <c r="H408" s="66"/>
      <c r="J408" s="66"/>
      <c r="L408" s="66"/>
      <c r="N408" s="66"/>
    </row>
    <row r="409" spans="4:14" x14ac:dyDescent="0.25">
      <c r="D409" s="66"/>
      <c r="F409" s="66"/>
      <c r="H409" s="66"/>
      <c r="J409" s="66"/>
      <c r="L409" s="66"/>
      <c r="N409" s="66"/>
    </row>
    <row r="410" spans="4:14" x14ac:dyDescent="0.25">
      <c r="D410" s="66"/>
      <c r="F410" s="66"/>
      <c r="H410" s="66"/>
      <c r="J410" s="66"/>
      <c r="L410" s="66"/>
      <c r="N410" s="66"/>
    </row>
    <row r="411" spans="4:14" x14ac:dyDescent="0.25">
      <c r="D411" s="66"/>
      <c r="F411" s="66"/>
      <c r="H411" s="66"/>
      <c r="J411" s="66"/>
      <c r="L411" s="66"/>
      <c r="N411" s="66"/>
    </row>
    <row r="412" spans="4:14" x14ac:dyDescent="0.25">
      <c r="D412" s="66"/>
      <c r="F412" s="66"/>
      <c r="H412" s="66"/>
      <c r="J412" s="66"/>
      <c r="L412" s="66"/>
      <c r="N412" s="66"/>
    </row>
    <row r="413" spans="4:14" x14ac:dyDescent="0.25">
      <c r="D413" s="66"/>
      <c r="F413" s="66"/>
      <c r="H413" s="66"/>
      <c r="J413" s="66"/>
      <c r="L413" s="66"/>
      <c r="N413" s="66"/>
    </row>
    <row r="414" spans="4:14" x14ac:dyDescent="0.25">
      <c r="D414" s="66"/>
      <c r="F414" s="66"/>
      <c r="H414" s="66"/>
      <c r="J414" s="66"/>
      <c r="L414" s="66"/>
      <c r="N414" s="66"/>
    </row>
    <row r="415" spans="4:14" x14ac:dyDescent="0.25">
      <c r="D415" s="66"/>
      <c r="F415" s="66"/>
      <c r="H415" s="66"/>
      <c r="J415" s="66"/>
      <c r="L415" s="66"/>
      <c r="N415" s="66"/>
    </row>
    <row r="416" spans="4:14" x14ac:dyDescent="0.25">
      <c r="D416" s="66"/>
      <c r="F416" s="66"/>
      <c r="H416" s="66"/>
      <c r="J416" s="66"/>
      <c r="L416" s="66"/>
      <c r="N416" s="66"/>
    </row>
    <row r="417" spans="4:14" x14ac:dyDescent="0.25">
      <c r="D417" s="66"/>
      <c r="F417" s="66"/>
      <c r="H417" s="66"/>
      <c r="J417" s="66"/>
      <c r="L417" s="66"/>
      <c r="N417" s="66"/>
    </row>
    <row r="418" spans="4:14" x14ac:dyDescent="0.25">
      <c r="D418" s="66"/>
      <c r="F418" s="66"/>
      <c r="H418" s="66"/>
      <c r="J418" s="66"/>
      <c r="L418" s="66"/>
      <c r="N418" s="66"/>
    </row>
    <row r="419" spans="4:14" x14ac:dyDescent="0.25">
      <c r="D419" s="66"/>
      <c r="F419" s="66"/>
      <c r="H419" s="66"/>
      <c r="J419" s="66"/>
      <c r="L419" s="66"/>
      <c r="N419" s="66"/>
    </row>
    <row r="420" spans="4:14" x14ac:dyDescent="0.25">
      <c r="D420" s="66"/>
      <c r="F420" s="66"/>
      <c r="H420" s="66"/>
      <c r="J420" s="66"/>
      <c r="L420" s="66"/>
      <c r="N420" s="66"/>
    </row>
    <row r="421" spans="4:14" x14ac:dyDescent="0.25">
      <c r="D421" s="66"/>
      <c r="F421" s="66"/>
      <c r="H421" s="66"/>
      <c r="J421" s="66"/>
      <c r="L421" s="66"/>
      <c r="N421" s="66"/>
    </row>
    <row r="422" spans="4:14" x14ac:dyDescent="0.25">
      <c r="D422" s="66"/>
      <c r="F422" s="66"/>
      <c r="H422" s="66"/>
      <c r="J422" s="66"/>
      <c r="L422" s="66"/>
      <c r="N422" s="66"/>
    </row>
    <row r="423" spans="4:14" x14ac:dyDescent="0.25">
      <c r="D423" s="66"/>
      <c r="F423" s="66"/>
      <c r="H423" s="66"/>
      <c r="J423" s="66"/>
      <c r="L423" s="66"/>
      <c r="N423" s="66"/>
    </row>
    <row r="424" spans="4:14" x14ac:dyDescent="0.25">
      <c r="D424" s="66"/>
      <c r="F424" s="66"/>
      <c r="H424" s="66"/>
      <c r="J424" s="66"/>
      <c r="L424" s="66"/>
      <c r="N424" s="66"/>
    </row>
    <row r="425" spans="4:14" x14ac:dyDescent="0.25">
      <c r="D425" s="66"/>
      <c r="F425" s="66"/>
      <c r="H425" s="66"/>
      <c r="J425" s="66"/>
      <c r="L425" s="66"/>
      <c r="N425" s="66"/>
    </row>
    <row r="426" spans="4:14" x14ac:dyDescent="0.25">
      <c r="D426" s="66"/>
      <c r="F426" s="66"/>
      <c r="H426" s="66"/>
      <c r="J426" s="66"/>
      <c r="L426" s="66"/>
      <c r="N426" s="66"/>
    </row>
    <row r="427" spans="4:14" x14ac:dyDescent="0.25">
      <c r="D427" s="66"/>
      <c r="F427" s="66"/>
      <c r="H427" s="66"/>
      <c r="J427" s="66"/>
      <c r="L427" s="66"/>
      <c r="N427" s="66"/>
    </row>
    <row r="428" spans="4:14" x14ac:dyDescent="0.25">
      <c r="D428" s="66"/>
      <c r="F428" s="66"/>
      <c r="H428" s="66"/>
      <c r="J428" s="66"/>
      <c r="L428" s="66"/>
      <c r="N428" s="66"/>
    </row>
    <row r="429" spans="4:14" x14ac:dyDescent="0.25">
      <c r="D429" s="66"/>
      <c r="F429" s="66"/>
      <c r="H429" s="66"/>
      <c r="J429" s="66"/>
      <c r="L429" s="66"/>
      <c r="N429" s="66"/>
    </row>
    <row r="430" spans="4:14" x14ac:dyDescent="0.25">
      <c r="D430" s="66"/>
      <c r="F430" s="66"/>
      <c r="H430" s="66"/>
      <c r="J430" s="66"/>
      <c r="L430" s="66"/>
      <c r="N430" s="66"/>
    </row>
    <row r="431" spans="4:14" x14ac:dyDescent="0.25">
      <c r="D431" s="66"/>
      <c r="F431" s="66"/>
      <c r="H431" s="66"/>
      <c r="J431" s="66"/>
      <c r="L431" s="66"/>
      <c r="N431" s="66"/>
    </row>
    <row r="432" spans="4:14" x14ac:dyDescent="0.25">
      <c r="D432" s="66"/>
      <c r="F432" s="66"/>
      <c r="H432" s="66"/>
      <c r="J432" s="66"/>
      <c r="L432" s="66"/>
      <c r="N432" s="66"/>
    </row>
    <row r="433" spans="4:14" x14ac:dyDescent="0.25">
      <c r="D433" s="66"/>
      <c r="F433" s="66"/>
      <c r="H433" s="66"/>
      <c r="J433" s="66"/>
      <c r="L433" s="66"/>
      <c r="N433" s="66"/>
    </row>
    <row r="434" spans="4:14" x14ac:dyDescent="0.25">
      <c r="D434" s="66"/>
      <c r="F434" s="66"/>
      <c r="H434" s="66"/>
      <c r="J434" s="66"/>
      <c r="L434" s="66"/>
      <c r="N434" s="66"/>
    </row>
    <row r="435" spans="4:14" x14ac:dyDescent="0.25">
      <c r="D435" s="66"/>
      <c r="F435" s="66"/>
      <c r="H435" s="66"/>
      <c r="J435" s="66"/>
      <c r="L435" s="66"/>
      <c r="N435" s="66"/>
    </row>
    <row r="436" spans="4:14" x14ac:dyDescent="0.25">
      <c r="D436" s="66"/>
      <c r="F436" s="66"/>
      <c r="H436" s="66"/>
      <c r="J436" s="66"/>
      <c r="L436" s="66"/>
      <c r="N436" s="66"/>
    </row>
    <row r="437" spans="4:14" x14ac:dyDescent="0.25">
      <c r="D437" s="66"/>
      <c r="F437" s="66"/>
      <c r="H437" s="66"/>
      <c r="J437" s="66"/>
      <c r="L437" s="66"/>
      <c r="N437" s="66"/>
    </row>
    <row r="438" spans="4:14" x14ac:dyDescent="0.25">
      <c r="D438" s="66"/>
      <c r="F438" s="66"/>
      <c r="H438" s="66"/>
      <c r="J438" s="66"/>
      <c r="L438" s="66"/>
      <c r="N438" s="66"/>
    </row>
    <row r="439" spans="4:14" x14ac:dyDescent="0.25">
      <c r="D439" s="66"/>
      <c r="F439" s="66"/>
      <c r="H439" s="66"/>
      <c r="J439" s="66"/>
      <c r="L439" s="66"/>
      <c r="N439" s="66"/>
    </row>
    <row r="440" spans="4:14" x14ac:dyDescent="0.25">
      <c r="D440" s="66"/>
      <c r="F440" s="66"/>
      <c r="H440" s="66"/>
      <c r="J440" s="66"/>
      <c r="L440" s="66"/>
      <c r="N440" s="66"/>
    </row>
    <row r="441" spans="4:14" x14ac:dyDescent="0.25">
      <c r="D441" s="66"/>
      <c r="F441" s="66"/>
      <c r="H441" s="66"/>
      <c r="J441" s="66"/>
      <c r="L441" s="66"/>
      <c r="N441" s="66"/>
    </row>
    <row r="442" spans="4:14" x14ac:dyDescent="0.25">
      <c r="D442" s="66"/>
      <c r="F442" s="66"/>
      <c r="H442" s="66"/>
      <c r="J442" s="66"/>
      <c r="L442" s="66"/>
      <c r="N442" s="66"/>
    </row>
    <row r="443" spans="4:14" x14ac:dyDescent="0.25">
      <c r="D443" s="66"/>
      <c r="F443" s="66"/>
      <c r="H443" s="66"/>
      <c r="J443" s="66"/>
      <c r="L443" s="66"/>
      <c r="N443" s="66"/>
    </row>
    <row r="444" spans="4:14" x14ac:dyDescent="0.25">
      <c r="D444" s="66"/>
      <c r="F444" s="66"/>
      <c r="H444" s="66"/>
      <c r="J444" s="66"/>
      <c r="L444" s="66"/>
      <c r="N444" s="66"/>
    </row>
    <row r="445" spans="4:14" x14ac:dyDescent="0.25">
      <c r="D445" s="66"/>
      <c r="F445" s="66"/>
      <c r="H445" s="66"/>
      <c r="J445" s="66"/>
      <c r="L445" s="66"/>
      <c r="N445" s="66"/>
    </row>
    <row r="446" spans="4:14" x14ac:dyDescent="0.25">
      <c r="D446" s="66"/>
      <c r="F446" s="66"/>
      <c r="H446" s="66"/>
      <c r="J446" s="66"/>
      <c r="L446" s="66"/>
      <c r="N446" s="66"/>
    </row>
    <row r="447" spans="4:14" x14ac:dyDescent="0.25">
      <c r="D447" s="66"/>
      <c r="F447" s="66"/>
      <c r="H447" s="66"/>
      <c r="J447" s="66"/>
      <c r="L447" s="66"/>
      <c r="N447" s="66"/>
    </row>
    <row r="448" spans="4:14" x14ac:dyDescent="0.25">
      <c r="D448" s="66"/>
      <c r="F448" s="66"/>
      <c r="H448" s="66"/>
      <c r="J448" s="66"/>
      <c r="L448" s="66"/>
      <c r="N448" s="66"/>
    </row>
    <row r="449" spans="4:14" x14ac:dyDescent="0.25">
      <c r="D449" s="66"/>
      <c r="F449" s="66"/>
      <c r="H449" s="66"/>
      <c r="J449" s="66"/>
      <c r="L449" s="66"/>
      <c r="N449" s="66"/>
    </row>
    <row r="450" spans="4:14" x14ac:dyDescent="0.25">
      <c r="D450" s="66"/>
      <c r="F450" s="66"/>
      <c r="H450" s="66"/>
      <c r="J450" s="66"/>
      <c r="L450" s="66"/>
      <c r="N450" s="66"/>
    </row>
    <row r="451" spans="4:14" x14ac:dyDescent="0.25">
      <c r="D451" s="66"/>
      <c r="F451" s="66"/>
      <c r="H451" s="66"/>
      <c r="J451" s="66"/>
      <c r="L451" s="66"/>
      <c r="N451" s="66"/>
    </row>
    <row r="452" spans="4:14" x14ac:dyDescent="0.25">
      <c r="D452" s="66"/>
      <c r="F452" s="66"/>
      <c r="H452" s="66"/>
      <c r="J452" s="66"/>
      <c r="L452" s="66"/>
      <c r="N452" s="66"/>
    </row>
    <row r="453" spans="4:14" x14ac:dyDescent="0.25">
      <c r="D453" s="66"/>
      <c r="F453" s="66"/>
      <c r="H453" s="66"/>
      <c r="J453" s="66"/>
      <c r="L453" s="66"/>
      <c r="N453" s="66"/>
    </row>
    <row r="454" spans="4:14" x14ac:dyDescent="0.25">
      <c r="D454" s="66"/>
      <c r="F454" s="66"/>
      <c r="H454" s="66"/>
      <c r="J454" s="66"/>
      <c r="L454" s="66"/>
      <c r="N454" s="66"/>
    </row>
    <row r="455" spans="4:14" x14ac:dyDescent="0.25">
      <c r="D455" s="66"/>
      <c r="F455" s="66"/>
      <c r="H455" s="66"/>
      <c r="J455" s="66"/>
      <c r="L455" s="66"/>
      <c r="N455" s="66"/>
    </row>
    <row r="456" spans="4:14" x14ac:dyDescent="0.25">
      <c r="D456" s="66"/>
      <c r="F456" s="66"/>
      <c r="H456" s="66"/>
      <c r="J456" s="66"/>
      <c r="L456" s="66"/>
      <c r="N456" s="66"/>
    </row>
    <row r="457" spans="4:14" x14ac:dyDescent="0.25">
      <c r="D457" s="66"/>
      <c r="F457" s="66"/>
      <c r="H457" s="66"/>
      <c r="J457" s="66"/>
      <c r="L457" s="66"/>
      <c r="N457" s="66"/>
    </row>
    <row r="458" spans="4:14" x14ac:dyDescent="0.25">
      <c r="D458" s="66"/>
      <c r="F458" s="66"/>
      <c r="H458" s="66"/>
      <c r="J458" s="66"/>
      <c r="L458" s="66"/>
      <c r="N458" s="66"/>
    </row>
    <row r="459" spans="4:14" x14ac:dyDescent="0.25">
      <c r="D459" s="66"/>
      <c r="F459" s="66"/>
      <c r="H459" s="66"/>
      <c r="J459" s="66"/>
      <c r="L459" s="66"/>
      <c r="N459" s="66"/>
    </row>
    <row r="460" spans="4:14" x14ac:dyDescent="0.25">
      <c r="D460" s="66"/>
      <c r="F460" s="66"/>
      <c r="H460" s="66"/>
      <c r="J460" s="66"/>
      <c r="L460" s="66"/>
      <c r="N460" s="66"/>
    </row>
    <row r="461" spans="4:14" x14ac:dyDescent="0.25">
      <c r="D461" s="66"/>
      <c r="F461" s="66"/>
      <c r="H461" s="66"/>
      <c r="J461" s="66"/>
      <c r="L461" s="66"/>
      <c r="N461" s="66"/>
    </row>
    <row r="462" spans="4:14" x14ac:dyDescent="0.25">
      <c r="D462" s="66"/>
      <c r="F462" s="66"/>
      <c r="H462" s="66"/>
      <c r="J462" s="66"/>
      <c r="L462" s="66"/>
      <c r="N462" s="66"/>
    </row>
    <row r="463" spans="4:14" x14ac:dyDescent="0.25">
      <c r="D463" s="66"/>
      <c r="F463" s="66"/>
      <c r="H463" s="66"/>
      <c r="J463" s="66"/>
      <c r="L463" s="66"/>
      <c r="N463" s="66"/>
    </row>
    <row r="464" spans="4:14" x14ac:dyDescent="0.25">
      <c r="D464" s="66"/>
      <c r="F464" s="66"/>
      <c r="H464" s="66"/>
      <c r="J464" s="66"/>
      <c r="L464" s="66"/>
      <c r="N464" s="66"/>
    </row>
    <row r="465" spans="4:14" x14ac:dyDescent="0.25">
      <c r="D465" s="66"/>
      <c r="F465" s="66"/>
      <c r="H465" s="66"/>
      <c r="J465" s="66"/>
      <c r="L465" s="66"/>
      <c r="N465" s="66"/>
    </row>
    <row r="466" spans="4:14" x14ac:dyDescent="0.25">
      <c r="D466" s="66"/>
      <c r="F466" s="66"/>
      <c r="H466" s="66"/>
      <c r="J466" s="66"/>
      <c r="L466" s="66"/>
      <c r="N466" s="66"/>
    </row>
    <row r="467" spans="4:14" x14ac:dyDescent="0.25">
      <c r="D467" s="66"/>
      <c r="F467" s="66"/>
      <c r="H467" s="66"/>
      <c r="J467" s="66"/>
      <c r="L467" s="66"/>
      <c r="N467" s="66"/>
    </row>
    <row r="468" spans="4:14" x14ac:dyDescent="0.25">
      <c r="D468" s="66"/>
      <c r="F468" s="66"/>
      <c r="H468" s="66"/>
      <c r="J468" s="66"/>
      <c r="L468" s="66"/>
      <c r="N468" s="66"/>
    </row>
    <row r="469" spans="4:14" x14ac:dyDescent="0.25">
      <c r="D469" s="66"/>
      <c r="F469" s="66"/>
      <c r="H469" s="66"/>
      <c r="J469" s="66"/>
      <c r="L469" s="66"/>
      <c r="N469" s="66"/>
    </row>
    <row r="470" spans="4:14" x14ac:dyDescent="0.25">
      <c r="D470" s="66"/>
      <c r="F470" s="66"/>
      <c r="H470" s="66"/>
      <c r="J470" s="66"/>
      <c r="L470" s="66"/>
      <c r="N470" s="66"/>
    </row>
    <row r="471" spans="4:14" x14ac:dyDescent="0.25">
      <c r="D471" s="66"/>
      <c r="F471" s="66"/>
      <c r="H471" s="66"/>
      <c r="J471" s="66"/>
      <c r="L471" s="66"/>
      <c r="N471" s="66"/>
    </row>
    <row r="472" spans="4:14" x14ac:dyDescent="0.25">
      <c r="D472" s="66"/>
      <c r="F472" s="66"/>
      <c r="H472" s="66"/>
      <c r="J472" s="66"/>
      <c r="L472" s="66"/>
      <c r="N472" s="66"/>
    </row>
    <row r="473" spans="4:14" x14ac:dyDescent="0.25">
      <c r="D473" s="66"/>
      <c r="F473" s="66"/>
      <c r="H473" s="66"/>
      <c r="J473" s="66"/>
      <c r="L473" s="66"/>
      <c r="N473" s="66"/>
    </row>
    <row r="474" spans="4:14" x14ac:dyDescent="0.25">
      <c r="D474" s="66"/>
      <c r="F474" s="66"/>
      <c r="H474" s="66"/>
      <c r="J474" s="66"/>
      <c r="L474" s="66"/>
      <c r="N474" s="66"/>
    </row>
    <row r="475" spans="4:14" x14ac:dyDescent="0.25">
      <c r="D475" s="66"/>
      <c r="F475" s="66"/>
      <c r="H475" s="66"/>
      <c r="J475" s="66"/>
      <c r="L475" s="66"/>
      <c r="N475" s="66"/>
    </row>
    <row r="476" spans="4:14" x14ac:dyDescent="0.25">
      <c r="D476" s="66"/>
      <c r="F476" s="66"/>
      <c r="H476" s="66"/>
      <c r="J476" s="66"/>
      <c r="L476" s="66"/>
      <c r="N476" s="66"/>
    </row>
    <row r="477" spans="4:14" x14ac:dyDescent="0.25">
      <c r="D477" s="66"/>
      <c r="F477" s="66"/>
      <c r="H477" s="66"/>
      <c r="J477" s="66"/>
      <c r="L477" s="66"/>
      <c r="N477" s="66"/>
    </row>
    <row r="478" spans="4:14" x14ac:dyDescent="0.25">
      <c r="D478" s="66"/>
      <c r="F478" s="66"/>
      <c r="H478" s="66"/>
      <c r="J478" s="66"/>
      <c r="L478" s="66"/>
      <c r="N478" s="66"/>
    </row>
    <row r="479" spans="4:14" x14ac:dyDescent="0.25">
      <c r="D479" s="66"/>
      <c r="F479" s="66"/>
      <c r="H479" s="66"/>
      <c r="J479" s="66"/>
      <c r="L479" s="66"/>
      <c r="N479" s="66"/>
    </row>
    <row r="480" spans="4:14" x14ac:dyDescent="0.25">
      <c r="D480" s="66"/>
      <c r="F480" s="66"/>
      <c r="H480" s="66"/>
      <c r="J480" s="66"/>
      <c r="L480" s="66"/>
      <c r="N480" s="66"/>
    </row>
    <row r="481" spans="4:14" x14ac:dyDescent="0.25">
      <c r="D481" s="66"/>
      <c r="F481" s="66"/>
      <c r="H481" s="66"/>
      <c r="J481" s="66"/>
      <c r="L481" s="66"/>
      <c r="N481" s="66"/>
    </row>
    <row r="482" spans="4:14" x14ac:dyDescent="0.25">
      <c r="D482" s="66"/>
      <c r="F482" s="66"/>
      <c r="H482" s="66"/>
      <c r="J482" s="66"/>
      <c r="L482" s="66"/>
      <c r="N482" s="66"/>
    </row>
    <row r="483" spans="4:14" x14ac:dyDescent="0.25">
      <c r="D483" s="66"/>
      <c r="F483" s="66"/>
      <c r="H483" s="66"/>
      <c r="J483" s="66"/>
      <c r="L483" s="66"/>
      <c r="N483" s="66"/>
    </row>
    <row r="484" spans="4:14" x14ac:dyDescent="0.25">
      <c r="D484" s="66"/>
      <c r="F484" s="66"/>
      <c r="H484" s="66"/>
      <c r="J484" s="66"/>
      <c r="L484" s="66"/>
      <c r="N484" s="66"/>
    </row>
    <row r="485" spans="4:14" x14ac:dyDescent="0.25">
      <c r="D485" s="66"/>
      <c r="F485" s="66"/>
      <c r="H485" s="66"/>
      <c r="J485" s="66"/>
      <c r="L485" s="66"/>
      <c r="N485" s="66"/>
    </row>
    <row r="486" spans="4:14" x14ac:dyDescent="0.25">
      <c r="D486" s="66"/>
      <c r="F486" s="66"/>
      <c r="H486" s="66"/>
      <c r="J486" s="66"/>
      <c r="L486" s="66"/>
      <c r="N486" s="66"/>
    </row>
    <row r="487" spans="4:14" x14ac:dyDescent="0.25">
      <c r="D487" s="66"/>
      <c r="F487" s="66"/>
      <c r="H487" s="66"/>
      <c r="J487" s="66"/>
      <c r="L487" s="66"/>
      <c r="N487" s="66"/>
    </row>
    <row r="488" spans="4:14" x14ac:dyDescent="0.25">
      <c r="D488" s="66"/>
      <c r="F488" s="66"/>
      <c r="H488" s="66"/>
      <c r="J488" s="66"/>
      <c r="L488" s="66"/>
      <c r="N488" s="66"/>
    </row>
    <row r="489" spans="4:14" x14ac:dyDescent="0.25">
      <c r="D489" s="66"/>
      <c r="F489" s="66"/>
      <c r="H489" s="66"/>
      <c r="J489" s="66"/>
      <c r="L489" s="66"/>
      <c r="N489" s="66"/>
    </row>
    <row r="490" spans="4:14" x14ac:dyDescent="0.25">
      <c r="D490" s="66"/>
      <c r="F490" s="66"/>
      <c r="H490" s="66"/>
      <c r="J490" s="66"/>
      <c r="L490" s="66"/>
      <c r="N490" s="66"/>
    </row>
    <row r="491" spans="4:14" x14ac:dyDescent="0.25">
      <c r="D491" s="66"/>
      <c r="F491" s="66"/>
      <c r="H491" s="66"/>
      <c r="J491" s="66"/>
      <c r="L491" s="66"/>
      <c r="N491" s="66"/>
    </row>
    <row r="492" spans="4:14" x14ac:dyDescent="0.25">
      <c r="D492" s="66"/>
      <c r="F492" s="66"/>
      <c r="H492" s="66"/>
      <c r="J492" s="66"/>
      <c r="L492" s="66"/>
      <c r="N492" s="66"/>
    </row>
    <row r="493" spans="4:14" x14ac:dyDescent="0.25">
      <c r="D493" s="66"/>
      <c r="F493" s="66"/>
      <c r="H493" s="66"/>
      <c r="J493" s="66"/>
      <c r="L493" s="66"/>
      <c r="N493" s="66"/>
    </row>
    <row r="494" spans="4:14" x14ac:dyDescent="0.25">
      <c r="D494" s="66"/>
      <c r="F494" s="66"/>
      <c r="H494" s="66"/>
      <c r="J494" s="66"/>
      <c r="L494" s="66"/>
      <c r="N494" s="66"/>
    </row>
    <row r="495" spans="4:14" x14ac:dyDescent="0.25">
      <c r="D495" s="66"/>
      <c r="F495" s="66"/>
      <c r="H495" s="66"/>
      <c r="J495" s="66"/>
      <c r="L495" s="66"/>
      <c r="N495" s="66"/>
    </row>
    <row r="496" spans="4:14" x14ac:dyDescent="0.25">
      <c r="D496" s="66"/>
      <c r="F496" s="66"/>
      <c r="H496" s="66"/>
      <c r="J496" s="66"/>
      <c r="L496" s="66"/>
      <c r="N496" s="66"/>
    </row>
    <row r="497" spans="4:14" x14ac:dyDescent="0.25">
      <c r="D497" s="66"/>
      <c r="F497" s="66"/>
      <c r="H497" s="66"/>
      <c r="J497" s="66"/>
      <c r="L497" s="66"/>
      <c r="N497" s="66"/>
    </row>
    <row r="498" spans="4:14" x14ac:dyDescent="0.25">
      <c r="D498" s="66"/>
      <c r="F498" s="66"/>
      <c r="H498" s="66"/>
      <c r="J498" s="66"/>
      <c r="L498" s="66"/>
      <c r="N498" s="66"/>
    </row>
    <row r="499" spans="4:14" x14ac:dyDescent="0.25">
      <c r="D499" s="66"/>
      <c r="F499" s="66"/>
      <c r="H499" s="66"/>
      <c r="J499" s="66"/>
      <c r="L499" s="66"/>
      <c r="N499" s="66"/>
    </row>
    <row r="500" spans="4:14" x14ac:dyDescent="0.25">
      <c r="D500" s="66"/>
      <c r="F500" s="66"/>
      <c r="H500" s="66"/>
      <c r="J500" s="66"/>
      <c r="L500" s="66"/>
      <c r="N500" s="66"/>
    </row>
    <row r="501" spans="4:14" x14ac:dyDescent="0.25">
      <c r="D501" s="66"/>
      <c r="F501" s="66"/>
      <c r="H501" s="66"/>
      <c r="J501" s="66"/>
      <c r="L501" s="66"/>
      <c r="N501" s="66"/>
    </row>
    <row r="502" spans="4:14" x14ac:dyDescent="0.25">
      <c r="D502" s="66"/>
      <c r="F502" s="66"/>
      <c r="H502" s="66"/>
      <c r="J502" s="66"/>
      <c r="L502" s="66"/>
      <c r="N502" s="66"/>
    </row>
    <row r="503" spans="4:14" x14ac:dyDescent="0.25">
      <c r="D503" s="66"/>
      <c r="F503" s="66"/>
      <c r="H503" s="66"/>
      <c r="J503" s="66"/>
      <c r="L503" s="66"/>
      <c r="N503" s="66"/>
    </row>
    <row r="504" spans="4:14" x14ac:dyDescent="0.25">
      <c r="D504" s="66"/>
      <c r="F504" s="66"/>
      <c r="H504" s="66"/>
      <c r="J504" s="66"/>
      <c r="L504" s="66"/>
      <c r="N504" s="66"/>
    </row>
    <row r="505" spans="4:14" x14ac:dyDescent="0.25">
      <c r="D505" s="66"/>
      <c r="F505" s="66"/>
      <c r="H505" s="66"/>
      <c r="J505" s="66"/>
      <c r="L505" s="66"/>
      <c r="N505" s="66"/>
    </row>
    <row r="506" spans="4:14" x14ac:dyDescent="0.25">
      <c r="D506" s="66"/>
      <c r="F506" s="66"/>
      <c r="H506" s="66"/>
      <c r="J506" s="66"/>
      <c r="L506" s="66"/>
      <c r="N506" s="66"/>
    </row>
    <row r="507" spans="4:14" x14ac:dyDescent="0.25">
      <c r="D507" s="66"/>
      <c r="F507" s="66"/>
      <c r="H507" s="66"/>
      <c r="J507" s="66"/>
      <c r="L507" s="66"/>
      <c r="N507" s="66"/>
    </row>
    <row r="508" spans="4:14" x14ac:dyDescent="0.25">
      <c r="D508" s="66"/>
      <c r="F508" s="66"/>
      <c r="H508" s="66"/>
      <c r="J508" s="66"/>
      <c r="L508" s="66"/>
      <c r="N508" s="66"/>
    </row>
    <row r="509" spans="4:14" x14ac:dyDescent="0.25">
      <c r="D509" s="66"/>
      <c r="F509" s="66"/>
      <c r="H509" s="66"/>
      <c r="J509" s="66"/>
      <c r="L509" s="66"/>
      <c r="N509" s="66"/>
    </row>
    <row r="510" spans="4:14" x14ac:dyDescent="0.25">
      <c r="D510" s="66"/>
      <c r="F510" s="66"/>
      <c r="H510" s="66"/>
      <c r="J510" s="66"/>
      <c r="L510" s="66"/>
      <c r="N510" s="66"/>
    </row>
    <row r="511" spans="4:14" x14ac:dyDescent="0.25">
      <c r="D511" s="66"/>
      <c r="F511" s="66"/>
      <c r="H511" s="66"/>
      <c r="J511" s="66"/>
      <c r="L511" s="66"/>
      <c r="N511" s="66"/>
    </row>
    <row r="512" spans="4:14" x14ac:dyDescent="0.25">
      <c r="D512" s="66"/>
      <c r="F512" s="66"/>
      <c r="H512" s="66"/>
      <c r="J512" s="66"/>
      <c r="L512" s="66"/>
      <c r="N512" s="66"/>
    </row>
    <row r="513" spans="4:14" x14ac:dyDescent="0.25">
      <c r="D513" s="66"/>
      <c r="F513" s="66"/>
      <c r="H513" s="66"/>
      <c r="J513" s="66"/>
      <c r="L513" s="66"/>
      <c r="N513" s="66"/>
    </row>
    <row r="514" spans="4:14" x14ac:dyDescent="0.25">
      <c r="D514" s="66"/>
      <c r="F514" s="66"/>
      <c r="H514" s="66"/>
      <c r="J514" s="66"/>
      <c r="L514" s="66"/>
      <c r="N514" s="66"/>
    </row>
    <row r="515" spans="4:14" x14ac:dyDescent="0.25">
      <c r="D515" s="66"/>
      <c r="F515" s="66"/>
      <c r="H515" s="66"/>
      <c r="J515" s="66"/>
      <c r="L515" s="66"/>
      <c r="N515" s="66"/>
    </row>
    <row r="516" spans="4:14" x14ac:dyDescent="0.25">
      <c r="D516" s="66"/>
      <c r="F516" s="66"/>
      <c r="H516" s="66"/>
      <c r="J516" s="66"/>
      <c r="L516" s="66"/>
      <c r="N516" s="66"/>
    </row>
    <row r="517" spans="4:14" x14ac:dyDescent="0.25">
      <c r="D517" s="66"/>
      <c r="F517" s="66"/>
      <c r="H517" s="66"/>
      <c r="J517" s="66"/>
      <c r="L517" s="66"/>
      <c r="N517" s="66"/>
    </row>
    <row r="518" spans="4:14" x14ac:dyDescent="0.25">
      <c r="D518" s="66"/>
      <c r="F518" s="66"/>
      <c r="H518" s="66"/>
      <c r="J518" s="66"/>
      <c r="L518" s="66"/>
      <c r="N518" s="66"/>
    </row>
    <row r="519" spans="4:14" x14ac:dyDescent="0.25">
      <c r="D519" s="66"/>
      <c r="F519" s="66"/>
      <c r="H519" s="66"/>
      <c r="J519" s="66"/>
      <c r="L519" s="66"/>
      <c r="N519" s="66"/>
    </row>
    <row r="520" spans="4:14" x14ac:dyDescent="0.25">
      <c r="D520" s="66"/>
      <c r="F520" s="66"/>
      <c r="H520" s="66"/>
      <c r="J520" s="66"/>
      <c r="L520" s="66"/>
      <c r="N520" s="66"/>
    </row>
    <row r="521" spans="4:14" x14ac:dyDescent="0.25">
      <c r="D521" s="66"/>
      <c r="F521" s="66"/>
      <c r="H521" s="66"/>
      <c r="J521" s="66"/>
      <c r="L521" s="66"/>
      <c r="N521" s="66"/>
    </row>
    <row r="522" spans="4:14" x14ac:dyDescent="0.25">
      <c r="D522" s="66"/>
      <c r="F522" s="66"/>
      <c r="H522" s="66"/>
      <c r="J522" s="66"/>
      <c r="L522" s="66"/>
      <c r="N522" s="66"/>
    </row>
    <row r="523" spans="4:14" x14ac:dyDescent="0.25">
      <c r="D523" s="66"/>
      <c r="F523" s="66"/>
      <c r="H523" s="66"/>
      <c r="J523" s="66"/>
      <c r="L523" s="66"/>
      <c r="N523" s="66"/>
    </row>
    <row r="524" spans="4:14" x14ac:dyDescent="0.25">
      <c r="D524" s="66"/>
      <c r="F524" s="66"/>
      <c r="H524" s="66"/>
      <c r="J524" s="66"/>
      <c r="L524" s="66"/>
      <c r="N524" s="66"/>
    </row>
    <row r="525" spans="4:14" x14ac:dyDescent="0.25">
      <c r="D525" s="66"/>
      <c r="F525" s="66"/>
      <c r="H525" s="66"/>
      <c r="J525" s="66"/>
      <c r="L525" s="66"/>
      <c r="N525" s="66"/>
    </row>
    <row r="526" spans="4:14" x14ac:dyDescent="0.25">
      <c r="D526" s="66"/>
      <c r="F526" s="66"/>
      <c r="H526" s="66"/>
      <c r="J526" s="66"/>
      <c r="L526" s="66"/>
      <c r="N526" s="66"/>
    </row>
    <row r="527" spans="4:14" x14ac:dyDescent="0.25">
      <c r="D527" s="66"/>
      <c r="F527" s="66"/>
      <c r="H527" s="66"/>
      <c r="J527" s="66"/>
      <c r="L527" s="66"/>
      <c r="N527" s="66"/>
    </row>
    <row r="528" spans="4:14" x14ac:dyDescent="0.25">
      <c r="D528" s="66"/>
      <c r="F528" s="66"/>
      <c r="H528" s="66"/>
      <c r="J528" s="66"/>
      <c r="L528" s="66"/>
      <c r="N528" s="66"/>
    </row>
    <row r="529" spans="4:14" x14ac:dyDescent="0.25">
      <c r="D529" s="66"/>
      <c r="F529" s="66"/>
      <c r="H529" s="66"/>
      <c r="J529" s="66"/>
      <c r="L529" s="66"/>
      <c r="N529" s="66"/>
    </row>
    <row r="530" spans="4:14" x14ac:dyDescent="0.25">
      <c r="D530" s="66"/>
      <c r="F530" s="66"/>
      <c r="H530" s="66"/>
      <c r="J530" s="66"/>
      <c r="L530" s="66"/>
      <c r="N530" s="66"/>
    </row>
    <row r="531" spans="4:14" x14ac:dyDescent="0.25">
      <c r="D531" s="66"/>
      <c r="F531" s="66"/>
      <c r="H531" s="66"/>
      <c r="J531" s="66"/>
      <c r="L531" s="66"/>
      <c r="N531" s="66"/>
    </row>
    <row r="532" spans="4:14" x14ac:dyDescent="0.25">
      <c r="D532" s="66"/>
      <c r="F532" s="66"/>
      <c r="H532" s="66"/>
      <c r="J532" s="66"/>
      <c r="L532" s="66"/>
      <c r="N532" s="66"/>
    </row>
    <row r="533" spans="4:14" x14ac:dyDescent="0.25">
      <c r="D533" s="66"/>
      <c r="F533" s="66"/>
      <c r="H533" s="66"/>
      <c r="J533" s="66"/>
      <c r="L533" s="66"/>
      <c r="N533" s="66"/>
    </row>
    <row r="534" spans="4:14" x14ac:dyDescent="0.25">
      <c r="D534" s="66"/>
      <c r="F534" s="66"/>
      <c r="H534" s="66"/>
      <c r="J534" s="66"/>
      <c r="L534" s="66"/>
      <c r="N534" s="66"/>
    </row>
    <row r="535" spans="4:14" x14ac:dyDescent="0.25">
      <c r="D535" s="66"/>
      <c r="F535" s="66"/>
      <c r="H535" s="66"/>
      <c r="J535" s="66"/>
      <c r="L535" s="66"/>
      <c r="N535" s="66"/>
    </row>
    <row r="536" spans="4:14" x14ac:dyDescent="0.25">
      <c r="D536" s="66"/>
      <c r="F536" s="66"/>
      <c r="H536" s="66"/>
      <c r="J536" s="66"/>
      <c r="L536" s="66"/>
      <c r="N536" s="66"/>
    </row>
    <row r="537" spans="4:14" x14ac:dyDescent="0.25">
      <c r="D537" s="66"/>
      <c r="F537" s="66"/>
      <c r="H537" s="66"/>
      <c r="J537" s="66"/>
      <c r="L537" s="66"/>
      <c r="N537" s="66"/>
    </row>
    <row r="538" spans="4:14" x14ac:dyDescent="0.25">
      <c r="D538" s="66"/>
      <c r="F538" s="66"/>
      <c r="H538" s="66"/>
      <c r="J538" s="66"/>
      <c r="L538" s="66"/>
      <c r="N538" s="66"/>
    </row>
    <row r="539" spans="4:14" x14ac:dyDescent="0.25">
      <c r="D539" s="66"/>
      <c r="F539" s="66"/>
      <c r="H539" s="66"/>
      <c r="J539" s="66"/>
      <c r="L539" s="66"/>
      <c r="N539" s="66"/>
    </row>
    <row r="540" spans="4:14" x14ac:dyDescent="0.25">
      <c r="D540" s="66"/>
      <c r="F540" s="66"/>
      <c r="H540" s="66"/>
      <c r="J540" s="66"/>
      <c r="L540" s="66"/>
      <c r="N540" s="66"/>
    </row>
    <row r="541" spans="4:14" x14ac:dyDescent="0.25">
      <c r="D541" s="66"/>
      <c r="F541" s="66"/>
      <c r="H541" s="66"/>
      <c r="J541" s="66"/>
      <c r="L541" s="66"/>
      <c r="N541" s="66"/>
    </row>
    <row r="542" spans="4:14" x14ac:dyDescent="0.25">
      <c r="D542" s="66"/>
      <c r="F542" s="66"/>
      <c r="H542" s="66"/>
      <c r="J542" s="66"/>
      <c r="L542" s="66"/>
      <c r="N542" s="66"/>
    </row>
    <row r="543" spans="4:14" x14ac:dyDescent="0.25">
      <c r="D543" s="66"/>
      <c r="F543" s="66"/>
      <c r="H543" s="66"/>
      <c r="J543" s="66"/>
      <c r="L543" s="66"/>
      <c r="N543" s="66"/>
    </row>
    <row r="544" spans="4:14" x14ac:dyDescent="0.25">
      <c r="D544" s="66"/>
      <c r="F544" s="66"/>
      <c r="H544" s="66"/>
      <c r="J544" s="66"/>
      <c r="L544" s="66"/>
      <c r="N544" s="66"/>
    </row>
    <row r="545" spans="4:14" x14ac:dyDescent="0.25">
      <c r="D545" s="66"/>
      <c r="F545" s="66"/>
      <c r="H545" s="66"/>
      <c r="J545" s="66"/>
      <c r="L545" s="66"/>
      <c r="N545" s="66"/>
    </row>
    <row r="546" spans="4:14" x14ac:dyDescent="0.25">
      <c r="D546" s="66"/>
      <c r="F546" s="66"/>
      <c r="H546" s="66"/>
      <c r="J546" s="66"/>
      <c r="L546" s="66"/>
      <c r="N546" s="66"/>
    </row>
    <row r="547" spans="4:14" x14ac:dyDescent="0.25">
      <c r="D547" s="66"/>
      <c r="F547" s="66"/>
      <c r="H547" s="66"/>
      <c r="J547" s="66"/>
      <c r="L547" s="66"/>
      <c r="N547" s="66"/>
    </row>
  </sheetData>
  <mergeCells count="9">
    <mergeCell ref="A88:B88"/>
    <mergeCell ref="D111:F111"/>
    <mergeCell ref="D112:F112"/>
    <mergeCell ref="A2:B2"/>
    <mergeCell ref="A16:B16"/>
    <mergeCell ref="A30:B30"/>
    <mergeCell ref="A44:B44"/>
    <mergeCell ref="A60:B60"/>
    <mergeCell ref="A74:B74"/>
  </mergeCells>
  <printOptions horizontalCentered="1"/>
  <pageMargins left="0.7" right="0.7" top="0.75" bottom="0.75" header="0.3" footer="0.3"/>
  <pageSetup paperSize="9" scale="56" orientation="portrait" r:id="rId1"/>
  <headerFooter differentOddEven="1" alignWithMargins="0">
    <oddHeader xml:space="preserve">&amp;L&amp;"Arial,Bold"Vogue Vertical Blinds Wand Op
Cord and Chain + £2.00
Wand Split Draw + £2.00
&amp;C&amp;"Arial,Bold"Blind Size Limitations:&amp;"Arial,Regular"
Width: 170 - 4800
Drop: 170 - 4000&amp;R&amp;14 89mm Fabrics Only
</oddHeader>
    <evenHeader>&amp;L&amp;"Arial,Bold"&amp;11Vogue Vertical Blinds Wand Op
Cord and Chain + £2.00
Wand Split Draw + £2.00
&amp;C&amp;"Arial,Bold"Blind Size Limitations:&amp;"Arial,Regular"
Width: 170 - 4800
Drop: 170 - 4000</evenHeader>
  </headerFooter>
  <rowBreaks count="1" manualBreakCount="1">
    <brk id="57" max="13" man="1"/>
  </rowBreaks>
  <drawing r:id="rId2"/>
  <legacyDrawing r:id="rId3"/>
  <oleObjects>
    <mc:AlternateContent xmlns:mc="http://schemas.openxmlformats.org/markup-compatibility/2006">
      <mc:Choice Requires="x14">
        <oleObject shapeId="5121" r:id="rId4">
          <objectPr defaultSize="0" autoPict="0" r:id="rId5">
            <anchor moveWithCells="1" sizeWithCells="1">
              <from>
                <xdr:col>11</xdr:col>
                <xdr:colOff>390525</xdr:colOff>
                <xdr:row>108</xdr:row>
                <xdr:rowOff>200025</xdr:rowOff>
              </from>
              <to>
                <xdr:col>13</xdr:col>
                <xdr:colOff>447675</xdr:colOff>
                <xdr:row>115</xdr:row>
                <xdr:rowOff>76200</xdr:rowOff>
              </to>
            </anchor>
          </objectPr>
        </oleObject>
      </mc:Choice>
      <mc:Fallback>
        <oleObject shapeId="5121" r:id="rId4"/>
      </mc:Fallback>
    </mc:AlternateContent>
    <mc:AlternateContent xmlns:mc="http://schemas.openxmlformats.org/markup-compatibility/2006">
      <mc:Choice Requires="x14">
        <oleObject shapeId="5122" r:id="rId6">
          <objectPr defaultSize="0" autoPict="0" r:id="rId7">
            <anchor moveWithCells="1">
              <from>
                <xdr:col>0</xdr:col>
                <xdr:colOff>180975</xdr:colOff>
                <xdr:row>110</xdr:row>
                <xdr:rowOff>114300</xdr:rowOff>
              </from>
              <to>
                <xdr:col>2</xdr:col>
                <xdr:colOff>47625</xdr:colOff>
                <xdr:row>113</xdr:row>
                <xdr:rowOff>180975</xdr:rowOff>
              </to>
            </anchor>
          </objectPr>
        </oleObject>
      </mc:Choice>
      <mc:Fallback>
        <oleObject shapeId="5122" r:id="rId6"/>
      </mc:Fallback>
    </mc:AlternateContent>
    <mc:AlternateContent xmlns:mc="http://schemas.openxmlformats.org/markup-compatibility/2006">
      <mc:Choice Requires="x14">
        <oleObject shapeId="5123" r:id="rId8">
          <objectPr defaultSize="0" autoPict="0" r:id="rId9">
            <anchor moveWithCells="1">
              <from>
                <xdr:col>0</xdr:col>
                <xdr:colOff>200025</xdr:colOff>
                <xdr:row>113</xdr:row>
                <xdr:rowOff>123825</xdr:rowOff>
              </from>
              <to>
                <xdr:col>2</xdr:col>
                <xdr:colOff>219075</xdr:colOff>
                <xdr:row>117</xdr:row>
                <xdr:rowOff>9525</xdr:rowOff>
              </to>
            </anchor>
          </objectPr>
        </oleObject>
      </mc:Choice>
      <mc:Fallback>
        <oleObject shapeId="5123" r:id="rId8"/>
      </mc:Fallback>
    </mc:AlternateContent>
    <mc:AlternateContent xmlns:mc="http://schemas.openxmlformats.org/markup-compatibility/2006">
      <mc:Choice Requires="x14">
        <oleObject shapeId="5124" r:id="rId10">
          <objectPr defaultSize="0" autoPict="0" r:id="rId11">
            <anchor moveWithCells="1">
              <from>
                <xdr:col>7</xdr:col>
                <xdr:colOff>19050</xdr:colOff>
                <xdr:row>111</xdr:row>
                <xdr:rowOff>219075</xdr:rowOff>
              </from>
              <to>
                <xdr:col>11</xdr:col>
                <xdr:colOff>285750</xdr:colOff>
                <xdr:row>117</xdr:row>
                <xdr:rowOff>152400</xdr:rowOff>
              </to>
            </anchor>
          </objectPr>
        </oleObject>
      </mc:Choice>
      <mc:Fallback>
        <oleObject shapeId="5124"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95DD-DE51-47B5-BD88-33CB8D30EB16}">
  <dimension ref="A1:V547"/>
  <sheetViews>
    <sheetView topLeftCell="A88" zoomScaleNormal="100" zoomScaleSheetLayoutView="85" workbookViewId="0">
      <selection activeCell="D115" sqref="D115"/>
    </sheetView>
  </sheetViews>
  <sheetFormatPr defaultColWidth="1.28515625" defaultRowHeight="15.75" x14ac:dyDescent="0.25"/>
  <cols>
    <col min="1" max="3" width="9.5703125" style="33" customWidth="1"/>
    <col min="4" max="4" width="9.5703125" style="72" customWidth="1"/>
    <col min="5" max="5" width="9.5703125" style="33" customWidth="1"/>
    <col min="6" max="6" width="9.5703125" style="72" customWidth="1"/>
    <col min="7" max="7" width="9.5703125" style="33" customWidth="1"/>
    <col min="8" max="8" width="9.5703125" style="72" customWidth="1"/>
    <col min="9" max="9" width="9.5703125" style="33" customWidth="1"/>
    <col min="10" max="10" width="9.5703125" style="72" customWidth="1"/>
    <col min="11" max="11" width="9.5703125" style="33" customWidth="1"/>
    <col min="12" max="12" width="9.5703125" style="72" customWidth="1"/>
    <col min="13" max="13" width="9.5703125" style="33" customWidth="1"/>
    <col min="14" max="14" width="9.5703125" style="72" customWidth="1"/>
    <col min="15" max="15" width="12.5703125" style="35" customWidth="1"/>
    <col min="16" max="16384" width="1.28515625" style="35"/>
  </cols>
  <sheetData>
    <row r="1" spans="1:14" ht="15" customHeight="1" x14ac:dyDescent="0.25">
      <c r="A1" s="30" t="s">
        <v>239</v>
      </c>
      <c r="B1" s="31"/>
      <c r="C1" s="31"/>
      <c r="D1" s="32"/>
      <c r="E1" s="31"/>
      <c r="F1" s="32"/>
      <c r="G1" s="31"/>
      <c r="H1" s="32"/>
      <c r="I1" s="31"/>
      <c r="J1" s="32"/>
      <c r="K1" s="31"/>
      <c r="L1" s="32"/>
      <c r="M1" s="31"/>
      <c r="N1" s="32"/>
    </row>
    <row r="2" spans="1:14" ht="15" customHeight="1" x14ac:dyDescent="0.25">
      <c r="A2" s="719" t="s">
        <v>240</v>
      </c>
      <c r="B2" s="720"/>
      <c r="C2" s="38">
        <v>0.4</v>
      </c>
      <c r="D2" s="39">
        <v>0.8</v>
      </c>
      <c r="E2" s="39">
        <v>1.2</v>
      </c>
      <c r="F2" s="39">
        <v>1.6</v>
      </c>
      <c r="G2" s="39">
        <v>2</v>
      </c>
      <c r="H2" s="39">
        <v>2.4</v>
      </c>
      <c r="I2" s="39">
        <v>2.8</v>
      </c>
      <c r="J2" s="39">
        <v>3.2</v>
      </c>
      <c r="K2" s="39">
        <v>3.6</v>
      </c>
      <c r="L2" s="39">
        <v>4</v>
      </c>
      <c r="M2" s="39">
        <v>4.4000000000000004</v>
      </c>
      <c r="N2" s="40">
        <v>4.8</v>
      </c>
    </row>
    <row r="3" spans="1:14" ht="15" customHeight="1" x14ac:dyDescent="0.25">
      <c r="A3" s="42"/>
      <c r="B3" s="43" t="s">
        <v>241</v>
      </c>
      <c r="C3" s="44">
        <v>15.748031496062993</v>
      </c>
      <c r="D3" s="45">
        <v>31.496062992125985</v>
      </c>
      <c r="E3" s="45">
        <v>47.244094488188978</v>
      </c>
      <c r="F3" s="45">
        <v>62.99212598425197</v>
      </c>
      <c r="G3" s="45">
        <v>78.740157480314963</v>
      </c>
      <c r="H3" s="45">
        <v>94.488188976377955</v>
      </c>
      <c r="I3" s="45">
        <v>110.23622047244095</v>
      </c>
      <c r="J3" s="45">
        <v>125.98425196850394</v>
      </c>
      <c r="K3" s="45">
        <v>141.73228346456693</v>
      </c>
      <c r="L3" s="45">
        <v>157.48031496062993</v>
      </c>
      <c r="M3" s="45">
        <v>173.22834645669292</v>
      </c>
      <c r="N3" s="73">
        <v>188.97637795275591</v>
      </c>
    </row>
    <row r="4" spans="1:14" ht="15" customHeight="1" x14ac:dyDescent="0.25">
      <c r="A4" s="48">
        <v>0.4</v>
      </c>
      <c r="B4" s="49">
        <v>15.748031496062993</v>
      </c>
      <c r="C4" s="50">
        <f>'C Vogue Vertical'!C4+'C Vogue Vertical'!C4*(-Sumary!$B$9)</f>
        <v>17.64582354978355</v>
      </c>
      <c r="D4" s="50">
        <f>'C Vogue Vertical'!D4+'C Vogue Vertical'!D4*(-Sumary!$B$9)</f>
        <v>22.424780432900434</v>
      </c>
      <c r="E4" s="50">
        <f>'C Vogue Vertical'!E4+'C Vogue Vertical'!E4*(-Sumary!$B$9)</f>
        <v>27.203737316017317</v>
      </c>
      <c r="F4" s="50">
        <f>'C Vogue Vertical'!F4+'C Vogue Vertical'!F4*(-Sumary!$B$9)</f>
        <v>31.982694199134201</v>
      </c>
      <c r="G4" s="50">
        <f>'C Vogue Vertical'!G4+'C Vogue Vertical'!G4*(-Sumary!$B$9)</f>
        <v>38.499651082251077</v>
      </c>
      <c r="H4" s="50">
        <f>'C Vogue Vertical'!H4+'C Vogue Vertical'!H4*(-Sumary!$B$9)</f>
        <v>43.278607965367968</v>
      </c>
      <c r="I4" s="50">
        <f>'C Vogue Vertical'!I4+'C Vogue Vertical'!I4*(-Sumary!$B$9)</f>
        <v>48.057564848484837</v>
      </c>
      <c r="J4" s="50">
        <f>'C Vogue Vertical'!J4+'C Vogue Vertical'!J4*(-Sumary!$B$9)</f>
        <v>52.836521731601728</v>
      </c>
      <c r="K4" s="50">
        <f>'C Vogue Vertical'!K4+'C Vogue Vertical'!K4*(-Sumary!$B$9)</f>
        <v>57.615478614718619</v>
      </c>
      <c r="L4" s="50">
        <f>'C Vogue Vertical'!L4+'C Vogue Vertical'!L4*(-Sumary!$B$9)</f>
        <v>62.394435497835495</v>
      </c>
      <c r="M4" s="50">
        <f>'C Vogue Vertical'!M4+'C Vogue Vertical'!M4*(-Sumary!$B$9)</f>
        <v>67.173392380952379</v>
      </c>
      <c r="N4" s="50">
        <f>'C Vogue Vertical'!N4+'C Vogue Vertical'!N4*(-Sumary!$B$9)</f>
        <v>71.952349264069269</v>
      </c>
    </row>
    <row r="5" spans="1:14" ht="15" customHeight="1" x14ac:dyDescent="0.25">
      <c r="A5" s="48">
        <v>0.8</v>
      </c>
      <c r="B5" s="49">
        <v>31.496062992125985</v>
      </c>
      <c r="C5" s="50">
        <f>'C Vogue Vertical'!C5+'C Vogue Vertical'!C5*(-Sumary!$B$9)</f>
        <v>18.310758614718615</v>
      </c>
      <c r="D5" s="50">
        <f>'C Vogue Vertical'!D5+'C Vogue Vertical'!D5*(-Sumary!$B$9)</f>
        <v>23.754650562770564</v>
      </c>
      <c r="E5" s="50">
        <f>'C Vogue Vertical'!E5+'C Vogue Vertical'!E5*(-Sumary!$B$9)</f>
        <v>29.198542510822509</v>
      </c>
      <c r="F5" s="50">
        <f>'C Vogue Vertical'!F5+'C Vogue Vertical'!F5*(-Sumary!$B$9)</f>
        <v>34.642434458874462</v>
      </c>
      <c r="G5" s="50">
        <f>'C Vogue Vertical'!G5+'C Vogue Vertical'!G5*(-Sumary!$B$9)</f>
        <v>41.824326406926403</v>
      </c>
      <c r="H5" s="50">
        <f>'C Vogue Vertical'!H5+'C Vogue Vertical'!H5*(-Sumary!$B$9)</f>
        <v>47.268218354978352</v>
      </c>
      <c r="I5" s="50">
        <f>'C Vogue Vertical'!I5+'C Vogue Vertical'!I5*(-Sumary!$B$9)</f>
        <v>52.712110303030293</v>
      </c>
      <c r="J5" s="50">
        <f>'C Vogue Vertical'!J5+'C Vogue Vertical'!J5*(-Sumary!$B$9)</f>
        <v>58.156002251082249</v>
      </c>
      <c r="K5" s="50">
        <f>'C Vogue Vertical'!K5+'C Vogue Vertical'!K5*(-Sumary!$B$9)</f>
        <v>63.599894199134205</v>
      </c>
      <c r="L5" s="50">
        <f>'C Vogue Vertical'!L5+'C Vogue Vertical'!L5*(-Sumary!$B$9)</f>
        <v>69.043786147186154</v>
      </c>
      <c r="M5" s="50">
        <f>'C Vogue Vertical'!M5+'C Vogue Vertical'!M5*(-Sumary!$B$9)</f>
        <v>74.487678095238095</v>
      </c>
      <c r="N5" s="50">
        <f>'C Vogue Vertical'!N5+'C Vogue Vertical'!N5*(-Sumary!$B$9)</f>
        <v>79.931570043290051</v>
      </c>
    </row>
    <row r="6" spans="1:14" ht="15" customHeight="1" x14ac:dyDescent="0.25">
      <c r="A6" s="48">
        <v>1.2</v>
      </c>
      <c r="B6" s="49">
        <v>47.244094488188978</v>
      </c>
      <c r="C6" s="50">
        <f>'C Vogue Vertical'!C6+'C Vogue Vertical'!C6*(-Sumary!$B$9)</f>
        <v>18.975693679653681</v>
      </c>
      <c r="D6" s="50">
        <f>'C Vogue Vertical'!D6+'C Vogue Vertical'!D6*(-Sumary!$B$9)</f>
        <v>25.084520692640695</v>
      </c>
      <c r="E6" s="50">
        <f>'C Vogue Vertical'!E6+'C Vogue Vertical'!E6*(-Sumary!$B$9)</f>
        <v>31.193347705627705</v>
      </c>
      <c r="F6" s="50">
        <f>'C Vogue Vertical'!F6+'C Vogue Vertical'!F6*(-Sumary!$B$9)</f>
        <v>37.302174718614715</v>
      </c>
      <c r="G6" s="50">
        <f>'C Vogue Vertical'!G6+'C Vogue Vertical'!G6*(-Sumary!$B$9)</f>
        <v>45.149001731601729</v>
      </c>
      <c r="H6" s="50">
        <f>'C Vogue Vertical'!H6+'C Vogue Vertical'!H6*(-Sumary!$B$9)</f>
        <v>51.257828744588743</v>
      </c>
      <c r="I6" s="50">
        <f>'C Vogue Vertical'!I6+'C Vogue Vertical'!I6*(-Sumary!$B$9)</f>
        <v>57.366655757575749</v>
      </c>
      <c r="J6" s="50">
        <f>'C Vogue Vertical'!J6+'C Vogue Vertical'!J6*(-Sumary!$B$9)</f>
        <v>63.475482770562763</v>
      </c>
      <c r="K6" s="50">
        <f>'C Vogue Vertical'!K6+'C Vogue Vertical'!K6*(-Sumary!$B$9)</f>
        <v>69.584309783549784</v>
      </c>
      <c r="L6" s="50">
        <f>'C Vogue Vertical'!L6+'C Vogue Vertical'!L6*(-Sumary!$B$9)</f>
        <v>75.693136796536805</v>
      </c>
      <c r="M6" s="50">
        <f>'C Vogue Vertical'!M6+'C Vogue Vertical'!M6*(-Sumary!$B$9)</f>
        <v>81.801963809523812</v>
      </c>
      <c r="N6" s="50">
        <f>'C Vogue Vertical'!N6+'C Vogue Vertical'!N6*(-Sumary!$B$9)</f>
        <v>87.910790822510833</v>
      </c>
    </row>
    <row r="7" spans="1:14" ht="15" customHeight="1" x14ac:dyDescent="0.25">
      <c r="A7" s="48">
        <v>1.6</v>
      </c>
      <c r="B7" s="49">
        <v>62.99212598425197</v>
      </c>
      <c r="C7" s="50">
        <f>'C Vogue Vertical'!C7+'C Vogue Vertical'!C7*(-Sumary!$B$9)</f>
        <v>19.640628744588746</v>
      </c>
      <c r="D7" s="50">
        <f>'C Vogue Vertical'!D7+'C Vogue Vertical'!D7*(-Sumary!$B$9)</f>
        <v>26.414390822510825</v>
      </c>
      <c r="E7" s="50">
        <f>'C Vogue Vertical'!E7+'C Vogue Vertical'!E7*(-Sumary!$B$9)</f>
        <v>33.188152900432897</v>
      </c>
      <c r="F7" s="50">
        <f>'C Vogue Vertical'!F7+'C Vogue Vertical'!F7*(-Sumary!$B$9)</f>
        <v>39.961914978354976</v>
      </c>
      <c r="G7" s="50">
        <f>'C Vogue Vertical'!G7+'C Vogue Vertical'!G7*(-Sumary!$B$9)</f>
        <v>48.473677056277054</v>
      </c>
      <c r="H7" s="50">
        <f>'C Vogue Vertical'!H7+'C Vogue Vertical'!H7*(-Sumary!$B$9)</f>
        <v>55.247439134199134</v>
      </c>
      <c r="I7" s="50">
        <f>'C Vogue Vertical'!I7+'C Vogue Vertical'!I7*(-Sumary!$B$9)</f>
        <v>62.021201212121206</v>
      </c>
      <c r="J7" s="50">
        <f>'C Vogue Vertical'!J7+'C Vogue Vertical'!J7*(-Sumary!$B$9)</f>
        <v>68.794963290043299</v>
      </c>
      <c r="K7" s="50">
        <f>'C Vogue Vertical'!K7+'C Vogue Vertical'!K7*(-Sumary!$B$9)</f>
        <v>75.568725367965371</v>
      </c>
      <c r="L7" s="50">
        <f>'C Vogue Vertical'!L7+'C Vogue Vertical'!L7*(-Sumary!$B$9)</f>
        <v>82.342487445887457</v>
      </c>
      <c r="M7" s="50">
        <f>'C Vogue Vertical'!M7+'C Vogue Vertical'!M7*(-Sumary!$B$9)</f>
        <v>89.116249523809529</v>
      </c>
      <c r="N7" s="50">
        <f>'C Vogue Vertical'!N7+'C Vogue Vertical'!N7*(-Sumary!$B$9)</f>
        <v>95.890011601731615</v>
      </c>
    </row>
    <row r="8" spans="1:14" ht="15" customHeight="1" x14ac:dyDescent="0.25">
      <c r="A8" s="48">
        <v>2</v>
      </c>
      <c r="B8" s="49">
        <v>78.740157480314963</v>
      </c>
      <c r="C8" s="50">
        <f>'C Vogue Vertical'!C8+'C Vogue Vertical'!C8*(-Sumary!$B$9)</f>
        <v>20.305563809523811</v>
      </c>
      <c r="D8" s="50">
        <f>'C Vogue Vertical'!D8+'C Vogue Vertical'!D8*(-Sumary!$B$9)</f>
        <v>27.744260952380955</v>
      </c>
      <c r="E8" s="50">
        <f>'C Vogue Vertical'!E8+'C Vogue Vertical'!E8*(-Sumary!$B$9)</f>
        <v>35.182958095238092</v>
      </c>
      <c r="F8" s="50">
        <f>'C Vogue Vertical'!F8+'C Vogue Vertical'!F8*(-Sumary!$B$9)</f>
        <v>42.621655238095236</v>
      </c>
      <c r="G8" s="50">
        <f>'C Vogue Vertical'!G8+'C Vogue Vertical'!G8*(-Sumary!$B$9)</f>
        <v>51.798352380952373</v>
      </c>
      <c r="H8" s="50">
        <f>'C Vogue Vertical'!H8+'C Vogue Vertical'!H8*(-Sumary!$B$9)</f>
        <v>59.237049523809524</v>
      </c>
      <c r="I8" s="50">
        <f>'C Vogue Vertical'!I8+'C Vogue Vertical'!I8*(-Sumary!$B$9)</f>
        <v>66.675746666666669</v>
      </c>
      <c r="J8" s="50">
        <f>'C Vogue Vertical'!J8+'C Vogue Vertical'!J8*(-Sumary!$B$9)</f>
        <v>74.11444380952382</v>
      </c>
      <c r="K8" s="50">
        <f>'C Vogue Vertical'!K8+'C Vogue Vertical'!K8*(-Sumary!$B$9)</f>
        <v>81.553140952380971</v>
      </c>
      <c r="L8" s="50">
        <f>'C Vogue Vertical'!L8+'C Vogue Vertical'!L8*(-Sumary!$B$9)</f>
        <v>88.991838095238094</v>
      </c>
      <c r="M8" s="50">
        <f>'C Vogue Vertical'!M8+'C Vogue Vertical'!M8*(-Sumary!$B$9)</f>
        <v>96.430535238095246</v>
      </c>
      <c r="N8" s="50">
        <f>'C Vogue Vertical'!N8+'C Vogue Vertical'!N8*(-Sumary!$B$9)</f>
        <v>103.8692323809524</v>
      </c>
    </row>
    <row r="9" spans="1:14" ht="15" customHeight="1" x14ac:dyDescent="0.25">
      <c r="A9" s="48">
        <v>2.4</v>
      </c>
      <c r="B9" s="49">
        <v>94.488188976377955</v>
      </c>
      <c r="C9" s="50">
        <f>'C Vogue Vertical'!C9+'C Vogue Vertical'!C9*(-Sumary!$B$9)</f>
        <v>20.970498874458876</v>
      </c>
      <c r="D9" s="50">
        <f>'C Vogue Vertical'!D9+'C Vogue Vertical'!D9*(-Sumary!$B$9)</f>
        <v>29.074131082251085</v>
      </c>
      <c r="E9" s="50">
        <f>'C Vogue Vertical'!E9+'C Vogue Vertical'!E9*(-Sumary!$B$9)</f>
        <v>37.177763290043288</v>
      </c>
      <c r="F9" s="50">
        <f>'C Vogue Vertical'!F9+'C Vogue Vertical'!F9*(-Sumary!$B$9)</f>
        <v>45.281395497835497</v>
      </c>
      <c r="G9" s="50">
        <f>'C Vogue Vertical'!G9+'C Vogue Vertical'!G9*(-Sumary!$B$9)</f>
        <v>55.123027705627699</v>
      </c>
      <c r="H9" s="50">
        <f>'C Vogue Vertical'!H9+'C Vogue Vertical'!H9*(-Sumary!$B$9)</f>
        <v>63.226659913419915</v>
      </c>
      <c r="I9" s="50">
        <f>'C Vogue Vertical'!I9+'C Vogue Vertical'!I9*(-Sumary!$B$9)</f>
        <v>71.330292121212111</v>
      </c>
      <c r="J9" s="50">
        <f>'C Vogue Vertical'!J9+'C Vogue Vertical'!J9*(-Sumary!$B$9)</f>
        <v>79.433924329004341</v>
      </c>
      <c r="K9" s="50">
        <f>'C Vogue Vertical'!K9+'C Vogue Vertical'!K9*(-Sumary!$B$9)</f>
        <v>87.537556536796544</v>
      </c>
      <c r="L9" s="50">
        <f>'C Vogue Vertical'!L9+'C Vogue Vertical'!L9*(-Sumary!$B$9)</f>
        <v>95.641188744588746</v>
      </c>
      <c r="M9" s="50">
        <f>'C Vogue Vertical'!M9+'C Vogue Vertical'!M9*(-Sumary!$B$9)</f>
        <v>103.74482095238096</v>
      </c>
      <c r="N9" s="50">
        <f>'C Vogue Vertical'!N9+'C Vogue Vertical'!N9*(-Sumary!$B$9)</f>
        <v>111.84845316017318</v>
      </c>
    </row>
    <row r="10" spans="1:14" ht="15" customHeight="1" x14ac:dyDescent="0.25">
      <c r="A10" s="48">
        <v>2.8</v>
      </c>
      <c r="B10" s="49">
        <v>110.23622047244095</v>
      </c>
      <c r="C10" s="50">
        <f>'C Vogue Vertical'!C10+'C Vogue Vertical'!C10*(-Sumary!$B$9)</f>
        <v>21.635433939393941</v>
      </c>
      <c r="D10" s="50">
        <f>'C Vogue Vertical'!D10+'C Vogue Vertical'!D10*(-Sumary!$B$9)</f>
        <v>30.404001212121216</v>
      </c>
      <c r="E10" s="50">
        <f>'C Vogue Vertical'!E10+'C Vogue Vertical'!E10*(-Sumary!$B$9)</f>
        <v>39.172568484848483</v>
      </c>
      <c r="F10" s="50">
        <f>'C Vogue Vertical'!F10+'C Vogue Vertical'!F10*(-Sumary!$B$9)</f>
        <v>47.941135757575758</v>
      </c>
      <c r="G10" s="50">
        <f>'C Vogue Vertical'!G10+'C Vogue Vertical'!G10*(-Sumary!$B$9)</f>
        <v>58.447703030303025</v>
      </c>
      <c r="H10" s="50">
        <f>'C Vogue Vertical'!H10+'C Vogue Vertical'!H10*(-Sumary!$B$9)</f>
        <v>67.216270303030313</v>
      </c>
      <c r="I10" s="50">
        <f>'C Vogue Vertical'!I10+'C Vogue Vertical'!I10*(-Sumary!$B$9)</f>
        <v>75.984837575757567</v>
      </c>
      <c r="J10" s="50">
        <f>'C Vogue Vertical'!J10+'C Vogue Vertical'!J10*(-Sumary!$B$9)</f>
        <v>84.753404848484863</v>
      </c>
      <c r="K10" s="50">
        <f>'C Vogue Vertical'!K10+'C Vogue Vertical'!K10*(-Sumary!$B$9)</f>
        <v>93.52197212121213</v>
      </c>
      <c r="L10" s="50">
        <f>'C Vogue Vertical'!L10+'C Vogue Vertical'!L10*(-Sumary!$B$9)</f>
        <v>102.2905393939394</v>
      </c>
      <c r="M10" s="50">
        <f>'C Vogue Vertical'!M10+'C Vogue Vertical'!M10*(-Sumary!$B$9)</f>
        <v>111.05910666666668</v>
      </c>
      <c r="N10" s="50">
        <f>'C Vogue Vertical'!N10+'C Vogue Vertical'!N10*(-Sumary!$B$9)</f>
        <v>119.82767393939395</v>
      </c>
    </row>
    <row r="11" spans="1:14" ht="15" customHeight="1" x14ac:dyDescent="0.25">
      <c r="A11" s="48">
        <v>3.2</v>
      </c>
      <c r="B11" s="49">
        <v>125.98425196850394</v>
      </c>
      <c r="C11" s="50">
        <f>'C Vogue Vertical'!C11+'C Vogue Vertical'!C11*(-Sumary!$B$9)</f>
        <v>22.300369004329006</v>
      </c>
      <c r="D11" s="50">
        <f>'C Vogue Vertical'!D11+'C Vogue Vertical'!D11*(-Sumary!$B$9)</f>
        <v>31.733871341991346</v>
      </c>
      <c r="E11" s="50">
        <f>'C Vogue Vertical'!E11+'C Vogue Vertical'!E11*(-Sumary!$B$9)</f>
        <v>41.167373679653679</v>
      </c>
      <c r="F11" s="50">
        <f>'C Vogue Vertical'!F11+'C Vogue Vertical'!F11*(-Sumary!$B$9)</f>
        <v>50.600876017316018</v>
      </c>
      <c r="G11" s="50">
        <f>'C Vogue Vertical'!G11+'C Vogue Vertical'!G11*(-Sumary!$B$9)</f>
        <v>61.772378354978351</v>
      </c>
      <c r="H11" s="50">
        <f>'C Vogue Vertical'!H11+'C Vogue Vertical'!H11*(-Sumary!$B$9)</f>
        <v>71.205880692640704</v>
      </c>
      <c r="I11" s="50">
        <f>'C Vogue Vertical'!I11+'C Vogue Vertical'!I11*(-Sumary!$B$9)</f>
        <v>80.639383030303023</v>
      </c>
      <c r="J11" s="50">
        <f>'C Vogue Vertical'!J11+'C Vogue Vertical'!J11*(-Sumary!$B$9)</f>
        <v>90.072885367965384</v>
      </c>
      <c r="K11" s="50">
        <f>'C Vogue Vertical'!K11+'C Vogue Vertical'!K11*(-Sumary!$B$9)</f>
        <v>99.506387705627716</v>
      </c>
      <c r="L11" s="50">
        <f>'C Vogue Vertical'!L11+'C Vogue Vertical'!L11*(-Sumary!$B$9)</f>
        <v>108.93989004329005</v>
      </c>
      <c r="M11" s="50">
        <f>'C Vogue Vertical'!M11+'C Vogue Vertical'!M11*(-Sumary!$B$9)</f>
        <v>118.37339238095238</v>
      </c>
      <c r="N11" s="50">
        <f>'C Vogue Vertical'!N11+'C Vogue Vertical'!N11*(-Sumary!$B$9)</f>
        <v>127.80689471861474</v>
      </c>
    </row>
    <row r="12" spans="1:14" ht="15" customHeight="1" x14ac:dyDescent="0.25">
      <c r="A12" s="48">
        <v>3.6</v>
      </c>
      <c r="B12" s="49">
        <v>141.73228346456693</v>
      </c>
      <c r="C12" s="50">
        <f>'C Vogue Vertical'!C12+'C Vogue Vertical'!C12*(-Sumary!$B$9)</f>
        <v>22.965304069264072</v>
      </c>
      <c r="D12" s="50">
        <f>'C Vogue Vertical'!D12+'C Vogue Vertical'!D12*(-Sumary!$B$9)</f>
        <v>33.063741471861469</v>
      </c>
      <c r="E12" s="50">
        <f>'C Vogue Vertical'!E12+'C Vogue Vertical'!E12*(-Sumary!$B$9)</f>
        <v>43.162178874458874</v>
      </c>
      <c r="F12" s="50">
        <f>'C Vogue Vertical'!F12+'C Vogue Vertical'!F12*(-Sumary!$B$9)</f>
        <v>53.260616277056279</v>
      </c>
      <c r="G12" s="50">
        <f>'C Vogue Vertical'!G12+'C Vogue Vertical'!G12*(-Sumary!$B$9)</f>
        <v>65.097053679653683</v>
      </c>
      <c r="H12" s="50">
        <f>'C Vogue Vertical'!H12+'C Vogue Vertical'!H12*(-Sumary!$B$9)</f>
        <v>75.195491082251095</v>
      </c>
      <c r="I12" s="50">
        <f>'C Vogue Vertical'!I12+'C Vogue Vertical'!I12*(-Sumary!$B$9)</f>
        <v>85.293928484848479</v>
      </c>
      <c r="J12" s="50">
        <f>'C Vogue Vertical'!J12+'C Vogue Vertical'!J12*(-Sumary!$B$9)</f>
        <v>95.392365887445891</v>
      </c>
      <c r="K12" s="50">
        <f>'C Vogue Vertical'!K12+'C Vogue Vertical'!K12*(-Sumary!$B$9)</f>
        <v>105.4908032900433</v>
      </c>
      <c r="L12" s="50">
        <f>'C Vogue Vertical'!L12+'C Vogue Vertical'!L12*(-Sumary!$B$9)</f>
        <v>115.5892406926407</v>
      </c>
      <c r="M12" s="50">
        <f>'C Vogue Vertical'!M12+'C Vogue Vertical'!M12*(-Sumary!$B$9)</f>
        <v>125.6876780952381</v>
      </c>
      <c r="N12" s="50">
        <f>'C Vogue Vertical'!N12+'C Vogue Vertical'!N12*(-Sumary!$B$9)</f>
        <v>135.78611549783551</v>
      </c>
    </row>
    <row r="13" spans="1:14" ht="15" customHeight="1" x14ac:dyDescent="0.25">
      <c r="A13" s="48">
        <v>4</v>
      </c>
      <c r="B13" s="49">
        <v>157.48031496062993</v>
      </c>
      <c r="C13" s="50">
        <f>'C Vogue Vertical'!C13+'C Vogue Vertical'!C13*(-Sumary!$B$9)</f>
        <v>23.630239134199133</v>
      </c>
      <c r="D13" s="50">
        <f>'C Vogue Vertical'!D13+'C Vogue Vertical'!D13*(-Sumary!$B$9)</f>
        <v>34.3936116017316</v>
      </c>
      <c r="E13" s="50">
        <f>'C Vogue Vertical'!E13+'C Vogue Vertical'!E13*(-Sumary!$B$9)</f>
        <v>45.156984069264062</v>
      </c>
      <c r="F13" s="50">
        <f>'C Vogue Vertical'!F13+'C Vogue Vertical'!F13*(-Sumary!$B$9)</f>
        <v>55.920356536796533</v>
      </c>
      <c r="G13" s="50">
        <f>'C Vogue Vertical'!G13+'C Vogue Vertical'!G13*(-Sumary!$B$9)</f>
        <v>68.421729004329009</v>
      </c>
      <c r="H13" s="50">
        <f>'C Vogue Vertical'!H13+'C Vogue Vertical'!H13*(-Sumary!$B$9)</f>
        <v>79.185101471861472</v>
      </c>
      <c r="I13" s="50">
        <f>'C Vogue Vertical'!I13+'C Vogue Vertical'!I13*(-Sumary!$B$9)</f>
        <v>89.948473939393935</v>
      </c>
      <c r="J13" s="50">
        <f>'C Vogue Vertical'!J13+'C Vogue Vertical'!J13*(-Sumary!$B$9)</f>
        <v>100.7118464069264</v>
      </c>
      <c r="K13" s="50">
        <f>'C Vogue Vertical'!K13+'C Vogue Vertical'!K13*(-Sumary!$B$9)</f>
        <v>111.47521887445889</v>
      </c>
      <c r="L13" s="50">
        <f>'C Vogue Vertical'!L13+'C Vogue Vertical'!L13*(-Sumary!$B$9)</f>
        <v>122.23859134199135</v>
      </c>
      <c r="M13" s="50">
        <f>'C Vogue Vertical'!M13+'C Vogue Vertical'!M13*(-Sumary!$B$9)</f>
        <v>133.0019638095238</v>
      </c>
      <c r="N13" s="50">
        <f>'C Vogue Vertical'!N13+'C Vogue Vertical'!N13*(-Sumary!$B$9)</f>
        <v>143.76533627705626</v>
      </c>
    </row>
    <row r="14" spans="1:14" ht="15" customHeight="1" x14ac:dyDescent="0.25">
      <c r="A14" s="52"/>
      <c r="B14" s="52"/>
      <c r="C14" s="52"/>
      <c r="D14" s="32"/>
      <c r="E14" s="52"/>
      <c r="F14" s="32"/>
      <c r="G14" s="52"/>
      <c r="H14" s="32"/>
      <c r="I14" s="52"/>
      <c r="J14" s="32"/>
      <c r="K14" s="52"/>
      <c r="L14" s="32"/>
      <c r="M14" s="52"/>
      <c r="N14" s="32"/>
    </row>
    <row r="15" spans="1:14" ht="15" customHeight="1" x14ac:dyDescent="0.25">
      <c r="A15" s="54" t="s">
        <v>242</v>
      </c>
      <c r="B15" s="52"/>
      <c r="C15" s="52"/>
      <c r="D15" s="32"/>
      <c r="E15" s="55"/>
      <c r="F15" s="32"/>
      <c r="G15" s="31"/>
      <c r="H15" s="32"/>
      <c r="I15" s="52"/>
      <c r="J15" s="32"/>
      <c r="K15" s="52"/>
      <c r="L15" s="32"/>
      <c r="M15" s="52"/>
      <c r="N15" s="32"/>
    </row>
    <row r="16" spans="1:14" ht="15" customHeight="1" x14ac:dyDescent="0.25">
      <c r="A16" s="719" t="s">
        <v>240</v>
      </c>
      <c r="B16" s="720"/>
      <c r="C16" s="38">
        <v>0.4</v>
      </c>
      <c r="D16" s="39">
        <v>0.8</v>
      </c>
      <c r="E16" s="39">
        <v>1.2</v>
      </c>
      <c r="F16" s="39">
        <v>1.6</v>
      </c>
      <c r="G16" s="39">
        <v>2</v>
      </c>
      <c r="H16" s="39">
        <v>2.4</v>
      </c>
      <c r="I16" s="39">
        <v>2.8</v>
      </c>
      <c r="J16" s="39">
        <v>3.2</v>
      </c>
      <c r="K16" s="39">
        <v>3.6</v>
      </c>
      <c r="L16" s="39">
        <v>4</v>
      </c>
      <c r="M16" s="39">
        <v>4.4000000000000004</v>
      </c>
      <c r="N16" s="40">
        <v>4.8</v>
      </c>
    </row>
    <row r="17" spans="1:14" ht="15" customHeight="1" x14ac:dyDescent="0.25">
      <c r="A17" s="56"/>
      <c r="B17" s="57" t="s">
        <v>241</v>
      </c>
      <c r="C17" s="58">
        <v>15.748031496062993</v>
      </c>
      <c r="D17" s="59">
        <v>31.496062992125985</v>
      </c>
      <c r="E17" s="59">
        <v>47.244094488188978</v>
      </c>
      <c r="F17" s="59">
        <v>62.99212598425197</v>
      </c>
      <c r="G17" s="59">
        <v>78.740157480314963</v>
      </c>
      <c r="H17" s="59">
        <v>94.488188976377955</v>
      </c>
      <c r="I17" s="59">
        <v>110.23622047244095</v>
      </c>
      <c r="J17" s="59">
        <v>125.98425196850394</v>
      </c>
      <c r="K17" s="59">
        <v>141.73228346456693</v>
      </c>
      <c r="L17" s="59">
        <v>157.48031496062993</v>
      </c>
      <c r="M17" s="59">
        <v>173.22834645669292</v>
      </c>
      <c r="N17" s="46">
        <v>188.97637795275591</v>
      </c>
    </row>
    <row r="18" spans="1:14" ht="15" customHeight="1" x14ac:dyDescent="0.25">
      <c r="A18" s="48">
        <v>0.4</v>
      </c>
      <c r="B18" s="49">
        <v>15.748031496062993</v>
      </c>
      <c r="C18" s="50">
        <f>'C Vogue Vertical'!C18+'C Vogue Vertical'!C18*(-Sumary!$B$9)</f>
        <v>18.211537835497836</v>
      </c>
      <c r="D18" s="50">
        <f>'C Vogue Vertical'!D18+'C Vogue Vertical'!D18*(-Sumary!$B$9)</f>
        <v>23.556209004329006</v>
      </c>
      <c r="E18" s="50">
        <f>'C Vogue Vertical'!E18+'C Vogue Vertical'!E18*(-Sumary!$B$9)</f>
        <v>28.900880173160175</v>
      </c>
      <c r="F18" s="50">
        <f>'C Vogue Vertical'!F18+'C Vogue Vertical'!F18*(-Sumary!$B$9)</f>
        <v>34.245551341991344</v>
      </c>
      <c r="G18" s="50">
        <f>'C Vogue Vertical'!G18+'C Vogue Vertical'!G18*(-Sumary!$B$9)</f>
        <v>41.328222510822506</v>
      </c>
      <c r="H18" s="50">
        <f>'C Vogue Vertical'!H18+'C Vogue Vertical'!H18*(-Sumary!$B$9)</f>
        <v>46.672893679653683</v>
      </c>
      <c r="I18" s="50">
        <f>'C Vogue Vertical'!I18+'C Vogue Vertical'!I18*(-Sumary!$B$9)</f>
        <v>52.017564848484838</v>
      </c>
      <c r="J18" s="50">
        <f>'C Vogue Vertical'!J18+'C Vogue Vertical'!J18*(-Sumary!$B$9)</f>
        <v>57.362236017316015</v>
      </c>
      <c r="K18" s="50">
        <f>'C Vogue Vertical'!K18+'C Vogue Vertical'!K18*(-Sumary!$B$9)</f>
        <v>62.706907186147191</v>
      </c>
      <c r="L18" s="50">
        <f>'C Vogue Vertical'!L18+'C Vogue Vertical'!L18*(-Sumary!$B$9)</f>
        <v>68.051578354978361</v>
      </c>
      <c r="M18" s="50">
        <f>'C Vogue Vertical'!M18+'C Vogue Vertical'!M18*(-Sumary!$B$9)</f>
        <v>73.39624952380953</v>
      </c>
      <c r="N18" s="50">
        <f>'C Vogue Vertical'!N18+'C Vogue Vertical'!N18*(-Sumary!$B$9)</f>
        <v>78.740920692640699</v>
      </c>
    </row>
    <row r="19" spans="1:14" ht="15" customHeight="1" x14ac:dyDescent="0.25">
      <c r="A19" s="48">
        <v>0.8</v>
      </c>
      <c r="B19" s="49">
        <v>31.496062992125985</v>
      </c>
      <c r="C19" s="50">
        <f>'C Vogue Vertical'!C19+'C Vogue Vertical'!C19*(-Sumary!$B$9)</f>
        <v>19.33361575757576</v>
      </c>
      <c r="D19" s="50">
        <f>'C Vogue Vertical'!D19+'C Vogue Vertical'!D19*(-Sumary!$B$9)</f>
        <v>25.80036484848485</v>
      </c>
      <c r="E19" s="50">
        <f>'C Vogue Vertical'!E19+'C Vogue Vertical'!E19*(-Sumary!$B$9)</f>
        <v>32.267113939393937</v>
      </c>
      <c r="F19" s="50">
        <f>'C Vogue Vertical'!F19+'C Vogue Vertical'!F19*(-Sumary!$B$9)</f>
        <v>38.733863030303034</v>
      </c>
      <c r="G19" s="50">
        <f>'C Vogue Vertical'!G19+'C Vogue Vertical'!G19*(-Sumary!$B$9)</f>
        <v>46.938612121212117</v>
      </c>
      <c r="H19" s="50">
        <f>'C Vogue Vertical'!H19+'C Vogue Vertical'!H19*(-Sumary!$B$9)</f>
        <v>53.405361212121214</v>
      </c>
      <c r="I19" s="50">
        <f>'C Vogue Vertical'!I19+'C Vogue Vertical'!I19*(-Sumary!$B$9)</f>
        <v>59.87211030303029</v>
      </c>
      <c r="J19" s="50">
        <f>'C Vogue Vertical'!J19+'C Vogue Vertical'!J19*(-Sumary!$B$9)</f>
        <v>66.338859393939401</v>
      </c>
      <c r="K19" s="50">
        <f>'C Vogue Vertical'!K19+'C Vogue Vertical'!K19*(-Sumary!$B$9)</f>
        <v>72.805608484848491</v>
      </c>
      <c r="L19" s="50">
        <f>'C Vogue Vertical'!L19+'C Vogue Vertical'!L19*(-Sumary!$B$9)</f>
        <v>79.272357575757582</v>
      </c>
      <c r="M19" s="50">
        <f>'C Vogue Vertical'!M19+'C Vogue Vertical'!M19*(-Sumary!$B$9)</f>
        <v>85.739106666666672</v>
      </c>
      <c r="N19" s="50">
        <f>'C Vogue Vertical'!N19+'C Vogue Vertical'!N19*(-Sumary!$B$9)</f>
        <v>92.205855757575762</v>
      </c>
    </row>
    <row r="20" spans="1:14" ht="15" customHeight="1" x14ac:dyDescent="0.25">
      <c r="A20" s="48">
        <v>1.2</v>
      </c>
      <c r="B20" s="49">
        <v>47.244094488188978</v>
      </c>
      <c r="C20" s="50">
        <f>'C Vogue Vertical'!C20+'C Vogue Vertical'!C20*(-Sumary!$B$9)</f>
        <v>20.455693679653681</v>
      </c>
      <c r="D20" s="50">
        <f>'C Vogue Vertical'!D20+'C Vogue Vertical'!D20*(-Sumary!$B$9)</f>
        <v>28.044520692640695</v>
      </c>
      <c r="E20" s="50">
        <f>'C Vogue Vertical'!E20+'C Vogue Vertical'!E20*(-Sumary!$B$9)</f>
        <v>35.633347705627706</v>
      </c>
      <c r="F20" s="50">
        <f>'C Vogue Vertical'!F20+'C Vogue Vertical'!F20*(-Sumary!$B$9)</f>
        <v>43.222174718614717</v>
      </c>
      <c r="G20" s="50">
        <f>'C Vogue Vertical'!G20+'C Vogue Vertical'!G20*(-Sumary!$B$9)</f>
        <v>52.549001731601727</v>
      </c>
      <c r="H20" s="50">
        <f>'C Vogue Vertical'!H20+'C Vogue Vertical'!H20*(-Sumary!$B$9)</f>
        <v>60.137828744588745</v>
      </c>
      <c r="I20" s="50">
        <f>'C Vogue Vertical'!I20+'C Vogue Vertical'!I20*(-Sumary!$B$9)</f>
        <v>67.726655757575756</v>
      </c>
      <c r="J20" s="50">
        <f>'C Vogue Vertical'!J20+'C Vogue Vertical'!J20*(-Sumary!$B$9)</f>
        <v>75.315482770562781</v>
      </c>
      <c r="K20" s="50">
        <f>'C Vogue Vertical'!K20+'C Vogue Vertical'!K20*(-Sumary!$B$9)</f>
        <v>82.904309783549792</v>
      </c>
      <c r="L20" s="50">
        <f>'C Vogue Vertical'!L20+'C Vogue Vertical'!L20*(-Sumary!$B$9)</f>
        <v>90.493136796536803</v>
      </c>
      <c r="M20" s="50">
        <f>'C Vogue Vertical'!M20+'C Vogue Vertical'!M20*(-Sumary!$B$9)</f>
        <v>98.081963809523813</v>
      </c>
      <c r="N20" s="50">
        <f>'C Vogue Vertical'!N20+'C Vogue Vertical'!N20*(-Sumary!$B$9)</f>
        <v>105.67079082251082</v>
      </c>
    </row>
    <row r="21" spans="1:14" ht="15" customHeight="1" x14ac:dyDescent="0.25">
      <c r="A21" s="48">
        <v>1.6</v>
      </c>
      <c r="B21" s="49">
        <v>62.99212598425197</v>
      </c>
      <c r="C21" s="50">
        <f>'C Vogue Vertical'!C21+'C Vogue Vertical'!C21*(-Sumary!$B$9)</f>
        <v>21.577771601731602</v>
      </c>
      <c r="D21" s="50">
        <f>'C Vogue Vertical'!D21+'C Vogue Vertical'!D21*(-Sumary!$B$9)</f>
        <v>30.28867653679654</v>
      </c>
      <c r="E21" s="50">
        <f>'C Vogue Vertical'!E21+'C Vogue Vertical'!E21*(-Sumary!$B$9)</f>
        <v>38.999581471861468</v>
      </c>
      <c r="F21" s="50">
        <f>'C Vogue Vertical'!F21+'C Vogue Vertical'!F21*(-Sumary!$B$9)</f>
        <v>47.710486406926407</v>
      </c>
      <c r="G21" s="50">
        <f>'C Vogue Vertical'!G21+'C Vogue Vertical'!G21*(-Sumary!$B$9)</f>
        <v>58.159391341991345</v>
      </c>
      <c r="H21" s="50">
        <f>'C Vogue Vertical'!H21+'C Vogue Vertical'!H21*(-Sumary!$B$9)</f>
        <v>66.870296277056283</v>
      </c>
      <c r="I21" s="50">
        <f>'C Vogue Vertical'!I21+'C Vogue Vertical'!I21*(-Sumary!$B$9)</f>
        <v>75.581201212121201</v>
      </c>
      <c r="J21" s="50">
        <f>'C Vogue Vertical'!J21+'C Vogue Vertical'!J21*(-Sumary!$B$9)</f>
        <v>84.292106147186146</v>
      </c>
      <c r="K21" s="50">
        <f>'C Vogue Vertical'!K21+'C Vogue Vertical'!K21*(-Sumary!$B$9)</f>
        <v>93.003011082251092</v>
      </c>
      <c r="L21" s="50">
        <f>'C Vogue Vertical'!L21+'C Vogue Vertical'!L21*(-Sumary!$B$9)</f>
        <v>101.71391601731604</v>
      </c>
      <c r="M21" s="50">
        <f>'C Vogue Vertical'!M21+'C Vogue Vertical'!M21*(-Sumary!$B$9)</f>
        <v>110.42482095238095</v>
      </c>
      <c r="N21" s="50">
        <f>'C Vogue Vertical'!N21+'C Vogue Vertical'!N21*(-Sumary!$B$9)</f>
        <v>119.1357258874459</v>
      </c>
    </row>
    <row r="22" spans="1:14" ht="15" customHeight="1" x14ac:dyDescent="0.25">
      <c r="A22" s="48">
        <v>2</v>
      </c>
      <c r="B22" s="49">
        <v>78.740157480314963</v>
      </c>
      <c r="C22" s="50">
        <f>'C Vogue Vertical'!C22+'C Vogue Vertical'!C22*(-Sumary!$B$9)</f>
        <v>22.699849523809526</v>
      </c>
      <c r="D22" s="50">
        <f>'C Vogue Vertical'!D22+'C Vogue Vertical'!D22*(-Sumary!$B$9)</f>
        <v>32.532832380952385</v>
      </c>
      <c r="E22" s="50">
        <f>'C Vogue Vertical'!E22+'C Vogue Vertical'!E22*(-Sumary!$B$9)</f>
        <v>42.365815238095237</v>
      </c>
      <c r="F22" s="50">
        <f>'C Vogue Vertical'!F22+'C Vogue Vertical'!F22*(-Sumary!$B$9)</f>
        <v>52.198798095238097</v>
      </c>
      <c r="G22" s="50">
        <f>'C Vogue Vertical'!G22+'C Vogue Vertical'!G22*(-Sumary!$B$9)</f>
        <v>63.769780952380948</v>
      </c>
      <c r="H22" s="50">
        <f>'C Vogue Vertical'!H22+'C Vogue Vertical'!H22*(-Sumary!$B$9)</f>
        <v>73.602763809523822</v>
      </c>
      <c r="I22" s="50">
        <f>'C Vogue Vertical'!I22+'C Vogue Vertical'!I22*(-Sumary!$B$9)</f>
        <v>83.435746666666674</v>
      </c>
      <c r="J22" s="50">
        <f>'C Vogue Vertical'!J22+'C Vogue Vertical'!J22*(-Sumary!$B$9)</f>
        <v>93.26872952380954</v>
      </c>
      <c r="K22" s="50">
        <f>'C Vogue Vertical'!K22+'C Vogue Vertical'!K22*(-Sumary!$B$9)</f>
        <v>103.10171238095241</v>
      </c>
      <c r="L22" s="50">
        <f>'C Vogue Vertical'!L22+'C Vogue Vertical'!L22*(-Sumary!$B$9)</f>
        <v>112.93469523809524</v>
      </c>
      <c r="M22" s="50">
        <f>'C Vogue Vertical'!M22+'C Vogue Vertical'!M22*(-Sumary!$B$9)</f>
        <v>122.76767809523811</v>
      </c>
      <c r="N22" s="50">
        <f>'C Vogue Vertical'!N22+'C Vogue Vertical'!N22*(-Sumary!$B$9)</f>
        <v>132.60066095238096</v>
      </c>
    </row>
    <row r="23" spans="1:14" ht="15" customHeight="1" x14ac:dyDescent="0.25">
      <c r="A23" s="48">
        <v>2.4</v>
      </c>
      <c r="B23" s="49">
        <v>94.488188976377955</v>
      </c>
      <c r="C23" s="50">
        <f>'C Vogue Vertical'!C23+'C Vogue Vertical'!C23*(-Sumary!$B$9)</f>
        <v>23.821927445887447</v>
      </c>
      <c r="D23" s="50">
        <f>'C Vogue Vertical'!D23+'C Vogue Vertical'!D23*(-Sumary!$B$9)</f>
        <v>34.776988225108227</v>
      </c>
      <c r="E23" s="50">
        <f>'C Vogue Vertical'!E23+'C Vogue Vertical'!E23*(-Sumary!$B$9)</f>
        <v>45.732049004329006</v>
      </c>
      <c r="F23" s="50">
        <f>'C Vogue Vertical'!F23+'C Vogue Vertical'!F23*(-Sumary!$B$9)</f>
        <v>56.687109783549779</v>
      </c>
      <c r="G23" s="50">
        <f>'C Vogue Vertical'!G23+'C Vogue Vertical'!G23*(-Sumary!$B$9)</f>
        <v>69.380170562770573</v>
      </c>
      <c r="H23" s="50">
        <f>'C Vogue Vertical'!H23+'C Vogue Vertical'!H23*(-Sumary!$B$9)</f>
        <v>80.33523134199136</v>
      </c>
      <c r="I23" s="50">
        <f>'C Vogue Vertical'!I23+'C Vogue Vertical'!I23*(-Sumary!$B$9)</f>
        <v>91.290292121212119</v>
      </c>
      <c r="J23" s="50">
        <f>'C Vogue Vertical'!J23+'C Vogue Vertical'!J23*(-Sumary!$B$9)</f>
        <v>102.24535290043291</v>
      </c>
      <c r="K23" s="50">
        <f>'C Vogue Vertical'!K23+'C Vogue Vertical'!K23*(-Sumary!$B$9)</f>
        <v>113.20041367965369</v>
      </c>
      <c r="L23" s="50">
        <f>'C Vogue Vertical'!L23+'C Vogue Vertical'!L23*(-Sumary!$B$9)</f>
        <v>124.15547445887447</v>
      </c>
      <c r="M23" s="50">
        <f>'C Vogue Vertical'!M23+'C Vogue Vertical'!M23*(-Sumary!$B$9)</f>
        <v>135.11053523809525</v>
      </c>
      <c r="N23" s="50">
        <f>'C Vogue Vertical'!N23+'C Vogue Vertical'!N23*(-Sumary!$B$9)</f>
        <v>146.06559601731601</v>
      </c>
    </row>
    <row r="24" spans="1:14" ht="15" customHeight="1" x14ac:dyDescent="0.25">
      <c r="A24" s="48">
        <v>2.8</v>
      </c>
      <c r="B24" s="49">
        <v>110.23622047244095</v>
      </c>
      <c r="C24" s="50">
        <f>'C Vogue Vertical'!C24+'C Vogue Vertical'!C24*(-Sumary!$B$9)</f>
        <v>24.944005367965371</v>
      </c>
      <c r="D24" s="50">
        <f>'C Vogue Vertical'!D24+'C Vogue Vertical'!D24*(-Sumary!$B$9)</f>
        <v>37.021144069264075</v>
      </c>
      <c r="E24" s="50">
        <f>'C Vogue Vertical'!E24+'C Vogue Vertical'!E24*(-Sumary!$B$9)</f>
        <v>49.098282770562768</v>
      </c>
      <c r="F24" s="50">
        <f>'C Vogue Vertical'!F24+'C Vogue Vertical'!F24*(-Sumary!$B$9)</f>
        <v>61.175421471861476</v>
      </c>
      <c r="G24" s="50">
        <f>'C Vogue Vertical'!G24+'C Vogue Vertical'!G24*(-Sumary!$B$9)</f>
        <v>74.990560173160176</v>
      </c>
      <c r="H24" s="50">
        <f>'C Vogue Vertical'!H24+'C Vogue Vertical'!H24*(-Sumary!$B$9)</f>
        <v>87.067698874458884</v>
      </c>
      <c r="I24" s="50">
        <f>'C Vogue Vertical'!I24+'C Vogue Vertical'!I24*(-Sumary!$B$9)</f>
        <v>99.144837575757563</v>
      </c>
      <c r="J24" s="50">
        <f>'C Vogue Vertical'!J24+'C Vogue Vertical'!J24*(-Sumary!$B$9)</f>
        <v>111.2219762770563</v>
      </c>
      <c r="K24" s="50">
        <f>'C Vogue Vertical'!K24+'C Vogue Vertical'!K24*(-Sumary!$B$9)</f>
        <v>123.29911497835498</v>
      </c>
      <c r="L24" s="50">
        <f>'C Vogue Vertical'!L24+'C Vogue Vertical'!L24*(-Sumary!$B$9)</f>
        <v>135.37625367965367</v>
      </c>
      <c r="M24" s="50">
        <f>'C Vogue Vertical'!M24+'C Vogue Vertical'!M24*(-Sumary!$B$9)</f>
        <v>147.45339238095238</v>
      </c>
      <c r="N24" s="50">
        <f>'C Vogue Vertical'!N24+'C Vogue Vertical'!N24*(-Sumary!$B$9)</f>
        <v>159.53053108225109</v>
      </c>
    </row>
    <row r="25" spans="1:14" ht="15" customHeight="1" x14ac:dyDescent="0.25">
      <c r="A25" s="48">
        <v>3.2</v>
      </c>
      <c r="B25" s="49">
        <v>125.98425196850394</v>
      </c>
      <c r="C25" s="50">
        <f>'C Vogue Vertical'!C25+'C Vogue Vertical'!C25*(-Sumary!$B$9)</f>
        <v>26.066083290043291</v>
      </c>
      <c r="D25" s="50">
        <f>'C Vogue Vertical'!D25+'C Vogue Vertical'!D25*(-Sumary!$B$9)</f>
        <v>39.265299913419916</v>
      </c>
      <c r="E25" s="50">
        <f>'C Vogue Vertical'!E25+'C Vogue Vertical'!E25*(-Sumary!$B$9)</f>
        <v>52.464516536796538</v>
      </c>
      <c r="F25" s="50">
        <f>'C Vogue Vertical'!F25+'C Vogue Vertical'!F25*(-Sumary!$B$9)</f>
        <v>65.663733160173166</v>
      </c>
      <c r="G25" s="50">
        <f>'C Vogue Vertical'!G25+'C Vogue Vertical'!G25*(-Sumary!$B$9)</f>
        <v>80.600949783549794</v>
      </c>
      <c r="H25" s="50">
        <f>'C Vogue Vertical'!H25+'C Vogue Vertical'!H25*(-Sumary!$B$9)</f>
        <v>93.800166406926422</v>
      </c>
      <c r="I25" s="50">
        <f>'C Vogue Vertical'!I25+'C Vogue Vertical'!I25*(-Sumary!$B$9)</f>
        <v>106.99938303030304</v>
      </c>
      <c r="J25" s="50">
        <f>'C Vogue Vertical'!J25+'C Vogue Vertical'!J25*(-Sumary!$B$9)</f>
        <v>120.19859965367966</v>
      </c>
      <c r="K25" s="50">
        <f>'C Vogue Vertical'!K25+'C Vogue Vertical'!K25*(-Sumary!$B$9)</f>
        <v>133.39781627705628</v>
      </c>
      <c r="L25" s="50">
        <f>'C Vogue Vertical'!L25+'C Vogue Vertical'!L25*(-Sumary!$B$9)</f>
        <v>146.59703290043291</v>
      </c>
      <c r="M25" s="50">
        <f>'C Vogue Vertical'!M25+'C Vogue Vertical'!M25*(-Sumary!$B$9)</f>
        <v>159.79624952380954</v>
      </c>
      <c r="N25" s="50">
        <f>'C Vogue Vertical'!N25+'C Vogue Vertical'!N25*(-Sumary!$B$9)</f>
        <v>172.99546614718616</v>
      </c>
    </row>
    <row r="26" spans="1:14" ht="15" customHeight="1" x14ac:dyDescent="0.25">
      <c r="A26" s="48">
        <v>3.6</v>
      </c>
      <c r="B26" s="49">
        <v>141.73228346456693</v>
      </c>
      <c r="C26" s="50">
        <f>'C Vogue Vertical'!C26+'C Vogue Vertical'!C26*(-Sumary!$B$9)</f>
        <v>27.188161212121212</v>
      </c>
      <c r="D26" s="50">
        <f>'C Vogue Vertical'!D26+'C Vogue Vertical'!D26*(-Sumary!$B$9)</f>
        <v>41.509455757575758</v>
      </c>
      <c r="E26" s="50">
        <f>'C Vogue Vertical'!E26+'C Vogue Vertical'!E26*(-Sumary!$B$9)</f>
        <v>55.830750303030307</v>
      </c>
      <c r="F26" s="50">
        <f>'C Vogue Vertical'!F26+'C Vogue Vertical'!F26*(-Sumary!$B$9)</f>
        <v>70.152044848484863</v>
      </c>
      <c r="G26" s="50">
        <f>'C Vogue Vertical'!G26+'C Vogue Vertical'!G26*(-Sumary!$B$9)</f>
        <v>86.211339393939411</v>
      </c>
      <c r="H26" s="50">
        <f>'C Vogue Vertical'!H26+'C Vogue Vertical'!H26*(-Sumary!$B$9)</f>
        <v>100.53263393939396</v>
      </c>
      <c r="I26" s="50">
        <f>'C Vogue Vertical'!I26+'C Vogue Vertical'!I26*(-Sumary!$B$9)</f>
        <v>114.85392848484848</v>
      </c>
      <c r="J26" s="50">
        <f>'C Vogue Vertical'!J26+'C Vogue Vertical'!J26*(-Sumary!$B$9)</f>
        <v>129.17522303030302</v>
      </c>
      <c r="K26" s="50">
        <f>'C Vogue Vertical'!K26+'C Vogue Vertical'!K26*(-Sumary!$B$9)</f>
        <v>143.49651757575759</v>
      </c>
      <c r="L26" s="50">
        <f>'C Vogue Vertical'!L26+'C Vogue Vertical'!L26*(-Sumary!$B$9)</f>
        <v>157.81781212121214</v>
      </c>
      <c r="M26" s="50">
        <f>'C Vogue Vertical'!M26+'C Vogue Vertical'!M26*(-Sumary!$B$9)</f>
        <v>172.13910666666666</v>
      </c>
      <c r="N26" s="50">
        <f>'C Vogue Vertical'!N26+'C Vogue Vertical'!N26*(-Sumary!$B$9)</f>
        <v>186.46040121212121</v>
      </c>
    </row>
    <row r="27" spans="1:14" ht="15" customHeight="1" x14ac:dyDescent="0.25">
      <c r="A27" s="48">
        <v>4</v>
      </c>
      <c r="B27" s="49">
        <v>157.48031496062993</v>
      </c>
      <c r="C27" s="50">
        <f>'C Vogue Vertical'!C27+'C Vogue Vertical'!C27*(-Sumary!$B$9)</f>
        <v>28.310239134199133</v>
      </c>
      <c r="D27" s="50">
        <f>'C Vogue Vertical'!D27+'C Vogue Vertical'!D27*(-Sumary!$B$9)</f>
        <v>43.753611601731599</v>
      </c>
      <c r="E27" s="50">
        <f>'C Vogue Vertical'!E27+'C Vogue Vertical'!E27*(-Sumary!$B$9)</f>
        <v>59.196984069264069</v>
      </c>
      <c r="F27" s="50">
        <f>'C Vogue Vertical'!F27+'C Vogue Vertical'!F27*(-Sumary!$B$9)</f>
        <v>74.640356536796546</v>
      </c>
      <c r="G27" s="50">
        <f>'C Vogue Vertical'!G27+'C Vogue Vertical'!G27*(-Sumary!$B$9)</f>
        <v>91.821729004329015</v>
      </c>
      <c r="H27" s="50">
        <f>'C Vogue Vertical'!H27+'C Vogue Vertical'!H27*(-Sumary!$B$9)</f>
        <v>107.26510147186148</v>
      </c>
      <c r="I27" s="50">
        <f>'C Vogue Vertical'!I27+'C Vogue Vertical'!I27*(-Sumary!$B$9)</f>
        <v>122.70847393939393</v>
      </c>
      <c r="J27" s="50">
        <f>'C Vogue Vertical'!J27+'C Vogue Vertical'!J27*(-Sumary!$B$9)</f>
        <v>138.15184640692638</v>
      </c>
      <c r="K27" s="50">
        <f>'C Vogue Vertical'!K27+'C Vogue Vertical'!K27*(-Sumary!$B$9)</f>
        <v>153.59521887445888</v>
      </c>
      <c r="L27" s="50">
        <f>'C Vogue Vertical'!L27+'C Vogue Vertical'!L27*(-Sumary!$B$9)</f>
        <v>169.03859134199135</v>
      </c>
      <c r="M27" s="50">
        <f>'C Vogue Vertical'!M27+'C Vogue Vertical'!M27*(-Sumary!$B$9)</f>
        <v>184.48196380952382</v>
      </c>
      <c r="N27" s="50">
        <f>'C Vogue Vertical'!N27+'C Vogue Vertical'!N27*(-Sumary!$B$9)</f>
        <v>199.92533627705626</v>
      </c>
    </row>
    <row r="28" spans="1:14" ht="15" customHeight="1" x14ac:dyDescent="0.25">
      <c r="A28" s="31"/>
      <c r="B28" s="31"/>
      <c r="C28" s="31"/>
      <c r="D28" s="32"/>
      <c r="E28" s="31"/>
      <c r="F28" s="32"/>
      <c r="G28" s="31"/>
      <c r="H28" s="32"/>
      <c r="I28" s="31"/>
      <c r="J28" s="32"/>
      <c r="K28" s="31"/>
      <c r="L28" s="32"/>
      <c r="M28" s="31"/>
      <c r="N28" s="32"/>
    </row>
    <row r="29" spans="1:14" ht="15" customHeight="1" x14ac:dyDescent="0.25">
      <c r="A29" s="30" t="s">
        <v>254</v>
      </c>
      <c r="B29" s="31"/>
      <c r="C29" s="31"/>
      <c r="D29" s="32"/>
      <c r="E29" s="31"/>
      <c r="F29" s="32"/>
      <c r="G29" s="31"/>
      <c r="H29" s="32"/>
      <c r="I29" s="31"/>
      <c r="J29" s="32"/>
      <c r="K29" s="31"/>
      <c r="L29" s="32"/>
      <c r="M29" s="31"/>
      <c r="N29" s="32"/>
    </row>
    <row r="30" spans="1:14" ht="15" customHeight="1" x14ac:dyDescent="0.25">
      <c r="A30" s="719" t="s">
        <v>240</v>
      </c>
      <c r="B30" s="720"/>
      <c r="C30" s="38">
        <v>0.4</v>
      </c>
      <c r="D30" s="39">
        <v>0.8</v>
      </c>
      <c r="E30" s="39">
        <v>1.2</v>
      </c>
      <c r="F30" s="39">
        <v>1.6</v>
      </c>
      <c r="G30" s="39">
        <v>2</v>
      </c>
      <c r="H30" s="39">
        <v>2.4</v>
      </c>
      <c r="I30" s="39">
        <v>2.8</v>
      </c>
      <c r="J30" s="39">
        <v>3.2</v>
      </c>
      <c r="K30" s="39">
        <v>3.6</v>
      </c>
      <c r="L30" s="39">
        <v>4</v>
      </c>
      <c r="M30" s="39">
        <v>4.4000000000000004</v>
      </c>
      <c r="N30" s="40">
        <v>4.8</v>
      </c>
    </row>
    <row r="31" spans="1:14" ht="15" customHeight="1" x14ac:dyDescent="0.25">
      <c r="A31" s="56"/>
      <c r="B31" s="57" t="s">
        <v>241</v>
      </c>
      <c r="C31" s="58">
        <v>15.748031496062993</v>
      </c>
      <c r="D31" s="59">
        <v>31.496062992125985</v>
      </c>
      <c r="E31" s="59">
        <v>47.244094488188978</v>
      </c>
      <c r="F31" s="59">
        <v>62.99212598425197</v>
      </c>
      <c r="G31" s="59">
        <v>78.740157480314963</v>
      </c>
      <c r="H31" s="59">
        <v>94.488188976377955</v>
      </c>
      <c r="I31" s="59">
        <v>110.23622047244095</v>
      </c>
      <c r="J31" s="59">
        <v>125.98425196850394</v>
      </c>
      <c r="K31" s="59">
        <v>141.73228346456693</v>
      </c>
      <c r="L31" s="59">
        <v>157.48031496062993</v>
      </c>
      <c r="M31" s="59">
        <v>173.22834645669292</v>
      </c>
      <c r="N31" s="46">
        <v>188.97637795275591</v>
      </c>
    </row>
    <row r="32" spans="1:14" ht="18.75" x14ac:dyDescent="0.25">
      <c r="A32" s="48">
        <v>0.4</v>
      </c>
      <c r="B32" s="49">
        <v>15.748031496062993</v>
      </c>
      <c r="C32" s="50">
        <f>'C Vogue Vertical'!C32+'C Vogue Vertical'!C32*(-Sumary!$B$9)</f>
        <v>18.674394978354979</v>
      </c>
      <c r="D32" s="50">
        <f>'C Vogue Vertical'!D32+'C Vogue Vertical'!D32*(-Sumary!$B$9)</f>
        <v>24.481923290043291</v>
      </c>
      <c r="E32" s="50">
        <f>'C Vogue Vertical'!E32+'C Vogue Vertical'!E32*(-Sumary!$B$9)</f>
        <v>30.289451601731603</v>
      </c>
      <c r="F32" s="50">
        <f>'C Vogue Vertical'!F32+'C Vogue Vertical'!F32*(-Sumary!$B$9)</f>
        <v>36.096979913419915</v>
      </c>
      <c r="G32" s="50">
        <f>'C Vogue Vertical'!G32+'C Vogue Vertical'!G32*(-Sumary!$B$9)</f>
        <v>43.642508225108223</v>
      </c>
      <c r="H32" s="50">
        <f>'C Vogue Vertical'!H32+'C Vogue Vertical'!H32*(-Sumary!$B$9)</f>
        <v>49.450036536796539</v>
      </c>
      <c r="I32" s="50">
        <f>'C Vogue Vertical'!I32+'C Vogue Vertical'!I32*(-Sumary!$B$9)</f>
        <v>55.25756484848484</v>
      </c>
      <c r="J32" s="50">
        <f>'C Vogue Vertical'!J32+'C Vogue Vertical'!J32*(-Sumary!$B$9)</f>
        <v>61.065093160173156</v>
      </c>
      <c r="K32" s="50">
        <f>'C Vogue Vertical'!K32+'C Vogue Vertical'!K32*(-Sumary!$B$9)</f>
        <v>66.872621471861478</v>
      </c>
      <c r="L32" s="50">
        <f>'C Vogue Vertical'!L32+'C Vogue Vertical'!L32*(-Sumary!$B$9)</f>
        <v>72.680149783549794</v>
      </c>
      <c r="M32" s="50">
        <f>'C Vogue Vertical'!M32+'C Vogue Vertical'!M32*(-Sumary!$B$9)</f>
        <v>78.487678095238095</v>
      </c>
      <c r="N32" s="50">
        <f>'C Vogue Vertical'!N32+'C Vogue Vertical'!N32*(-Sumary!$B$9)</f>
        <v>84.295206406926411</v>
      </c>
    </row>
    <row r="33" spans="1:14" ht="18.75" x14ac:dyDescent="0.25">
      <c r="A33" s="48">
        <v>0.8</v>
      </c>
      <c r="B33" s="49">
        <v>31.496062992125985</v>
      </c>
      <c r="C33" s="50">
        <f>'C Vogue Vertical'!C33+'C Vogue Vertical'!C33*(-Sumary!$B$9)</f>
        <v>20.170498874458875</v>
      </c>
      <c r="D33" s="50">
        <f>'C Vogue Vertical'!D33+'C Vogue Vertical'!D33*(-Sumary!$B$9)</f>
        <v>27.474131082251084</v>
      </c>
      <c r="E33" s="50">
        <f>'C Vogue Vertical'!E33+'C Vogue Vertical'!E33*(-Sumary!$B$9)</f>
        <v>34.777763290043289</v>
      </c>
      <c r="F33" s="50">
        <f>'C Vogue Vertical'!F33+'C Vogue Vertical'!F33*(-Sumary!$B$9)</f>
        <v>42.081395497835494</v>
      </c>
      <c r="G33" s="50">
        <f>'C Vogue Vertical'!G33+'C Vogue Vertical'!G33*(-Sumary!$B$9)</f>
        <v>51.123027705627699</v>
      </c>
      <c r="H33" s="50">
        <f>'C Vogue Vertical'!H33+'C Vogue Vertical'!H33*(-Sumary!$B$9)</f>
        <v>58.426659913419911</v>
      </c>
      <c r="I33" s="50">
        <f>'C Vogue Vertical'!I33+'C Vogue Vertical'!I33*(-Sumary!$B$9)</f>
        <v>65.730292121212116</v>
      </c>
      <c r="J33" s="50">
        <f>'C Vogue Vertical'!J33+'C Vogue Vertical'!J33*(-Sumary!$B$9)</f>
        <v>73.033924329004336</v>
      </c>
      <c r="K33" s="50">
        <f>'C Vogue Vertical'!K33+'C Vogue Vertical'!K33*(-Sumary!$B$9)</f>
        <v>80.337556536796555</v>
      </c>
      <c r="L33" s="50">
        <f>'C Vogue Vertical'!L33+'C Vogue Vertical'!L33*(-Sumary!$B$9)</f>
        <v>87.641188744588746</v>
      </c>
      <c r="M33" s="50">
        <f>'C Vogue Vertical'!M33+'C Vogue Vertical'!M33*(-Sumary!$B$9)</f>
        <v>94.944820952380965</v>
      </c>
      <c r="N33" s="50">
        <f>'C Vogue Vertical'!N33+'C Vogue Vertical'!N33*(-Sumary!$B$9)</f>
        <v>102.24845316017316</v>
      </c>
    </row>
    <row r="34" spans="1:14" ht="18.75" x14ac:dyDescent="0.25">
      <c r="A34" s="48">
        <v>1.2</v>
      </c>
      <c r="B34" s="49">
        <v>47.244094488188978</v>
      </c>
      <c r="C34" s="50">
        <f>'C Vogue Vertical'!C34+'C Vogue Vertical'!C34*(-Sumary!$B$9)</f>
        <v>21.666602770562772</v>
      </c>
      <c r="D34" s="50">
        <f>'C Vogue Vertical'!D34+'C Vogue Vertical'!D34*(-Sumary!$B$9)</f>
        <v>30.466338874458874</v>
      </c>
      <c r="E34" s="50">
        <f>'C Vogue Vertical'!E34+'C Vogue Vertical'!E34*(-Sumary!$B$9)</f>
        <v>39.266074978354972</v>
      </c>
      <c r="F34" s="50">
        <f>'C Vogue Vertical'!F34+'C Vogue Vertical'!F34*(-Sumary!$B$9)</f>
        <v>48.065811082251081</v>
      </c>
      <c r="G34" s="50">
        <f>'C Vogue Vertical'!G34+'C Vogue Vertical'!G34*(-Sumary!$B$9)</f>
        <v>58.603547186147175</v>
      </c>
      <c r="H34" s="50">
        <f>'C Vogue Vertical'!H34+'C Vogue Vertical'!H34*(-Sumary!$B$9)</f>
        <v>67.403283290043291</v>
      </c>
      <c r="I34" s="50">
        <f>'C Vogue Vertical'!I34+'C Vogue Vertical'!I34*(-Sumary!$B$9)</f>
        <v>76.203019393939385</v>
      </c>
      <c r="J34" s="50">
        <f>'C Vogue Vertical'!J34+'C Vogue Vertical'!J34*(-Sumary!$B$9)</f>
        <v>85.002755497835494</v>
      </c>
      <c r="K34" s="50">
        <f>'C Vogue Vertical'!K34+'C Vogue Vertical'!K34*(-Sumary!$B$9)</f>
        <v>93.802491601731603</v>
      </c>
      <c r="L34" s="50">
        <f>'C Vogue Vertical'!L34+'C Vogue Vertical'!L34*(-Sumary!$B$9)</f>
        <v>102.6022277056277</v>
      </c>
      <c r="M34" s="50">
        <f>'C Vogue Vertical'!M34+'C Vogue Vertical'!M34*(-Sumary!$B$9)</f>
        <v>111.40196380952382</v>
      </c>
      <c r="N34" s="50">
        <f>'C Vogue Vertical'!N34+'C Vogue Vertical'!N34*(-Sumary!$B$9)</f>
        <v>120.20169991341992</v>
      </c>
    </row>
    <row r="35" spans="1:14" ht="18.75" x14ac:dyDescent="0.25">
      <c r="A35" s="48">
        <v>1.6</v>
      </c>
      <c r="B35" s="49">
        <v>62.99212598425197</v>
      </c>
      <c r="C35" s="50">
        <f>'C Vogue Vertical'!C35+'C Vogue Vertical'!C35*(-Sumary!$B$9)</f>
        <v>23.162706666666669</v>
      </c>
      <c r="D35" s="50">
        <f>'C Vogue Vertical'!D35+'C Vogue Vertical'!D35*(-Sumary!$B$9)</f>
        <v>33.458546666666663</v>
      </c>
      <c r="E35" s="50">
        <f>'C Vogue Vertical'!E35+'C Vogue Vertical'!E35*(-Sumary!$B$9)</f>
        <v>43.754386666666662</v>
      </c>
      <c r="F35" s="50">
        <f>'C Vogue Vertical'!F35+'C Vogue Vertical'!F35*(-Sumary!$B$9)</f>
        <v>54.050226666666667</v>
      </c>
      <c r="G35" s="50">
        <f>'C Vogue Vertical'!G35+'C Vogue Vertical'!G35*(-Sumary!$B$9)</f>
        <v>66.084066666666672</v>
      </c>
      <c r="H35" s="50">
        <f>'C Vogue Vertical'!H35+'C Vogue Vertical'!H35*(-Sumary!$B$9)</f>
        <v>76.37990666666667</v>
      </c>
      <c r="I35" s="50">
        <f>'C Vogue Vertical'!I35+'C Vogue Vertical'!I35*(-Sumary!$B$9)</f>
        <v>86.675746666666655</v>
      </c>
      <c r="J35" s="50">
        <f>'C Vogue Vertical'!J35+'C Vogue Vertical'!J35*(-Sumary!$B$9)</f>
        <v>96.971586666666667</v>
      </c>
      <c r="K35" s="50">
        <f>'C Vogue Vertical'!K35+'C Vogue Vertical'!K35*(-Sumary!$B$9)</f>
        <v>107.26742666666668</v>
      </c>
      <c r="L35" s="50">
        <f>'C Vogue Vertical'!L35+'C Vogue Vertical'!L35*(-Sumary!$B$9)</f>
        <v>117.56326666666668</v>
      </c>
      <c r="M35" s="50">
        <f>'C Vogue Vertical'!M35+'C Vogue Vertical'!M35*(-Sumary!$B$9)</f>
        <v>127.85910666666668</v>
      </c>
      <c r="N35" s="50">
        <f>'C Vogue Vertical'!N35+'C Vogue Vertical'!N35*(-Sumary!$B$9)</f>
        <v>138.15494666666666</v>
      </c>
    </row>
    <row r="36" spans="1:14" ht="18.75" x14ac:dyDescent="0.25">
      <c r="A36" s="48">
        <v>2</v>
      </c>
      <c r="B36" s="49">
        <v>78.740157480314963</v>
      </c>
      <c r="C36" s="50">
        <f>'C Vogue Vertical'!C36+'C Vogue Vertical'!C36*(-Sumary!$B$9)</f>
        <v>24.658810562770565</v>
      </c>
      <c r="D36" s="50">
        <f>'C Vogue Vertical'!D36+'C Vogue Vertical'!D36*(-Sumary!$B$9)</f>
        <v>36.450754458874457</v>
      </c>
      <c r="E36" s="50">
        <f>'C Vogue Vertical'!E36+'C Vogue Vertical'!E36*(-Sumary!$B$9)</f>
        <v>48.242698354978351</v>
      </c>
      <c r="F36" s="50">
        <f>'C Vogue Vertical'!F36+'C Vogue Vertical'!F36*(-Sumary!$B$9)</f>
        <v>60.034642251082253</v>
      </c>
      <c r="G36" s="50">
        <f>'C Vogue Vertical'!G36+'C Vogue Vertical'!G36*(-Sumary!$B$9)</f>
        <v>73.564586147186148</v>
      </c>
      <c r="H36" s="50">
        <f>'C Vogue Vertical'!H36+'C Vogue Vertical'!H36*(-Sumary!$B$9)</f>
        <v>85.35653004329005</v>
      </c>
      <c r="I36" s="50">
        <f>'C Vogue Vertical'!I36+'C Vogue Vertical'!I36*(-Sumary!$B$9)</f>
        <v>97.148473939393938</v>
      </c>
      <c r="J36" s="50">
        <f>'C Vogue Vertical'!J36+'C Vogue Vertical'!J36*(-Sumary!$B$9)</f>
        <v>108.94041783549784</v>
      </c>
      <c r="K36" s="50">
        <f>'C Vogue Vertical'!K36+'C Vogue Vertical'!K36*(-Sumary!$B$9)</f>
        <v>120.73236173160176</v>
      </c>
      <c r="L36" s="50">
        <f>'C Vogue Vertical'!L36+'C Vogue Vertical'!L36*(-Sumary!$B$9)</f>
        <v>132.52430562770562</v>
      </c>
      <c r="M36" s="50">
        <f>'C Vogue Vertical'!M36+'C Vogue Vertical'!M36*(-Sumary!$B$9)</f>
        <v>144.31624952380952</v>
      </c>
      <c r="N36" s="50">
        <f>'C Vogue Vertical'!N36+'C Vogue Vertical'!N36*(-Sumary!$B$9)</f>
        <v>156.10819341991342</v>
      </c>
    </row>
    <row r="37" spans="1:14" ht="18.75" x14ac:dyDescent="0.25">
      <c r="A37" s="48">
        <v>2.4</v>
      </c>
      <c r="B37" s="49">
        <v>94.488188976377955</v>
      </c>
      <c r="C37" s="50">
        <f>'C Vogue Vertical'!C37+'C Vogue Vertical'!C37*(-Sumary!$B$9)</f>
        <v>26.154914458874462</v>
      </c>
      <c r="D37" s="50">
        <f>'C Vogue Vertical'!D37+'C Vogue Vertical'!D37*(-Sumary!$B$9)</f>
        <v>39.44296225108225</v>
      </c>
      <c r="E37" s="50">
        <f>'C Vogue Vertical'!E37+'C Vogue Vertical'!E37*(-Sumary!$B$9)</f>
        <v>52.731010043290041</v>
      </c>
      <c r="F37" s="50">
        <f>'C Vogue Vertical'!F37+'C Vogue Vertical'!F37*(-Sumary!$B$9)</f>
        <v>66.019057835497833</v>
      </c>
      <c r="G37" s="50">
        <f>'C Vogue Vertical'!G37+'C Vogue Vertical'!G37*(-Sumary!$B$9)</f>
        <v>81.045105627705624</v>
      </c>
      <c r="H37" s="50">
        <f>'C Vogue Vertical'!H37+'C Vogue Vertical'!H37*(-Sumary!$B$9)</f>
        <v>94.33315341991343</v>
      </c>
      <c r="I37" s="50">
        <f>'C Vogue Vertical'!I37+'C Vogue Vertical'!I37*(-Sumary!$B$9)</f>
        <v>107.62120121212119</v>
      </c>
      <c r="J37" s="50">
        <f>'C Vogue Vertical'!J37+'C Vogue Vertical'!J37*(-Sumary!$B$9)</f>
        <v>120.909249004329</v>
      </c>
      <c r="K37" s="50">
        <f>'C Vogue Vertical'!K37+'C Vogue Vertical'!K37*(-Sumary!$B$9)</f>
        <v>134.19729679653679</v>
      </c>
      <c r="L37" s="50">
        <f>'C Vogue Vertical'!L37+'C Vogue Vertical'!L37*(-Sumary!$B$9)</f>
        <v>147.48534458874457</v>
      </c>
      <c r="M37" s="50">
        <f>'C Vogue Vertical'!M37+'C Vogue Vertical'!M37*(-Sumary!$B$9)</f>
        <v>160.77339238095237</v>
      </c>
      <c r="N37" s="50">
        <f>'C Vogue Vertical'!N37+'C Vogue Vertical'!N37*(-Sumary!$B$9)</f>
        <v>174.06144017316018</v>
      </c>
    </row>
    <row r="38" spans="1:14" ht="18.75" x14ac:dyDescent="0.25">
      <c r="A38" s="48">
        <v>2.8</v>
      </c>
      <c r="B38" s="49">
        <v>110.23622047244095</v>
      </c>
      <c r="C38" s="50">
        <f>'C Vogue Vertical'!C38+'C Vogue Vertical'!C38*(-Sumary!$B$9)</f>
        <v>27.651018354978358</v>
      </c>
      <c r="D38" s="50">
        <f>'C Vogue Vertical'!D38+'C Vogue Vertical'!D38*(-Sumary!$B$9)</f>
        <v>42.435170043290043</v>
      </c>
      <c r="E38" s="50">
        <f>'C Vogue Vertical'!E38+'C Vogue Vertical'!E38*(-Sumary!$B$9)</f>
        <v>57.219321731601731</v>
      </c>
      <c r="F38" s="50">
        <f>'C Vogue Vertical'!F38+'C Vogue Vertical'!F38*(-Sumary!$B$9)</f>
        <v>72.003473419913419</v>
      </c>
      <c r="G38" s="50">
        <f>'C Vogue Vertical'!G38+'C Vogue Vertical'!G38*(-Sumary!$B$9)</f>
        <v>88.525625108225114</v>
      </c>
      <c r="H38" s="50">
        <f>'C Vogue Vertical'!H38+'C Vogue Vertical'!H38*(-Sumary!$B$9)</f>
        <v>103.30977679653681</v>
      </c>
      <c r="I38" s="50">
        <f>'C Vogue Vertical'!I38+'C Vogue Vertical'!I38*(-Sumary!$B$9)</f>
        <v>118.09392848484846</v>
      </c>
      <c r="J38" s="50">
        <f>'C Vogue Vertical'!J38+'C Vogue Vertical'!J38*(-Sumary!$B$9)</f>
        <v>132.87808017316016</v>
      </c>
      <c r="K38" s="50">
        <f>'C Vogue Vertical'!K38+'C Vogue Vertical'!K38*(-Sumary!$B$9)</f>
        <v>147.66223186147184</v>
      </c>
      <c r="L38" s="50">
        <f>'C Vogue Vertical'!L38+'C Vogue Vertical'!L38*(-Sumary!$B$9)</f>
        <v>162.44638354978355</v>
      </c>
      <c r="M38" s="50">
        <f>'C Vogue Vertical'!M38+'C Vogue Vertical'!M38*(-Sumary!$B$9)</f>
        <v>177.23053523809523</v>
      </c>
      <c r="N38" s="50">
        <f>'C Vogue Vertical'!N38+'C Vogue Vertical'!N38*(-Sumary!$B$9)</f>
        <v>192.01468692640691</v>
      </c>
    </row>
    <row r="39" spans="1:14" ht="18.75" x14ac:dyDescent="0.25">
      <c r="A39" s="48">
        <v>3.2</v>
      </c>
      <c r="B39" s="49">
        <v>125.98425196850394</v>
      </c>
      <c r="C39" s="50">
        <f>'C Vogue Vertical'!C39+'C Vogue Vertical'!C39*(-Sumary!$B$9)</f>
        <v>29.147122251082255</v>
      </c>
      <c r="D39" s="50">
        <f>'C Vogue Vertical'!D39+'C Vogue Vertical'!D39*(-Sumary!$B$9)</f>
        <v>45.427377835497836</v>
      </c>
      <c r="E39" s="50">
        <f>'C Vogue Vertical'!E39+'C Vogue Vertical'!E39*(-Sumary!$B$9)</f>
        <v>61.707633419913414</v>
      </c>
      <c r="F39" s="50">
        <f>'C Vogue Vertical'!F39+'C Vogue Vertical'!F39*(-Sumary!$B$9)</f>
        <v>77.987889004329006</v>
      </c>
      <c r="G39" s="50">
        <f>'C Vogue Vertical'!G39+'C Vogue Vertical'!G39*(-Sumary!$B$9)</f>
        <v>96.00614458874459</v>
      </c>
      <c r="H39" s="50">
        <f>'C Vogue Vertical'!H39+'C Vogue Vertical'!H39*(-Sumary!$B$9)</f>
        <v>112.28640017316017</v>
      </c>
      <c r="I39" s="50">
        <f>'C Vogue Vertical'!I39+'C Vogue Vertical'!I39*(-Sumary!$B$9)</f>
        <v>128.56665575757575</v>
      </c>
      <c r="J39" s="50">
        <f>'C Vogue Vertical'!J39+'C Vogue Vertical'!J39*(-Sumary!$B$9)</f>
        <v>144.84691134199133</v>
      </c>
      <c r="K39" s="50">
        <f>'C Vogue Vertical'!K39+'C Vogue Vertical'!K39*(-Sumary!$B$9)</f>
        <v>161.12716692640694</v>
      </c>
      <c r="L39" s="50">
        <f>'C Vogue Vertical'!L39+'C Vogue Vertical'!L39*(-Sumary!$B$9)</f>
        <v>177.4074225108225</v>
      </c>
      <c r="M39" s="50">
        <f>'C Vogue Vertical'!M39+'C Vogue Vertical'!M39*(-Sumary!$B$9)</f>
        <v>193.68767809523811</v>
      </c>
      <c r="N39" s="50">
        <f>'C Vogue Vertical'!N39+'C Vogue Vertical'!N39*(-Sumary!$B$9)</f>
        <v>209.96793367965367</v>
      </c>
    </row>
    <row r="40" spans="1:14" ht="18.75" x14ac:dyDescent="0.25">
      <c r="A40" s="48">
        <v>3.6</v>
      </c>
      <c r="B40" s="49">
        <v>141.73228346456693</v>
      </c>
      <c r="C40" s="50">
        <f>'C Vogue Vertical'!C40+'C Vogue Vertical'!C40*(-Sumary!$B$9)</f>
        <v>30.643226147186148</v>
      </c>
      <c r="D40" s="50">
        <f>'C Vogue Vertical'!D40+'C Vogue Vertical'!D40*(-Sumary!$B$9)</f>
        <v>48.419585627705622</v>
      </c>
      <c r="E40" s="50">
        <f>'C Vogue Vertical'!E40+'C Vogue Vertical'!E40*(-Sumary!$B$9)</f>
        <v>66.195945108225118</v>
      </c>
      <c r="F40" s="50">
        <f>'C Vogue Vertical'!F40+'C Vogue Vertical'!F40*(-Sumary!$B$9)</f>
        <v>83.972304588744592</v>
      </c>
      <c r="G40" s="50">
        <f>'C Vogue Vertical'!G40+'C Vogue Vertical'!G40*(-Sumary!$B$9)</f>
        <v>103.48666406926408</v>
      </c>
      <c r="H40" s="50">
        <f>'C Vogue Vertical'!H40+'C Vogue Vertical'!H40*(-Sumary!$B$9)</f>
        <v>121.26302354978357</v>
      </c>
      <c r="I40" s="50">
        <f>'C Vogue Vertical'!I40+'C Vogue Vertical'!I40*(-Sumary!$B$9)</f>
        <v>139.03938303030299</v>
      </c>
      <c r="J40" s="50">
        <f>'C Vogue Vertical'!J40+'C Vogue Vertical'!J40*(-Sumary!$B$9)</f>
        <v>156.8157425108225</v>
      </c>
      <c r="K40" s="50">
        <f>'C Vogue Vertical'!K40+'C Vogue Vertical'!K40*(-Sumary!$B$9)</f>
        <v>174.59210199134199</v>
      </c>
      <c r="L40" s="50">
        <f>'C Vogue Vertical'!L40+'C Vogue Vertical'!L40*(-Sumary!$B$9)</f>
        <v>192.36846147186148</v>
      </c>
      <c r="M40" s="50">
        <f>'C Vogue Vertical'!M40+'C Vogue Vertical'!M40*(-Sumary!$B$9)</f>
        <v>210.14482095238097</v>
      </c>
      <c r="N40" s="50">
        <f>'C Vogue Vertical'!N40+'C Vogue Vertical'!N40*(-Sumary!$B$9)</f>
        <v>227.92118043290043</v>
      </c>
    </row>
    <row r="41" spans="1:14" ht="18.75" x14ac:dyDescent="0.25">
      <c r="A41" s="48">
        <v>4</v>
      </c>
      <c r="B41" s="49">
        <v>157.48031496062993</v>
      </c>
      <c r="C41" s="50">
        <f>'C Vogue Vertical'!C41+'C Vogue Vertical'!C41*(-Sumary!$B$9)</f>
        <v>32.139330043290038</v>
      </c>
      <c r="D41" s="50">
        <f>'C Vogue Vertical'!D41+'C Vogue Vertical'!D41*(-Sumary!$B$9)</f>
        <v>51.411793419913415</v>
      </c>
      <c r="E41" s="50">
        <f>'C Vogue Vertical'!E41+'C Vogue Vertical'!E41*(-Sumary!$B$9)</f>
        <v>70.6842567965368</v>
      </c>
      <c r="F41" s="50">
        <f>'C Vogue Vertical'!F41+'C Vogue Vertical'!F41*(-Sumary!$B$9)</f>
        <v>89.956720173160164</v>
      </c>
      <c r="G41" s="50">
        <f>'C Vogue Vertical'!G41+'C Vogue Vertical'!G41*(-Sumary!$B$9)</f>
        <v>110.96718354978354</v>
      </c>
      <c r="H41" s="50">
        <f>'C Vogue Vertical'!H41+'C Vogue Vertical'!H41*(-Sumary!$B$9)</f>
        <v>130.23964692640692</v>
      </c>
      <c r="I41" s="50">
        <f>'C Vogue Vertical'!I41+'C Vogue Vertical'!I41*(-Sumary!$B$9)</f>
        <v>149.51211030303025</v>
      </c>
      <c r="J41" s="50">
        <f>'C Vogue Vertical'!J41+'C Vogue Vertical'!J41*(-Sumary!$B$9)</f>
        <v>168.78457367965365</v>
      </c>
      <c r="K41" s="50">
        <f>'C Vogue Vertical'!K41+'C Vogue Vertical'!K41*(-Sumary!$B$9)</f>
        <v>188.05703705627704</v>
      </c>
      <c r="L41" s="50">
        <f>'C Vogue Vertical'!L41+'C Vogue Vertical'!L41*(-Sumary!$B$9)</f>
        <v>207.3295004329004</v>
      </c>
      <c r="M41" s="50">
        <f>'C Vogue Vertical'!M41+'C Vogue Vertical'!M41*(-Sumary!$B$9)</f>
        <v>226.6019638095238</v>
      </c>
      <c r="N41" s="50">
        <f>'C Vogue Vertical'!N41+'C Vogue Vertical'!N41*(-Sumary!$B$9)</f>
        <v>245.87442718614716</v>
      </c>
    </row>
    <row r="42" spans="1:14" ht="18.75" x14ac:dyDescent="0.25">
      <c r="A42" s="52"/>
      <c r="B42" s="52"/>
      <c r="C42" s="52"/>
      <c r="D42" s="32"/>
      <c r="E42" s="52"/>
      <c r="F42" s="32"/>
      <c r="G42" s="52"/>
      <c r="H42" s="32"/>
      <c r="I42" s="52"/>
      <c r="J42" s="32"/>
      <c r="K42" s="52"/>
      <c r="L42" s="32"/>
      <c r="M42" s="52"/>
      <c r="N42" s="32"/>
    </row>
    <row r="43" spans="1:14" ht="18.75" x14ac:dyDescent="0.25">
      <c r="A43" s="54" t="s">
        <v>244</v>
      </c>
      <c r="B43" s="52"/>
      <c r="C43" s="52"/>
      <c r="D43" s="32"/>
      <c r="E43" s="55"/>
      <c r="F43" s="32"/>
      <c r="G43" s="31"/>
      <c r="H43" s="32"/>
      <c r="I43" s="52"/>
      <c r="J43" s="32"/>
      <c r="K43" s="52"/>
      <c r="L43" s="32"/>
      <c r="M43" s="52"/>
      <c r="N43" s="32"/>
    </row>
    <row r="44" spans="1:14" ht="18.75" x14ac:dyDescent="0.25">
      <c r="A44" s="719" t="s">
        <v>240</v>
      </c>
      <c r="B44" s="720"/>
      <c r="C44" s="38">
        <v>0.4</v>
      </c>
      <c r="D44" s="39">
        <v>0.8</v>
      </c>
      <c r="E44" s="39">
        <v>1.2</v>
      </c>
      <c r="F44" s="39">
        <v>1.6</v>
      </c>
      <c r="G44" s="39">
        <v>2</v>
      </c>
      <c r="H44" s="39">
        <v>2.4</v>
      </c>
      <c r="I44" s="39">
        <v>2.8</v>
      </c>
      <c r="J44" s="39">
        <v>3.2</v>
      </c>
      <c r="K44" s="39">
        <v>3.6</v>
      </c>
      <c r="L44" s="39">
        <v>4</v>
      </c>
      <c r="M44" s="39">
        <v>4.4000000000000004</v>
      </c>
      <c r="N44" s="40">
        <v>4.8</v>
      </c>
    </row>
    <row r="45" spans="1:14" ht="37.5" x14ac:dyDescent="0.25">
      <c r="A45" s="56"/>
      <c r="B45" s="57" t="s">
        <v>241</v>
      </c>
      <c r="C45" s="58">
        <v>15.748031496062993</v>
      </c>
      <c r="D45" s="59">
        <v>31.496062992125985</v>
      </c>
      <c r="E45" s="59">
        <v>47.244094488188978</v>
      </c>
      <c r="F45" s="59">
        <v>62.99212598425197</v>
      </c>
      <c r="G45" s="59">
        <v>78.740157480314963</v>
      </c>
      <c r="H45" s="59">
        <v>94.488188976377955</v>
      </c>
      <c r="I45" s="59">
        <v>110.23622047244095</v>
      </c>
      <c r="J45" s="59">
        <v>125.98425196850394</v>
      </c>
      <c r="K45" s="59">
        <v>141.73228346456693</v>
      </c>
      <c r="L45" s="59">
        <v>157.48031496062993</v>
      </c>
      <c r="M45" s="59">
        <v>173.22834645669292</v>
      </c>
      <c r="N45" s="46">
        <v>188.97637795275591</v>
      </c>
    </row>
    <row r="46" spans="1:14" ht="18.75" x14ac:dyDescent="0.25">
      <c r="A46" s="48">
        <v>0.4</v>
      </c>
      <c r="B46" s="49">
        <v>15.748031496062993</v>
      </c>
      <c r="C46" s="50">
        <f>'C Vogue Vertical'!C46+'C Vogue Vertical'!C46*(-Sumary!$B$9)</f>
        <v>19.342966406926408</v>
      </c>
      <c r="D46" s="50">
        <f>'C Vogue Vertical'!D46+'C Vogue Vertical'!D46*(-Sumary!$B$9)</f>
        <v>25.819066147186149</v>
      </c>
      <c r="E46" s="50">
        <f>'C Vogue Vertical'!E46+'C Vogue Vertical'!E46*(-Sumary!$B$9)</f>
        <v>32.295165887445883</v>
      </c>
      <c r="F46" s="50">
        <f>'C Vogue Vertical'!F46+'C Vogue Vertical'!F46*(-Sumary!$B$9)</f>
        <v>38.771265627705624</v>
      </c>
      <c r="G46" s="50">
        <f>'C Vogue Vertical'!G46+'C Vogue Vertical'!G46*(-Sumary!$B$9)</f>
        <v>46.985365367965365</v>
      </c>
      <c r="H46" s="50">
        <f>'C Vogue Vertical'!H46+'C Vogue Vertical'!H46*(-Sumary!$B$9)</f>
        <v>53.461465108225106</v>
      </c>
      <c r="I46" s="50">
        <f>'C Vogue Vertical'!I46+'C Vogue Vertical'!I46*(-Sumary!$B$9)</f>
        <v>59.937564848484833</v>
      </c>
      <c r="J46" s="50">
        <f>'C Vogue Vertical'!J46+'C Vogue Vertical'!J46*(-Sumary!$B$9)</f>
        <v>66.413664588744581</v>
      </c>
      <c r="K46" s="50">
        <f>'C Vogue Vertical'!K46+'C Vogue Vertical'!K46*(-Sumary!$B$9)</f>
        <v>72.889764329004336</v>
      </c>
      <c r="L46" s="50">
        <f>'C Vogue Vertical'!L46+'C Vogue Vertical'!L46*(-Sumary!$B$9)</f>
        <v>79.365864069264077</v>
      </c>
      <c r="M46" s="50">
        <f>'C Vogue Vertical'!M46+'C Vogue Vertical'!M46*(-Sumary!$B$9)</f>
        <v>85.841963809523818</v>
      </c>
      <c r="N46" s="50">
        <f>'C Vogue Vertical'!N46+'C Vogue Vertical'!N46*(-Sumary!$B$9)</f>
        <v>92.31806354978356</v>
      </c>
    </row>
    <row r="47" spans="1:14" ht="18.75" x14ac:dyDescent="0.25">
      <c r="A47" s="48">
        <v>0.8</v>
      </c>
      <c r="B47" s="49">
        <v>31.496062992125985</v>
      </c>
      <c r="C47" s="50">
        <f>'C Vogue Vertical'!C47+'C Vogue Vertical'!C47*(-Sumary!$B$9)</f>
        <v>21.379330043290043</v>
      </c>
      <c r="D47" s="50">
        <f>'C Vogue Vertical'!D47+'C Vogue Vertical'!D47*(-Sumary!$B$9)</f>
        <v>29.891793419913423</v>
      </c>
      <c r="E47" s="50">
        <f>'C Vogue Vertical'!E47+'C Vogue Vertical'!E47*(-Sumary!$B$9)</f>
        <v>38.404256796536792</v>
      </c>
      <c r="F47" s="50">
        <f>'C Vogue Vertical'!F47+'C Vogue Vertical'!F47*(-Sumary!$B$9)</f>
        <v>46.916720173160172</v>
      </c>
      <c r="G47" s="50">
        <f>'C Vogue Vertical'!G47+'C Vogue Vertical'!G47*(-Sumary!$B$9)</f>
        <v>57.167183549783545</v>
      </c>
      <c r="H47" s="50">
        <f>'C Vogue Vertical'!H47+'C Vogue Vertical'!H47*(-Sumary!$B$9)</f>
        <v>65.679646926406932</v>
      </c>
      <c r="I47" s="50">
        <f>'C Vogue Vertical'!I47+'C Vogue Vertical'!I47*(-Sumary!$B$9)</f>
        <v>74.19211030303029</v>
      </c>
      <c r="J47" s="50">
        <f>'C Vogue Vertical'!J47+'C Vogue Vertical'!J47*(-Sumary!$B$9)</f>
        <v>82.704573679653677</v>
      </c>
      <c r="K47" s="50">
        <f>'C Vogue Vertical'!K47+'C Vogue Vertical'!K47*(-Sumary!$B$9)</f>
        <v>91.217037056277078</v>
      </c>
      <c r="L47" s="50">
        <f>'C Vogue Vertical'!L47+'C Vogue Vertical'!L47*(-Sumary!$B$9)</f>
        <v>99.729500432900437</v>
      </c>
      <c r="M47" s="50">
        <f>'C Vogue Vertical'!M47+'C Vogue Vertical'!M47*(-Sumary!$B$9)</f>
        <v>108.24196380952382</v>
      </c>
      <c r="N47" s="50">
        <f>'C Vogue Vertical'!N47+'C Vogue Vertical'!N47*(-Sumary!$B$9)</f>
        <v>116.7544271861472</v>
      </c>
    </row>
    <row r="48" spans="1:14" ht="18.75" x14ac:dyDescent="0.25">
      <c r="A48" s="48">
        <v>1.2</v>
      </c>
      <c r="B48" s="49">
        <v>47.244094488188978</v>
      </c>
      <c r="C48" s="50">
        <f>'C Vogue Vertical'!C48+'C Vogue Vertical'!C48*(-Sumary!$B$9)</f>
        <v>23.415693679653682</v>
      </c>
      <c r="D48" s="50">
        <f>'C Vogue Vertical'!D48+'C Vogue Vertical'!D48*(-Sumary!$B$9)</f>
        <v>33.96452069264069</v>
      </c>
      <c r="E48" s="50">
        <f>'C Vogue Vertical'!E48+'C Vogue Vertical'!E48*(-Sumary!$B$9)</f>
        <v>44.513347705627702</v>
      </c>
      <c r="F48" s="50">
        <f>'C Vogue Vertical'!F48+'C Vogue Vertical'!F48*(-Sumary!$B$9)</f>
        <v>55.062174718614713</v>
      </c>
      <c r="G48" s="50">
        <f>'C Vogue Vertical'!G48+'C Vogue Vertical'!G48*(-Sumary!$B$9)</f>
        <v>67.349001731601732</v>
      </c>
      <c r="H48" s="50">
        <f>'C Vogue Vertical'!H48+'C Vogue Vertical'!H48*(-Sumary!$B$9)</f>
        <v>77.89782874458875</v>
      </c>
      <c r="I48" s="50">
        <f>'C Vogue Vertical'!I48+'C Vogue Vertical'!I48*(-Sumary!$B$9)</f>
        <v>88.446655757575755</v>
      </c>
      <c r="J48" s="50">
        <f>'C Vogue Vertical'!J48+'C Vogue Vertical'!J48*(-Sumary!$B$9)</f>
        <v>98.995482770562759</v>
      </c>
      <c r="K48" s="50">
        <f>'C Vogue Vertical'!K48+'C Vogue Vertical'!K48*(-Sumary!$B$9)</f>
        <v>109.54430978354979</v>
      </c>
      <c r="L48" s="50">
        <f>'C Vogue Vertical'!L48+'C Vogue Vertical'!L48*(-Sumary!$B$9)</f>
        <v>120.0931367965368</v>
      </c>
      <c r="M48" s="50">
        <f>'C Vogue Vertical'!M48+'C Vogue Vertical'!M48*(-Sumary!$B$9)</f>
        <v>130.64196380952379</v>
      </c>
      <c r="N48" s="50">
        <f>'C Vogue Vertical'!N48+'C Vogue Vertical'!N48*(-Sumary!$B$9)</f>
        <v>141.19079082251082</v>
      </c>
    </row>
    <row r="49" spans="1:14" ht="18.75" x14ac:dyDescent="0.25">
      <c r="A49" s="48">
        <v>1.6</v>
      </c>
      <c r="B49" s="49">
        <v>62.99212598425197</v>
      </c>
      <c r="C49" s="50">
        <f>'C Vogue Vertical'!C49+'C Vogue Vertical'!C49*(-Sumary!$B$9)</f>
        <v>25.452057316017317</v>
      </c>
      <c r="D49" s="50">
        <f>'C Vogue Vertical'!D49+'C Vogue Vertical'!D49*(-Sumary!$B$9)</f>
        <v>38.03724796536796</v>
      </c>
      <c r="E49" s="50">
        <f>'C Vogue Vertical'!E49+'C Vogue Vertical'!E49*(-Sumary!$B$9)</f>
        <v>50.622438614718611</v>
      </c>
      <c r="F49" s="50">
        <f>'C Vogue Vertical'!F49+'C Vogue Vertical'!F49*(-Sumary!$B$9)</f>
        <v>63.207629264069261</v>
      </c>
      <c r="G49" s="50">
        <f>'C Vogue Vertical'!G49+'C Vogue Vertical'!G49*(-Sumary!$B$9)</f>
        <v>77.530819913419919</v>
      </c>
      <c r="H49" s="50">
        <f>'C Vogue Vertical'!H49+'C Vogue Vertical'!H49*(-Sumary!$B$9)</f>
        <v>90.116010562770569</v>
      </c>
      <c r="I49" s="50">
        <f>'C Vogue Vertical'!I49+'C Vogue Vertical'!I49*(-Sumary!$B$9)</f>
        <v>102.70120121212121</v>
      </c>
      <c r="J49" s="50">
        <f>'C Vogue Vertical'!J49+'C Vogue Vertical'!J49*(-Sumary!$B$9)</f>
        <v>115.28639186147187</v>
      </c>
      <c r="K49" s="50">
        <f>'C Vogue Vertical'!K49+'C Vogue Vertical'!K49*(-Sumary!$B$9)</f>
        <v>127.87158251082253</v>
      </c>
      <c r="L49" s="50">
        <f>'C Vogue Vertical'!L49+'C Vogue Vertical'!L49*(-Sumary!$B$9)</f>
        <v>140.45677316017316</v>
      </c>
      <c r="M49" s="50">
        <f>'C Vogue Vertical'!M49+'C Vogue Vertical'!M49*(-Sumary!$B$9)</f>
        <v>153.04196380952379</v>
      </c>
      <c r="N49" s="50">
        <f>'C Vogue Vertical'!N49+'C Vogue Vertical'!N49*(-Sumary!$B$9)</f>
        <v>165.62715445887446</v>
      </c>
    </row>
    <row r="50" spans="1:14" ht="18.75" x14ac:dyDescent="0.25">
      <c r="A50" s="48">
        <v>2</v>
      </c>
      <c r="B50" s="49">
        <v>78.740157480314963</v>
      </c>
      <c r="C50" s="50">
        <f>'C Vogue Vertical'!C50+'C Vogue Vertical'!C50*(-Sumary!$B$9)</f>
        <v>27.488420952380952</v>
      </c>
      <c r="D50" s="50">
        <f>'C Vogue Vertical'!D50+'C Vogue Vertical'!D50*(-Sumary!$B$9)</f>
        <v>42.109975238095238</v>
      </c>
      <c r="E50" s="50">
        <f>'C Vogue Vertical'!E50+'C Vogue Vertical'!E50*(-Sumary!$B$9)</f>
        <v>56.73152952380952</v>
      </c>
      <c r="F50" s="50">
        <f>'C Vogue Vertical'!F50+'C Vogue Vertical'!F50*(-Sumary!$B$9)</f>
        <v>71.353083809523824</v>
      </c>
      <c r="G50" s="50">
        <f>'C Vogue Vertical'!G50+'C Vogue Vertical'!G50*(-Sumary!$B$9)</f>
        <v>87.712638095238091</v>
      </c>
      <c r="H50" s="50">
        <f>'C Vogue Vertical'!H50+'C Vogue Vertical'!H50*(-Sumary!$B$9)</f>
        <v>102.33419238095239</v>
      </c>
      <c r="I50" s="50">
        <f>'C Vogue Vertical'!I50+'C Vogue Vertical'!I50*(-Sumary!$B$9)</f>
        <v>116.95574666666666</v>
      </c>
      <c r="J50" s="50">
        <f>'C Vogue Vertical'!J50+'C Vogue Vertical'!J50*(-Sumary!$B$9)</f>
        <v>131.57730095238094</v>
      </c>
      <c r="K50" s="50">
        <f>'C Vogue Vertical'!K50+'C Vogue Vertical'!K50*(-Sumary!$B$9)</f>
        <v>146.19885523809526</v>
      </c>
      <c r="L50" s="50">
        <f>'C Vogue Vertical'!L50+'C Vogue Vertical'!L50*(-Sumary!$B$9)</f>
        <v>160.8204095238095</v>
      </c>
      <c r="M50" s="50">
        <f>'C Vogue Vertical'!M50+'C Vogue Vertical'!M50*(-Sumary!$B$9)</f>
        <v>175.44196380952383</v>
      </c>
      <c r="N50" s="50">
        <f>'C Vogue Vertical'!N50+'C Vogue Vertical'!N50*(-Sumary!$B$9)</f>
        <v>190.06351809523809</v>
      </c>
    </row>
    <row r="51" spans="1:14" ht="18.75" x14ac:dyDescent="0.25">
      <c r="A51" s="48">
        <v>2.4</v>
      </c>
      <c r="B51" s="49">
        <v>94.488188976377955</v>
      </c>
      <c r="C51" s="50">
        <f>'C Vogue Vertical'!C51+'C Vogue Vertical'!C51*(-Sumary!$B$9)</f>
        <v>29.524784588744591</v>
      </c>
      <c r="D51" s="50">
        <f>'C Vogue Vertical'!D51+'C Vogue Vertical'!D51*(-Sumary!$B$9)</f>
        <v>46.182702510822509</v>
      </c>
      <c r="E51" s="50">
        <f>'C Vogue Vertical'!E51+'C Vogue Vertical'!E51*(-Sumary!$B$9)</f>
        <v>62.84062043290043</v>
      </c>
      <c r="F51" s="50">
        <f>'C Vogue Vertical'!F51+'C Vogue Vertical'!F51*(-Sumary!$B$9)</f>
        <v>79.498538354978351</v>
      </c>
      <c r="G51" s="50">
        <f>'C Vogue Vertical'!G51+'C Vogue Vertical'!G51*(-Sumary!$B$9)</f>
        <v>97.894456277056278</v>
      </c>
      <c r="H51" s="50">
        <f>'C Vogue Vertical'!H51+'C Vogue Vertical'!H51*(-Sumary!$B$9)</f>
        <v>114.55237419913421</v>
      </c>
      <c r="I51" s="50">
        <f>'C Vogue Vertical'!I51+'C Vogue Vertical'!I51*(-Sumary!$B$9)</f>
        <v>131.21029212121209</v>
      </c>
      <c r="J51" s="50">
        <f>'C Vogue Vertical'!J51+'C Vogue Vertical'!J51*(-Sumary!$B$9)</f>
        <v>147.86821004329002</v>
      </c>
      <c r="K51" s="50">
        <f>'C Vogue Vertical'!K51+'C Vogue Vertical'!K51*(-Sumary!$B$9)</f>
        <v>164.52612796536798</v>
      </c>
      <c r="L51" s="50">
        <f>'C Vogue Vertical'!L51+'C Vogue Vertical'!L51*(-Sumary!$B$9)</f>
        <v>181.18404588744588</v>
      </c>
      <c r="M51" s="50">
        <f>'C Vogue Vertical'!M51+'C Vogue Vertical'!M51*(-Sumary!$B$9)</f>
        <v>197.8419638095238</v>
      </c>
      <c r="N51" s="50">
        <f>'C Vogue Vertical'!N51+'C Vogue Vertical'!N51*(-Sumary!$B$9)</f>
        <v>214.49988173160173</v>
      </c>
    </row>
    <row r="52" spans="1:14" ht="18.75" x14ac:dyDescent="0.25">
      <c r="A52" s="48">
        <v>2.8</v>
      </c>
      <c r="B52" s="49">
        <v>110.23622047244095</v>
      </c>
      <c r="C52" s="50">
        <f>'C Vogue Vertical'!C52+'C Vogue Vertical'!C52*(-Sumary!$B$9)</f>
        <v>31.561148225108226</v>
      </c>
      <c r="D52" s="50">
        <f>'C Vogue Vertical'!D52+'C Vogue Vertical'!D52*(-Sumary!$B$9)</f>
        <v>50.255429783549779</v>
      </c>
      <c r="E52" s="50">
        <f>'C Vogue Vertical'!E52+'C Vogue Vertical'!E52*(-Sumary!$B$9)</f>
        <v>68.949711341991346</v>
      </c>
      <c r="F52" s="50">
        <f>'C Vogue Vertical'!F52+'C Vogue Vertical'!F52*(-Sumary!$B$9)</f>
        <v>87.643992900432906</v>
      </c>
      <c r="G52" s="50">
        <f>'C Vogue Vertical'!G52+'C Vogue Vertical'!G52*(-Sumary!$B$9)</f>
        <v>108.07627445887447</v>
      </c>
      <c r="H52" s="50">
        <f>'C Vogue Vertical'!H52+'C Vogue Vertical'!H52*(-Sumary!$B$9)</f>
        <v>126.77055601731603</v>
      </c>
      <c r="I52" s="50">
        <f>'C Vogue Vertical'!I52+'C Vogue Vertical'!I52*(-Sumary!$B$9)</f>
        <v>145.46483757575754</v>
      </c>
      <c r="J52" s="50">
        <f>'C Vogue Vertical'!J52+'C Vogue Vertical'!J52*(-Sumary!$B$9)</f>
        <v>164.15911913419913</v>
      </c>
      <c r="K52" s="50">
        <f>'C Vogue Vertical'!K52+'C Vogue Vertical'!K52*(-Sumary!$B$9)</f>
        <v>182.85340069264066</v>
      </c>
      <c r="L52" s="50">
        <f>'C Vogue Vertical'!L52+'C Vogue Vertical'!L52*(-Sumary!$B$9)</f>
        <v>201.54768225108225</v>
      </c>
      <c r="M52" s="50">
        <f>'C Vogue Vertical'!M52+'C Vogue Vertical'!M52*(-Sumary!$B$9)</f>
        <v>220.24196380952381</v>
      </c>
      <c r="N52" s="50">
        <f>'C Vogue Vertical'!N52+'C Vogue Vertical'!N52*(-Sumary!$B$9)</f>
        <v>238.93624536796534</v>
      </c>
    </row>
    <row r="53" spans="1:14" ht="18.75" x14ac:dyDescent="0.25">
      <c r="A53" s="48">
        <v>3.2</v>
      </c>
      <c r="B53" s="49">
        <v>125.98425196850394</v>
      </c>
      <c r="C53" s="50">
        <f>'C Vogue Vertical'!C53+'C Vogue Vertical'!C53*(-Sumary!$B$9)</f>
        <v>33.597511861471865</v>
      </c>
      <c r="D53" s="50">
        <f>'C Vogue Vertical'!D53+'C Vogue Vertical'!D53*(-Sumary!$B$9)</f>
        <v>54.328157056277057</v>
      </c>
      <c r="E53" s="50">
        <f>'C Vogue Vertical'!E53+'C Vogue Vertical'!E53*(-Sumary!$B$9)</f>
        <v>75.058802251082255</v>
      </c>
      <c r="F53" s="50">
        <f>'C Vogue Vertical'!F53+'C Vogue Vertical'!F53*(-Sumary!$B$9)</f>
        <v>95.789447445887461</v>
      </c>
      <c r="G53" s="50">
        <f>'C Vogue Vertical'!G53+'C Vogue Vertical'!G53*(-Sumary!$B$9)</f>
        <v>118.25809264069265</v>
      </c>
      <c r="H53" s="50">
        <f>'C Vogue Vertical'!H53+'C Vogue Vertical'!H53*(-Sumary!$B$9)</f>
        <v>138.98873783549783</v>
      </c>
      <c r="I53" s="50">
        <f>'C Vogue Vertical'!I53+'C Vogue Vertical'!I53*(-Sumary!$B$9)</f>
        <v>159.71938303030299</v>
      </c>
      <c r="J53" s="50">
        <f>'C Vogue Vertical'!J53+'C Vogue Vertical'!J53*(-Sumary!$B$9)</f>
        <v>180.45002822510824</v>
      </c>
      <c r="K53" s="50">
        <f>'C Vogue Vertical'!K53+'C Vogue Vertical'!K53*(-Sumary!$B$9)</f>
        <v>201.18067341991343</v>
      </c>
      <c r="L53" s="50">
        <f>'C Vogue Vertical'!L53+'C Vogue Vertical'!L53*(-Sumary!$B$9)</f>
        <v>221.91131861471862</v>
      </c>
      <c r="M53" s="50">
        <f>'C Vogue Vertical'!M53+'C Vogue Vertical'!M53*(-Sumary!$B$9)</f>
        <v>242.64196380952382</v>
      </c>
      <c r="N53" s="50">
        <f>'C Vogue Vertical'!N53+'C Vogue Vertical'!N53*(-Sumary!$B$9)</f>
        <v>263.37260900432904</v>
      </c>
    </row>
    <row r="54" spans="1:14" ht="18.75" x14ac:dyDescent="0.25">
      <c r="A54" s="48">
        <v>3.6</v>
      </c>
      <c r="B54" s="49">
        <v>141.73228346456693</v>
      </c>
      <c r="C54" s="50">
        <f>'C Vogue Vertical'!C54+'C Vogue Vertical'!C54*(-Sumary!$B$9)</f>
        <v>35.633875497835497</v>
      </c>
      <c r="D54" s="50">
        <f>'C Vogue Vertical'!D54+'C Vogue Vertical'!D54*(-Sumary!$B$9)</f>
        <v>58.40088432900432</v>
      </c>
      <c r="E54" s="50">
        <f>'C Vogue Vertical'!E54+'C Vogue Vertical'!E54*(-Sumary!$B$9)</f>
        <v>81.167893160173165</v>
      </c>
      <c r="F54" s="50">
        <f>'C Vogue Vertical'!F54+'C Vogue Vertical'!F54*(-Sumary!$B$9)</f>
        <v>103.93490199134199</v>
      </c>
      <c r="G54" s="50">
        <f>'C Vogue Vertical'!G54+'C Vogue Vertical'!G54*(-Sumary!$B$9)</f>
        <v>128.43991082251083</v>
      </c>
      <c r="H54" s="50">
        <f>'C Vogue Vertical'!H54+'C Vogue Vertical'!H54*(-Sumary!$B$9)</f>
        <v>151.20691965367965</v>
      </c>
      <c r="I54" s="50">
        <f>'C Vogue Vertical'!I54+'C Vogue Vertical'!I54*(-Sumary!$B$9)</f>
        <v>173.97392848484844</v>
      </c>
      <c r="J54" s="50">
        <f>'C Vogue Vertical'!J54+'C Vogue Vertical'!J54*(-Sumary!$B$9)</f>
        <v>196.74093731601729</v>
      </c>
      <c r="K54" s="50">
        <f>'C Vogue Vertical'!K54+'C Vogue Vertical'!K54*(-Sumary!$B$9)</f>
        <v>219.50794614718615</v>
      </c>
      <c r="L54" s="50">
        <f>'C Vogue Vertical'!L54+'C Vogue Vertical'!L54*(-Sumary!$B$9)</f>
        <v>242.274954978355</v>
      </c>
      <c r="M54" s="50">
        <f>'C Vogue Vertical'!M54+'C Vogue Vertical'!M54*(-Sumary!$B$9)</f>
        <v>265.04196380952385</v>
      </c>
      <c r="N54" s="50">
        <f>'C Vogue Vertical'!N54+'C Vogue Vertical'!N54*(-Sumary!$B$9)</f>
        <v>287.80897264069267</v>
      </c>
    </row>
    <row r="55" spans="1:14" ht="18.75" x14ac:dyDescent="0.25">
      <c r="A55" s="48">
        <v>4</v>
      </c>
      <c r="B55" s="49">
        <v>157.48031496062993</v>
      </c>
      <c r="C55" s="50">
        <f>'C Vogue Vertical'!C55+'C Vogue Vertical'!C55*(-Sumary!$B$9)</f>
        <v>37.670239134199129</v>
      </c>
      <c r="D55" s="50">
        <f>'C Vogue Vertical'!D55+'C Vogue Vertical'!D55*(-Sumary!$B$9)</f>
        <v>62.473611601731598</v>
      </c>
      <c r="E55" s="50">
        <f>'C Vogue Vertical'!E55+'C Vogue Vertical'!E55*(-Sumary!$B$9)</f>
        <v>87.27698406926406</v>
      </c>
      <c r="F55" s="50">
        <f>'C Vogue Vertical'!F55+'C Vogue Vertical'!F55*(-Sumary!$B$9)</f>
        <v>112.08035653679653</v>
      </c>
      <c r="G55" s="50">
        <f>'C Vogue Vertical'!G55+'C Vogue Vertical'!G55*(-Sumary!$B$9)</f>
        <v>138.62172900432898</v>
      </c>
      <c r="H55" s="50">
        <f>'C Vogue Vertical'!H55+'C Vogue Vertical'!H55*(-Sumary!$B$9)</f>
        <v>163.42510147186144</v>
      </c>
      <c r="I55" s="50">
        <f>'C Vogue Vertical'!I55+'C Vogue Vertical'!I55*(-Sumary!$B$9)</f>
        <v>188.22847393939389</v>
      </c>
      <c r="J55" s="50">
        <f>'C Vogue Vertical'!J55+'C Vogue Vertical'!J55*(-Sumary!$B$9)</f>
        <v>213.03184640692638</v>
      </c>
      <c r="K55" s="50">
        <f>'C Vogue Vertical'!K55+'C Vogue Vertical'!K55*(-Sumary!$B$9)</f>
        <v>237.83521887445886</v>
      </c>
      <c r="L55" s="50">
        <f>'C Vogue Vertical'!L55+'C Vogue Vertical'!L55*(-Sumary!$B$9)</f>
        <v>262.63859134199134</v>
      </c>
      <c r="M55" s="50">
        <f>'C Vogue Vertical'!M55+'C Vogue Vertical'!M55*(-Sumary!$B$9)</f>
        <v>287.44196380952383</v>
      </c>
      <c r="N55" s="50">
        <f>'C Vogue Vertical'!N55+'C Vogue Vertical'!N55*(-Sumary!$B$9)</f>
        <v>312.24533627705625</v>
      </c>
    </row>
    <row r="56" spans="1:14" ht="18.75" x14ac:dyDescent="0.25">
      <c r="A56" s="60"/>
      <c r="B56" s="61"/>
      <c r="C56" s="62"/>
      <c r="D56" s="62"/>
      <c r="E56" s="62"/>
      <c r="F56" s="62"/>
      <c r="G56" s="62"/>
      <c r="H56" s="62"/>
      <c r="I56" s="62"/>
      <c r="J56" s="62"/>
      <c r="K56" s="62"/>
      <c r="L56" s="62"/>
      <c r="M56" s="62"/>
      <c r="N56" s="62"/>
    </row>
    <row r="57" spans="1:14" ht="18.75" x14ac:dyDescent="0.25">
      <c r="A57" s="60"/>
      <c r="B57" s="61"/>
      <c r="C57" s="62"/>
      <c r="D57" s="63"/>
      <c r="E57" s="62"/>
      <c r="F57" s="63"/>
      <c r="G57" s="62"/>
      <c r="H57" s="63"/>
      <c r="I57" s="62"/>
      <c r="J57" s="63"/>
      <c r="K57" s="62"/>
      <c r="L57" s="63"/>
      <c r="M57" s="62"/>
      <c r="N57" s="63"/>
    </row>
    <row r="58" spans="1:14" ht="18.75" x14ac:dyDescent="0.25">
      <c r="A58" s="60"/>
      <c r="B58" s="61"/>
      <c r="C58" s="62"/>
      <c r="D58" s="63"/>
      <c r="E58" s="62"/>
      <c r="F58" s="63"/>
      <c r="G58" s="62"/>
      <c r="H58" s="63"/>
      <c r="I58" s="62"/>
      <c r="J58" s="63"/>
      <c r="K58" s="62"/>
      <c r="L58" s="63"/>
      <c r="M58" s="62"/>
      <c r="N58" s="63"/>
    </row>
    <row r="59" spans="1:14" ht="18.75" x14ac:dyDescent="0.25">
      <c r="A59" s="54" t="s">
        <v>255</v>
      </c>
      <c r="B59" s="52"/>
      <c r="C59" s="52"/>
      <c r="D59" s="32"/>
      <c r="E59" s="55"/>
      <c r="F59" s="32"/>
      <c r="G59" s="31"/>
      <c r="H59" s="32"/>
      <c r="I59" s="52"/>
      <c r="J59" s="32"/>
      <c r="K59" s="52"/>
      <c r="L59" s="32"/>
      <c r="M59" s="52"/>
      <c r="N59" s="32"/>
    </row>
    <row r="60" spans="1:14" ht="18.75" x14ac:dyDescent="0.25">
      <c r="A60" s="719" t="s">
        <v>240</v>
      </c>
      <c r="B60" s="720"/>
      <c r="C60" s="38">
        <v>0.4</v>
      </c>
      <c r="D60" s="39">
        <v>0.8</v>
      </c>
      <c r="E60" s="39">
        <v>1.2</v>
      </c>
      <c r="F60" s="39">
        <v>1.6</v>
      </c>
      <c r="G60" s="39">
        <v>2</v>
      </c>
      <c r="H60" s="39">
        <v>2.4</v>
      </c>
      <c r="I60" s="39">
        <v>2.8</v>
      </c>
      <c r="J60" s="39">
        <v>3.2</v>
      </c>
      <c r="K60" s="39">
        <v>3.6</v>
      </c>
      <c r="L60" s="39">
        <v>4</v>
      </c>
      <c r="M60" s="39">
        <v>4.4000000000000004</v>
      </c>
      <c r="N60" s="40">
        <v>4.8</v>
      </c>
    </row>
    <row r="61" spans="1:14" ht="37.5" x14ac:dyDescent="0.25">
      <c r="A61" s="56"/>
      <c r="B61" s="57" t="s">
        <v>241</v>
      </c>
      <c r="C61" s="58">
        <v>15.748031496062993</v>
      </c>
      <c r="D61" s="59">
        <v>31.496062992125985</v>
      </c>
      <c r="E61" s="59">
        <v>47.244094488188978</v>
      </c>
      <c r="F61" s="59">
        <v>62.99212598425197</v>
      </c>
      <c r="G61" s="59">
        <v>78.740157480314963</v>
      </c>
      <c r="H61" s="59">
        <v>94.488188976377955</v>
      </c>
      <c r="I61" s="59">
        <v>110.23622047244095</v>
      </c>
      <c r="J61" s="59">
        <v>125.98425196850394</v>
      </c>
      <c r="K61" s="59">
        <v>141.73228346456693</v>
      </c>
      <c r="L61" s="59">
        <v>157.48031496062993</v>
      </c>
      <c r="M61" s="59">
        <v>173.22834645669292</v>
      </c>
      <c r="N61" s="46">
        <v>188.97637795275591</v>
      </c>
    </row>
    <row r="62" spans="1:14" ht="18.75" x14ac:dyDescent="0.25">
      <c r="A62" s="48">
        <v>0.4</v>
      </c>
      <c r="B62" s="49">
        <v>15.748031496062993</v>
      </c>
      <c r="C62" s="50">
        <f>'C Vogue Vertical'!C62+'C Vogue Vertical'!C62*(-Sumary!$B$9)</f>
        <v>20.422966406926406</v>
      </c>
      <c r="D62" s="50">
        <f>'C Vogue Vertical'!D62+'C Vogue Vertical'!D62*(-Sumary!$B$9)</f>
        <v>27.979066147186149</v>
      </c>
      <c r="E62" s="50">
        <f>'C Vogue Vertical'!E62+'C Vogue Vertical'!E62*(-Sumary!$B$9)</f>
        <v>35.535165887445885</v>
      </c>
      <c r="F62" s="50">
        <f>'C Vogue Vertical'!F62+'C Vogue Vertical'!F62*(-Sumary!$B$9)</f>
        <v>43.091265627705624</v>
      </c>
      <c r="G62" s="50">
        <f>'C Vogue Vertical'!G62+'C Vogue Vertical'!G62*(-Sumary!$B$9)</f>
        <v>52.385365367965363</v>
      </c>
      <c r="H62" s="50">
        <f>'C Vogue Vertical'!H62+'C Vogue Vertical'!H62*(-Sumary!$B$9)</f>
        <v>59.94146510822511</v>
      </c>
      <c r="I62" s="50">
        <f>'C Vogue Vertical'!I62+'C Vogue Vertical'!I62*(-Sumary!$B$9)</f>
        <v>67.497564848484842</v>
      </c>
      <c r="J62" s="50">
        <f>'C Vogue Vertical'!J62+'C Vogue Vertical'!J62*(-Sumary!$B$9)</f>
        <v>75.053664588744581</v>
      </c>
      <c r="K62" s="50">
        <f>'C Vogue Vertical'!K62+'C Vogue Vertical'!K62*(-Sumary!$B$9)</f>
        <v>82.609764329004335</v>
      </c>
      <c r="L62" s="50">
        <f>'C Vogue Vertical'!L62+'C Vogue Vertical'!L62*(-Sumary!$B$9)</f>
        <v>90.165864069264074</v>
      </c>
      <c r="M62" s="50">
        <f>'C Vogue Vertical'!M62+'C Vogue Vertical'!M62*(-Sumary!$B$9)</f>
        <v>97.721963809523814</v>
      </c>
      <c r="N62" s="50">
        <f>'C Vogue Vertical'!N62+'C Vogue Vertical'!N62*(-Sumary!$B$9)</f>
        <v>105.27806354978355</v>
      </c>
    </row>
    <row r="63" spans="1:14" ht="18.75" x14ac:dyDescent="0.25">
      <c r="A63" s="48">
        <v>0.8</v>
      </c>
      <c r="B63" s="49">
        <v>31.496062992125985</v>
      </c>
      <c r="C63" s="50">
        <f>'C Vogue Vertical'!C63+'C Vogue Vertical'!C63*(-Sumary!$B$9)</f>
        <v>23.332057316017316</v>
      </c>
      <c r="D63" s="50">
        <f>'C Vogue Vertical'!D63+'C Vogue Vertical'!D63*(-Sumary!$B$9)</f>
        <v>33.797247965367966</v>
      </c>
      <c r="E63" s="50">
        <f>'C Vogue Vertical'!E63+'C Vogue Vertical'!E63*(-Sumary!$B$9)</f>
        <v>44.262438614718612</v>
      </c>
      <c r="F63" s="50">
        <f>'C Vogue Vertical'!F63+'C Vogue Vertical'!F63*(-Sumary!$B$9)</f>
        <v>54.727629264069265</v>
      </c>
      <c r="G63" s="50">
        <f>'C Vogue Vertical'!G63+'C Vogue Vertical'!G63*(-Sumary!$B$9)</f>
        <v>66.93081991341991</v>
      </c>
      <c r="H63" s="50">
        <f>'C Vogue Vertical'!H63+'C Vogue Vertical'!H63*(-Sumary!$B$9)</f>
        <v>77.39601056277057</v>
      </c>
      <c r="I63" s="50">
        <f>'C Vogue Vertical'!I63+'C Vogue Vertical'!I63*(-Sumary!$B$9)</f>
        <v>87.861201212121202</v>
      </c>
      <c r="J63" s="50">
        <f>'C Vogue Vertical'!J63+'C Vogue Vertical'!J63*(-Sumary!$B$9)</f>
        <v>98.326391861471862</v>
      </c>
      <c r="K63" s="50">
        <f>'C Vogue Vertical'!K63+'C Vogue Vertical'!K63*(-Sumary!$B$9)</f>
        <v>108.79158251082252</v>
      </c>
      <c r="L63" s="50">
        <f>'C Vogue Vertical'!L63+'C Vogue Vertical'!L63*(-Sumary!$B$9)</f>
        <v>119.25677316017317</v>
      </c>
      <c r="M63" s="50">
        <f>'C Vogue Vertical'!M63+'C Vogue Vertical'!M63*(-Sumary!$B$9)</f>
        <v>129.7219638095238</v>
      </c>
      <c r="N63" s="50">
        <f>'C Vogue Vertical'!N63+'C Vogue Vertical'!N63*(-Sumary!$B$9)</f>
        <v>140.18715445887443</v>
      </c>
    </row>
    <row r="64" spans="1:14" ht="18.75" x14ac:dyDescent="0.25">
      <c r="A64" s="48">
        <v>1.2</v>
      </c>
      <c r="B64" s="49">
        <v>47.244094488188978</v>
      </c>
      <c r="C64" s="50">
        <f>'C Vogue Vertical'!C64+'C Vogue Vertical'!C64*(-Sumary!$B$9)</f>
        <v>26.241148225108223</v>
      </c>
      <c r="D64" s="50">
        <f>'C Vogue Vertical'!D64+'C Vogue Vertical'!D64*(-Sumary!$B$9)</f>
        <v>39.615429783549779</v>
      </c>
      <c r="E64" s="50">
        <f>'C Vogue Vertical'!E64+'C Vogue Vertical'!E64*(-Sumary!$B$9)</f>
        <v>52.989711341991331</v>
      </c>
      <c r="F64" s="50">
        <f>'C Vogue Vertical'!F64+'C Vogue Vertical'!F64*(-Sumary!$B$9)</f>
        <v>66.363992900432891</v>
      </c>
      <c r="G64" s="50">
        <f>'C Vogue Vertical'!G64+'C Vogue Vertical'!G64*(-Sumary!$B$9)</f>
        <v>81.476274458874457</v>
      </c>
      <c r="H64" s="50">
        <f>'C Vogue Vertical'!H64+'C Vogue Vertical'!H64*(-Sumary!$B$9)</f>
        <v>94.850556017316009</v>
      </c>
      <c r="I64" s="50">
        <f>'C Vogue Vertical'!I64+'C Vogue Vertical'!I64*(-Sumary!$B$9)</f>
        <v>108.22483757575758</v>
      </c>
      <c r="J64" s="50">
        <f>'C Vogue Vertical'!J64+'C Vogue Vertical'!J64*(-Sumary!$B$9)</f>
        <v>121.59911913419911</v>
      </c>
      <c r="K64" s="50">
        <f>'C Vogue Vertical'!K64+'C Vogue Vertical'!K64*(-Sumary!$B$9)</f>
        <v>134.97340069264069</v>
      </c>
      <c r="L64" s="50">
        <f>'C Vogue Vertical'!L64+'C Vogue Vertical'!L64*(-Sumary!$B$9)</f>
        <v>148.34768225108223</v>
      </c>
      <c r="M64" s="50">
        <f>'C Vogue Vertical'!M64+'C Vogue Vertical'!M64*(-Sumary!$B$9)</f>
        <v>161.7219638095238</v>
      </c>
      <c r="N64" s="50">
        <f>'C Vogue Vertical'!N64+'C Vogue Vertical'!N64*(-Sumary!$B$9)</f>
        <v>175.09624536796534</v>
      </c>
    </row>
    <row r="65" spans="1:14" ht="18.75" x14ac:dyDescent="0.25">
      <c r="A65" s="48">
        <v>1.6</v>
      </c>
      <c r="B65" s="49">
        <v>62.99212598425197</v>
      </c>
      <c r="C65" s="50">
        <f>'C Vogue Vertical'!C65+'C Vogue Vertical'!C65*(-Sumary!$B$9)</f>
        <v>29.150239134199136</v>
      </c>
      <c r="D65" s="50">
        <f>'C Vogue Vertical'!D65+'C Vogue Vertical'!D65*(-Sumary!$B$9)</f>
        <v>45.433611601731599</v>
      </c>
      <c r="E65" s="50">
        <f>'C Vogue Vertical'!E65+'C Vogue Vertical'!E65*(-Sumary!$B$9)</f>
        <v>61.716984069264065</v>
      </c>
      <c r="F65" s="50">
        <f>'C Vogue Vertical'!F65+'C Vogue Vertical'!F65*(-Sumary!$B$9)</f>
        <v>78.000356536796531</v>
      </c>
      <c r="G65" s="50">
        <f>'C Vogue Vertical'!G65+'C Vogue Vertical'!G65*(-Sumary!$B$9)</f>
        <v>96.021729004329003</v>
      </c>
      <c r="H65" s="50">
        <f>'C Vogue Vertical'!H65+'C Vogue Vertical'!H65*(-Sumary!$B$9)</f>
        <v>112.30510147186148</v>
      </c>
      <c r="I65" s="50">
        <f>'C Vogue Vertical'!I65+'C Vogue Vertical'!I65*(-Sumary!$B$9)</f>
        <v>128.58847393939391</v>
      </c>
      <c r="J65" s="50">
        <f>'C Vogue Vertical'!J65+'C Vogue Vertical'!J65*(-Sumary!$B$9)</f>
        <v>144.87184640692638</v>
      </c>
      <c r="K65" s="50">
        <f>'C Vogue Vertical'!K65+'C Vogue Vertical'!K65*(-Sumary!$B$9)</f>
        <v>161.15521887445888</v>
      </c>
      <c r="L65" s="50">
        <f>'C Vogue Vertical'!L65+'C Vogue Vertical'!L65*(-Sumary!$B$9)</f>
        <v>177.43859134199133</v>
      </c>
      <c r="M65" s="50">
        <f>'C Vogue Vertical'!M65+'C Vogue Vertical'!M65*(-Sumary!$B$9)</f>
        <v>193.7219638095238</v>
      </c>
      <c r="N65" s="50">
        <f>'C Vogue Vertical'!N65+'C Vogue Vertical'!N65*(-Sumary!$B$9)</f>
        <v>210.00533627705624</v>
      </c>
    </row>
    <row r="66" spans="1:14" ht="18.75" x14ac:dyDescent="0.25">
      <c r="A66" s="48">
        <v>2</v>
      </c>
      <c r="B66" s="49">
        <v>78.740157480314963</v>
      </c>
      <c r="C66" s="50">
        <f>'C Vogue Vertical'!C66+'C Vogue Vertical'!C66*(-Sumary!$B$9)</f>
        <v>32.059330043290039</v>
      </c>
      <c r="D66" s="50">
        <f>'C Vogue Vertical'!D66+'C Vogue Vertical'!D66*(-Sumary!$B$9)</f>
        <v>51.251793419913419</v>
      </c>
      <c r="E66" s="50">
        <f>'C Vogue Vertical'!E66+'C Vogue Vertical'!E66*(-Sumary!$B$9)</f>
        <v>70.444256796536806</v>
      </c>
      <c r="F66" s="50">
        <f>'C Vogue Vertical'!F66+'C Vogue Vertical'!F66*(-Sumary!$B$9)</f>
        <v>89.636720173160185</v>
      </c>
      <c r="G66" s="50">
        <f>'C Vogue Vertical'!G66+'C Vogue Vertical'!G66*(-Sumary!$B$9)</f>
        <v>110.56718354978356</v>
      </c>
      <c r="H66" s="50">
        <f>'C Vogue Vertical'!H66+'C Vogue Vertical'!H66*(-Sumary!$B$9)</f>
        <v>129.75964692640693</v>
      </c>
      <c r="I66" s="50">
        <f>'C Vogue Vertical'!I66+'C Vogue Vertical'!I66*(-Sumary!$B$9)</f>
        <v>148.95211030303028</v>
      </c>
      <c r="J66" s="50">
        <f>'C Vogue Vertical'!J66+'C Vogue Vertical'!J66*(-Sumary!$B$9)</f>
        <v>168.14457367965366</v>
      </c>
      <c r="K66" s="50">
        <f>'C Vogue Vertical'!K66+'C Vogue Vertical'!K66*(-Sumary!$B$9)</f>
        <v>187.33703705627707</v>
      </c>
      <c r="L66" s="50">
        <f>'C Vogue Vertical'!L66+'C Vogue Vertical'!L66*(-Sumary!$B$9)</f>
        <v>206.52950043290045</v>
      </c>
      <c r="M66" s="50">
        <f>'C Vogue Vertical'!M66+'C Vogue Vertical'!M66*(-Sumary!$B$9)</f>
        <v>225.72196380952383</v>
      </c>
      <c r="N66" s="50">
        <f>'C Vogue Vertical'!N66+'C Vogue Vertical'!N66*(-Sumary!$B$9)</f>
        <v>244.91442718614718</v>
      </c>
    </row>
    <row r="67" spans="1:14" ht="18.75" x14ac:dyDescent="0.25">
      <c r="A67" s="48">
        <v>2.4</v>
      </c>
      <c r="B67" s="49">
        <v>94.488188976377955</v>
      </c>
      <c r="C67" s="50">
        <f>'C Vogue Vertical'!C67+'C Vogue Vertical'!C67*(-Sumary!$B$9)</f>
        <v>34.968420952380953</v>
      </c>
      <c r="D67" s="50">
        <f>'C Vogue Vertical'!D67+'C Vogue Vertical'!D67*(-Sumary!$B$9)</f>
        <v>57.069975238095232</v>
      </c>
      <c r="E67" s="50">
        <f>'C Vogue Vertical'!E67+'C Vogue Vertical'!E67*(-Sumary!$B$9)</f>
        <v>79.171529523809525</v>
      </c>
      <c r="F67" s="50">
        <f>'C Vogue Vertical'!F67+'C Vogue Vertical'!F67*(-Sumary!$B$9)</f>
        <v>101.27308380952381</v>
      </c>
      <c r="G67" s="50">
        <f>'C Vogue Vertical'!G67+'C Vogue Vertical'!G67*(-Sumary!$B$9)</f>
        <v>125.1126380952381</v>
      </c>
      <c r="H67" s="50">
        <f>'C Vogue Vertical'!H67+'C Vogue Vertical'!H67*(-Sumary!$B$9)</f>
        <v>147.21419238095237</v>
      </c>
      <c r="I67" s="50">
        <f>'C Vogue Vertical'!I67+'C Vogue Vertical'!I67*(-Sumary!$B$9)</f>
        <v>169.31574666666663</v>
      </c>
      <c r="J67" s="50">
        <f>'C Vogue Vertical'!J67+'C Vogue Vertical'!J67*(-Sumary!$B$9)</f>
        <v>191.41730095238094</v>
      </c>
      <c r="K67" s="50">
        <f>'C Vogue Vertical'!K67+'C Vogue Vertical'!K67*(-Sumary!$B$9)</f>
        <v>213.51885523809523</v>
      </c>
      <c r="L67" s="50">
        <f>'C Vogue Vertical'!L67+'C Vogue Vertical'!L67*(-Sumary!$B$9)</f>
        <v>235.62040952380951</v>
      </c>
      <c r="M67" s="50">
        <f>'C Vogue Vertical'!M67+'C Vogue Vertical'!M67*(-Sumary!$B$9)</f>
        <v>257.7219638095238</v>
      </c>
      <c r="N67" s="50">
        <f>'C Vogue Vertical'!N67+'C Vogue Vertical'!N67*(-Sumary!$B$9)</f>
        <v>279.82351809523811</v>
      </c>
    </row>
    <row r="68" spans="1:14" ht="18.75" x14ac:dyDescent="0.25">
      <c r="A68" s="48">
        <v>2.8</v>
      </c>
      <c r="B68" s="49">
        <v>110.23622047244095</v>
      </c>
      <c r="C68" s="50">
        <f>'C Vogue Vertical'!C68+'C Vogue Vertical'!C68*(-Sumary!$B$9)</f>
        <v>37.877511861471859</v>
      </c>
      <c r="D68" s="50">
        <f>'C Vogue Vertical'!D68+'C Vogue Vertical'!D68*(-Sumary!$B$9)</f>
        <v>62.888157056277059</v>
      </c>
      <c r="E68" s="50">
        <f>'C Vogue Vertical'!E68+'C Vogue Vertical'!E68*(-Sumary!$B$9)</f>
        <v>87.898802251082245</v>
      </c>
      <c r="F68" s="50">
        <f>'C Vogue Vertical'!F68+'C Vogue Vertical'!F68*(-Sumary!$B$9)</f>
        <v>112.90944744588745</v>
      </c>
      <c r="G68" s="50">
        <f>'C Vogue Vertical'!G68+'C Vogue Vertical'!G68*(-Sumary!$B$9)</f>
        <v>139.65809264069262</v>
      </c>
      <c r="H68" s="50">
        <f>'C Vogue Vertical'!H68+'C Vogue Vertical'!H68*(-Sumary!$B$9)</f>
        <v>164.66873783549781</v>
      </c>
      <c r="I68" s="50">
        <f>'C Vogue Vertical'!I68+'C Vogue Vertical'!I68*(-Sumary!$B$9)</f>
        <v>189.679383030303</v>
      </c>
      <c r="J68" s="50">
        <f>'C Vogue Vertical'!J68+'C Vogue Vertical'!J68*(-Sumary!$B$9)</f>
        <v>214.69002822510822</v>
      </c>
      <c r="K68" s="50">
        <f>'C Vogue Vertical'!K68+'C Vogue Vertical'!K68*(-Sumary!$B$9)</f>
        <v>239.70067341991339</v>
      </c>
      <c r="L68" s="50">
        <f>'C Vogue Vertical'!L68+'C Vogue Vertical'!L68*(-Sumary!$B$9)</f>
        <v>264.71131861471861</v>
      </c>
      <c r="M68" s="50">
        <f>'C Vogue Vertical'!M68+'C Vogue Vertical'!M68*(-Sumary!$B$9)</f>
        <v>289.7219638095238</v>
      </c>
      <c r="N68" s="50">
        <f>'C Vogue Vertical'!N68+'C Vogue Vertical'!N68*(-Sumary!$B$9)</f>
        <v>314.73260900432899</v>
      </c>
    </row>
    <row r="69" spans="1:14" ht="18.75" x14ac:dyDescent="0.25">
      <c r="A69" s="48">
        <v>3.2</v>
      </c>
      <c r="B69" s="49">
        <v>125.98425196850394</v>
      </c>
      <c r="C69" s="50">
        <f>'C Vogue Vertical'!C69+'C Vogue Vertical'!C69*(-Sumary!$B$9)</f>
        <v>40.786602770562773</v>
      </c>
      <c r="D69" s="50">
        <f>'C Vogue Vertical'!D69+'C Vogue Vertical'!D69*(-Sumary!$B$9)</f>
        <v>68.706338874458879</v>
      </c>
      <c r="E69" s="50">
        <f>'C Vogue Vertical'!E69+'C Vogue Vertical'!E69*(-Sumary!$B$9)</f>
        <v>96.626074978354978</v>
      </c>
      <c r="F69" s="50">
        <f>'C Vogue Vertical'!F69+'C Vogue Vertical'!F69*(-Sumary!$B$9)</f>
        <v>124.54581108225109</v>
      </c>
      <c r="G69" s="50">
        <f>'C Vogue Vertical'!G69+'C Vogue Vertical'!G69*(-Sumary!$B$9)</f>
        <v>154.20354718614718</v>
      </c>
      <c r="H69" s="50">
        <f>'C Vogue Vertical'!H69+'C Vogue Vertical'!H69*(-Sumary!$B$9)</f>
        <v>182.12328329004328</v>
      </c>
      <c r="I69" s="50">
        <f>'C Vogue Vertical'!I69+'C Vogue Vertical'!I69*(-Sumary!$B$9)</f>
        <v>210.04301939393935</v>
      </c>
      <c r="J69" s="50">
        <f>'C Vogue Vertical'!J69+'C Vogue Vertical'!J69*(-Sumary!$B$9)</f>
        <v>237.9627554978355</v>
      </c>
      <c r="K69" s="50">
        <f>'C Vogue Vertical'!K69+'C Vogue Vertical'!K69*(-Sumary!$B$9)</f>
        <v>265.88249160173166</v>
      </c>
      <c r="L69" s="50">
        <f>'C Vogue Vertical'!L69+'C Vogue Vertical'!L69*(-Sumary!$B$9)</f>
        <v>293.80222770562773</v>
      </c>
      <c r="M69" s="50">
        <f>'C Vogue Vertical'!M69+'C Vogue Vertical'!M69*(-Sumary!$B$9)</f>
        <v>321.72196380952386</v>
      </c>
      <c r="N69" s="50">
        <f>'C Vogue Vertical'!N69+'C Vogue Vertical'!N69*(-Sumary!$B$9)</f>
        <v>349.64169991341993</v>
      </c>
    </row>
    <row r="70" spans="1:14" ht="18.75" x14ac:dyDescent="0.25">
      <c r="A70" s="48">
        <v>3.6</v>
      </c>
      <c r="B70" s="49">
        <v>141.73228346456693</v>
      </c>
      <c r="C70" s="50">
        <f>'C Vogue Vertical'!C70+'C Vogue Vertical'!C70*(-Sumary!$B$9)</f>
        <v>43.695693679653679</v>
      </c>
      <c r="D70" s="50">
        <f>'C Vogue Vertical'!D70+'C Vogue Vertical'!D70*(-Sumary!$B$9)</f>
        <v>74.524520692640692</v>
      </c>
      <c r="E70" s="50">
        <f>'C Vogue Vertical'!E70+'C Vogue Vertical'!E70*(-Sumary!$B$9)</f>
        <v>105.35334770562771</v>
      </c>
      <c r="F70" s="50">
        <f>'C Vogue Vertical'!F70+'C Vogue Vertical'!F70*(-Sumary!$B$9)</f>
        <v>136.1821747186147</v>
      </c>
      <c r="G70" s="50">
        <f>'C Vogue Vertical'!G70+'C Vogue Vertical'!G70*(-Sumary!$B$9)</f>
        <v>168.74900173160174</v>
      </c>
      <c r="H70" s="50">
        <f>'C Vogue Vertical'!H70+'C Vogue Vertical'!H70*(-Sumary!$B$9)</f>
        <v>199.57782874458874</v>
      </c>
      <c r="I70" s="50">
        <f>'C Vogue Vertical'!I70+'C Vogue Vertical'!I70*(-Sumary!$B$9)</f>
        <v>230.40665575757569</v>
      </c>
      <c r="J70" s="50">
        <f>'C Vogue Vertical'!J70+'C Vogue Vertical'!J70*(-Sumary!$B$9)</f>
        <v>261.23548277056278</v>
      </c>
      <c r="K70" s="50">
        <f>'C Vogue Vertical'!K70+'C Vogue Vertical'!K70*(-Sumary!$B$9)</f>
        <v>292.06430978354985</v>
      </c>
      <c r="L70" s="50">
        <f>'C Vogue Vertical'!L70+'C Vogue Vertical'!L70*(-Sumary!$B$9)</f>
        <v>322.89313679653685</v>
      </c>
      <c r="M70" s="50">
        <f>'C Vogue Vertical'!M70+'C Vogue Vertical'!M70*(-Sumary!$B$9)</f>
        <v>353.72196380952386</v>
      </c>
      <c r="N70" s="50">
        <f>'C Vogue Vertical'!N70+'C Vogue Vertical'!N70*(-Sumary!$B$9)</f>
        <v>384.55079082251086</v>
      </c>
    </row>
    <row r="71" spans="1:14" ht="18.75" x14ac:dyDescent="0.25">
      <c r="A71" s="48">
        <v>4</v>
      </c>
      <c r="B71" s="49">
        <v>157.48031496062993</v>
      </c>
      <c r="C71" s="50">
        <f>'C Vogue Vertical'!C71+'C Vogue Vertical'!C71*(-Sumary!$B$9)</f>
        <v>46.604784588744579</v>
      </c>
      <c r="D71" s="50">
        <f>'C Vogue Vertical'!D71+'C Vogue Vertical'!D71*(-Sumary!$B$9)</f>
        <v>80.342702510822505</v>
      </c>
      <c r="E71" s="50">
        <f>'C Vogue Vertical'!E71+'C Vogue Vertical'!E71*(-Sumary!$B$9)</f>
        <v>114.08062043290042</v>
      </c>
      <c r="F71" s="50">
        <f>'C Vogue Vertical'!F71+'C Vogue Vertical'!F71*(-Sumary!$B$9)</f>
        <v>147.8185383549783</v>
      </c>
      <c r="G71" s="50">
        <f>'C Vogue Vertical'!G71+'C Vogue Vertical'!G71*(-Sumary!$B$9)</f>
        <v>183.29445627705627</v>
      </c>
      <c r="H71" s="50">
        <f>'C Vogue Vertical'!H71+'C Vogue Vertical'!H71*(-Sumary!$B$9)</f>
        <v>217.03237419913415</v>
      </c>
      <c r="I71" s="50">
        <f>'C Vogue Vertical'!I71+'C Vogue Vertical'!I71*(-Sumary!$B$9)</f>
        <v>250.77029212121204</v>
      </c>
      <c r="J71" s="50">
        <f>'C Vogue Vertical'!J71+'C Vogue Vertical'!J71*(-Sumary!$B$9)</f>
        <v>284.50821004328998</v>
      </c>
      <c r="K71" s="50">
        <f>'C Vogue Vertical'!K71+'C Vogue Vertical'!K71*(-Sumary!$B$9)</f>
        <v>318.24612796536803</v>
      </c>
      <c r="L71" s="50">
        <f>'C Vogue Vertical'!L71+'C Vogue Vertical'!L71*(-Sumary!$B$9)</f>
        <v>351.98404588744592</v>
      </c>
      <c r="M71" s="50">
        <f>'C Vogue Vertical'!M71+'C Vogue Vertical'!M71*(-Sumary!$B$9)</f>
        <v>385.7219638095238</v>
      </c>
      <c r="N71" s="50">
        <f>'C Vogue Vertical'!N71+'C Vogue Vertical'!N71*(-Sumary!$B$9)</f>
        <v>419.45988173160168</v>
      </c>
    </row>
    <row r="72" spans="1:14" ht="18.75" x14ac:dyDescent="0.25">
      <c r="A72" s="31"/>
      <c r="B72" s="31"/>
      <c r="C72" s="31"/>
      <c r="D72" s="32"/>
      <c r="E72" s="31"/>
      <c r="F72" s="32"/>
      <c r="G72" s="31"/>
      <c r="H72" s="32"/>
      <c r="I72" s="31"/>
      <c r="J72" s="32"/>
      <c r="K72" s="31"/>
      <c r="L72" s="32"/>
      <c r="M72" s="31"/>
      <c r="N72" s="32"/>
    </row>
    <row r="73" spans="1:14" ht="18.75" x14ac:dyDescent="0.25">
      <c r="A73" s="30" t="s">
        <v>256</v>
      </c>
      <c r="B73" s="31"/>
      <c r="C73" s="31"/>
      <c r="D73" s="32"/>
      <c r="E73" s="31"/>
      <c r="F73" s="32"/>
      <c r="G73" s="31"/>
      <c r="H73" s="32"/>
      <c r="I73" s="31"/>
      <c r="J73" s="32"/>
      <c r="K73" s="31"/>
      <c r="L73" s="32"/>
      <c r="M73" s="31"/>
      <c r="N73" s="32"/>
    </row>
    <row r="74" spans="1:14" ht="18.75" x14ac:dyDescent="0.25">
      <c r="A74" s="719" t="s">
        <v>240</v>
      </c>
      <c r="B74" s="720"/>
      <c r="C74" s="38">
        <v>0.4</v>
      </c>
      <c r="D74" s="39">
        <v>0.8</v>
      </c>
      <c r="E74" s="39">
        <v>1.2</v>
      </c>
      <c r="F74" s="39">
        <v>1.6</v>
      </c>
      <c r="G74" s="39">
        <v>2</v>
      </c>
      <c r="H74" s="39">
        <v>2.4</v>
      </c>
      <c r="I74" s="39">
        <v>2.8</v>
      </c>
      <c r="J74" s="39">
        <v>3.2</v>
      </c>
      <c r="K74" s="39">
        <v>3.6</v>
      </c>
      <c r="L74" s="39">
        <v>4</v>
      </c>
      <c r="M74" s="39">
        <v>4.4000000000000004</v>
      </c>
      <c r="N74" s="40">
        <v>4.8</v>
      </c>
    </row>
    <row r="75" spans="1:14" ht="37.5" x14ac:dyDescent="0.25">
      <c r="A75" s="56"/>
      <c r="B75" s="57" t="s">
        <v>241</v>
      </c>
      <c r="C75" s="58">
        <v>15.748031496062993</v>
      </c>
      <c r="D75" s="59">
        <v>31.496062992125985</v>
      </c>
      <c r="E75" s="59">
        <v>47.244094488188978</v>
      </c>
      <c r="F75" s="59">
        <v>62.99212598425197</v>
      </c>
      <c r="G75" s="59">
        <v>78.740157480314963</v>
      </c>
      <c r="H75" s="59">
        <v>94.488188976377955</v>
      </c>
      <c r="I75" s="59">
        <v>110.23622047244095</v>
      </c>
      <c r="J75" s="59">
        <v>125.98425196850394</v>
      </c>
      <c r="K75" s="59">
        <v>141.73228346456693</v>
      </c>
      <c r="L75" s="59">
        <v>157.48031496062993</v>
      </c>
      <c r="M75" s="59">
        <v>173.22834645669292</v>
      </c>
      <c r="N75" s="46">
        <v>188.97637795275591</v>
      </c>
    </row>
    <row r="76" spans="1:14" ht="18.75" x14ac:dyDescent="0.25">
      <c r="A76" s="48">
        <v>0.4</v>
      </c>
      <c r="B76" s="49">
        <v>15.748031496062993</v>
      </c>
      <c r="C76" s="50">
        <f>'C Vogue Vertical'!C76+'C Vogue Vertical'!C76*(-Sumary!$B$9)</f>
        <v>21.194394978354978</v>
      </c>
      <c r="D76" s="50">
        <f>'C Vogue Vertical'!D76+'C Vogue Vertical'!D76*(-Sumary!$B$9)</f>
        <v>29.521923290043294</v>
      </c>
      <c r="E76" s="50">
        <f>'C Vogue Vertical'!E76+'C Vogue Vertical'!E76*(-Sumary!$B$9)</f>
        <v>37.849451601731595</v>
      </c>
      <c r="F76" s="50">
        <f>'C Vogue Vertical'!F76+'C Vogue Vertical'!F76*(-Sumary!$B$9)</f>
        <v>46.176979913419906</v>
      </c>
      <c r="G76" s="50">
        <f>'C Vogue Vertical'!G76+'C Vogue Vertical'!G76*(-Sumary!$B$9)</f>
        <v>56.242508225108217</v>
      </c>
      <c r="H76" s="50">
        <f>'C Vogue Vertical'!H76+'C Vogue Vertical'!H76*(-Sumary!$B$9)</f>
        <v>64.570036536796536</v>
      </c>
      <c r="I76" s="50">
        <f>'C Vogue Vertical'!I76+'C Vogue Vertical'!I76*(-Sumary!$B$9)</f>
        <v>72.897564848484834</v>
      </c>
      <c r="J76" s="50">
        <f>'C Vogue Vertical'!J76+'C Vogue Vertical'!J76*(-Sumary!$B$9)</f>
        <v>81.225093160173159</v>
      </c>
      <c r="K76" s="50">
        <f>'C Vogue Vertical'!K76+'C Vogue Vertical'!K76*(-Sumary!$B$9)</f>
        <v>89.552621471861485</v>
      </c>
      <c r="L76" s="50">
        <f>'C Vogue Vertical'!L76+'C Vogue Vertical'!L76*(-Sumary!$B$9)</f>
        <v>97.880149783549783</v>
      </c>
      <c r="M76" s="50">
        <f>'C Vogue Vertical'!M76+'C Vogue Vertical'!M76*(-Sumary!$B$9)</f>
        <v>106.20767809523811</v>
      </c>
      <c r="N76" s="50">
        <f>'C Vogue Vertical'!N76+'C Vogue Vertical'!N76*(-Sumary!$B$9)</f>
        <v>114.53520640692641</v>
      </c>
    </row>
    <row r="77" spans="1:14" ht="18.75" x14ac:dyDescent="0.25">
      <c r="A77" s="48">
        <v>0.8</v>
      </c>
      <c r="B77" s="49">
        <v>31.496062992125985</v>
      </c>
      <c r="C77" s="50">
        <f>'C Vogue Vertical'!C77+'C Vogue Vertical'!C77*(-Sumary!$B$9)</f>
        <v>24.726862510822514</v>
      </c>
      <c r="D77" s="50">
        <f>'C Vogue Vertical'!D77+'C Vogue Vertical'!D77*(-Sumary!$B$9)</f>
        <v>36.586858354978354</v>
      </c>
      <c r="E77" s="50">
        <f>'C Vogue Vertical'!E77+'C Vogue Vertical'!E77*(-Sumary!$B$9)</f>
        <v>48.446854199134194</v>
      </c>
      <c r="F77" s="50">
        <f>'C Vogue Vertical'!F77+'C Vogue Vertical'!F77*(-Sumary!$B$9)</f>
        <v>60.306850043290048</v>
      </c>
      <c r="G77" s="50">
        <f>'C Vogue Vertical'!G77+'C Vogue Vertical'!G77*(-Sumary!$B$9)</f>
        <v>73.904845887445887</v>
      </c>
      <c r="H77" s="50">
        <f>'C Vogue Vertical'!H77+'C Vogue Vertical'!H77*(-Sumary!$B$9)</f>
        <v>85.764841731601734</v>
      </c>
      <c r="I77" s="50">
        <f>'C Vogue Vertical'!I77+'C Vogue Vertical'!I77*(-Sumary!$B$9)</f>
        <v>97.624837575757553</v>
      </c>
      <c r="J77" s="50">
        <f>'C Vogue Vertical'!J77+'C Vogue Vertical'!J77*(-Sumary!$B$9)</f>
        <v>109.48483341991343</v>
      </c>
      <c r="K77" s="50">
        <f>'C Vogue Vertical'!K77+'C Vogue Vertical'!K77*(-Sumary!$B$9)</f>
        <v>121.34482926406928</v>
      </c>
      <c r="L77" s="50">
        <f>'C Vogue Vertical'!L77+'C Vogue Vertical'!L77*(-Sumary!$B$9)</f>
        <v>133.20482510822509</v>
      </c>
      <c r="M77" s="50">
        <f>'C Vogue Vertical'!M77+'C Vogue Vertical'!M77*(-Sumary!$B$9)</f>
        <v>145.06482095238096</v>
      </c>
      <c r="N77" s="50">
        <f>'C Vogue Vertical'!N77+'C Vogue Vertical'!N77*(-Sumary!$B$9)</f>
        <v>156.92481679653679</v>
      </c>
    </row>
    <row r="78" spans="1:14" ht="18.75" x14ac:dyDescent="0.25">
      <c r="A78" s="48">
        <v>1.2</v>
      </c>
      <c r="B78" s="49">
        <v>47.244094488188978</v>
      </c>
      <c r="C78" s="50">
        <f>'C Vogue Vertical'!C78+'C Vogue Vertical'!C78*(-Sumary!$B$9)</f>
        <v>28.259330043290046</v>
      </c>
      <c r="D78" s="50">
        <f>'C Vogue Vertical'!D78+'C Vogue Vertical'!D78*(-Sumary!$B$9)</f>
        <v>43.651793419913417</v>
      </c>
      <c r="E78" s="50">
        <f>'C Vogue Vertical'!E78+'C Vogue Vertical'!E78*(-Sumary!$B$9)</f>
        <v>59.044256796536793</v>
      </c>
      <c r="F78" s="50">
        <f>'C Vogue Vertical'!F78+'C Vogue Vertical'!F78*(-Sumary!$B$9)</f>
        <v>74.436720173160168</v>
      </c>
      <c r="G78" s="50">
        <f>'C Vogue Vertical'!G78+'C Vogue Vertical'!G78*(-Sumary!$B$9)</f>
        <v>91.567183549783536</v>
      </c>
      <c r="H78" s="50">
        <f>'C Vogue Vertical'!H78+'C Vogue Vertical'!H78*(-Sumary!$B$9)</f>
        <v>106.95964692640693</v>
      </c>
      <c r="I78" s="50">
        <f>'C Vogue Vertical'!I78+'C Vogue Vertical'!I78*(-Sumary!$B$9)</f>
        <v>122.3521103030303</v>
      </c>
      <c r="J78" s="50">
        <f>'C Vogue Vertical'!J78+'C Vogue Vertical'!J78*(-Sumary!$B$9)</f>
        <v>137.74457367965366</v>
      </c>
      <c r="K78" s="50">
        <f>'C Vogue Vertical'!K78+'C Vogue Vertical'!K78*(-Sumary!$B$9)</f>
        <v>153.13703705627705</v>
      </c>
      <c r="L78" s="50">
        <f>'C Vogue Vertical'!L78+'C Vogue Vertical'!L78*(-Sumary!$B$9)</f>
        <v>168.52950043290039</v>
      </c>
      <c r="M78" s="50">
        <f>'C Vogue Vertical'!M78+'C Vogue Vertical'!M78*(-Sumary!$B$9)</f>
        <v>183.92196380952379</v>
      </c>
      <c r="N78" s="50">
        <f>'C Vogue Vertical'!N78+'C Vogue Vertical'!N78*(-Sumary!$B$9)</f>
        <v>199.31442718614716</v>
      </c>
    </row>
    <row r="79" spans="1:14" ht="18.75" x14ac:dyDescent="0.25">
      <c r="A79" s="48">
        <v>1.6</v>
      </c>
      <c r="B79" s="49">
        <v>62.99212598425197</v>
      </c>
      <c r="C79" s="50">
        <f>'C Vogue Vertical'!C79+'C Vogue Vertical'!C79*(-Sumary!$B$9)</f>
        <v>31.791797575757577</v>
      </c>
      <c r="D79" s="50">
        <f>'C Vogue Vertical'!D79+'C Vogue Vertical'!D79*(-Sumary!$B$9)</f>
        <v>50.716728484848481</v>
      </c>
      <c r="E79" s="50">
        <f>'C Vogue Vertical'!E79+'C Vogue Vertical'!E79*(-Sumary!$B$9)</f>
        <v>69.641659393939392</v>
      </c>
      <c r="F79" s="50">
        <f>'C Vogue Vertical'!F79+'C Vogue Vertical'!F79*(-Sumary!$B$9)</f>
        <v>88.56659030303031</v>
      </c>
      <c r="G79" s="50">
        <f>'C Vogue Vertical'!G79+'C Vogue Vertical'!G79*(-Sumary!$B$9)</f>
        <v>109.22952121212121</v>
      </c>
      <c r="H79" s="50">
        <f>'C Vogue Vertical'!H79+'C Vogue Vertical'!H79*(-Sumary!$B$9)</f>
        <v>128.1544521212121</v>
      </c>
      <c r="I79" s="50">
        <f>'C Vogue Vertical'!I79+'C Vogue Vertical'!I79*(-Sumary!$B$9)</f>
        <v>147.07938303030301</v>
      </c>
      <c r="J79" s="50">
        <f>'C Vogue Vertical'!J79+'C Vogue Vertical'!J79*(-Sumary!$B$9)</f>
        <v>166.00431393939394</v>
      </c>
      <c r="K79" s="50">
        <f>'C Vogue Vertical'!K79+'C Vogue Vertical'!K79*(-Sumary!$B$9)</f>
        <v>184.92924484848484</v>
      </c>
      <c r="L79" s="50">
        <f>'C Vogue Vertical'!L79+'C Vogue Vertical'!L79*(-Sumary!$B$9)</f>
        <v>203.85417575757575</v>
      </c>
      <c r="M79" s="50">
        <f>'C Vogue Vertical'!M79+'C Vogue Vertical'!M79*(-Sumary!$B$9)</f>
        <v>222.77910666666668</v>
      </c>
      <c r="N79" s="50">
        <f>'C Vogue Vertical'!N79+'C Vogue Vertical'!N79*(-Sumary!$B$9)</f>
        <v>241.70403757575755</v>
      </c>
    </row>
    <row r="80" spans="1:14" ht="18.75" x14ac:dyDescent="0.25">
      <c r="A80" s="48">
        <v>2</v>
      </c>
      <c r="B80" s="49">
        <v>78.740157480314963</v>
      </c>
      <c r="C80" s="50">
        <f>'C Vogue Vertical'!C80+'C Vogue Vertical'!C80*(-Sumary!$B$9)</f>
        <v>35.324265108225106</v>
      </c>
      <c r="D80" s="50">
        <f>'C Vogue Vertical'!D80+'C Vogue Vertical'!D80*(-Sumary!$B$9)</f>
        <v>57.781663549783552</v>
      </c>
      <c r="E80" s="50">
        <f>'C Vogue Vertical'!E80+'C Vogue Vertical'!E80*(-Sumary!$B$9)</f>
        <v>80.239061991341998</v>
      </c>
      <c r="F80" s="50">
        <f>'C Vogue Vertical'!F80+'C Vogue Vertical'!F80*(-Sumary!$B$9)</f>
        <v>102.69646043290044</v>
      </c>
      <c r="G80" s="50">
        <f>'C Vogue Vertical'!G80+'C Vogue Vertical'!G80*(-Sumary!$B$9)</f>
        <v>126.89185887445889</v>
      </c>
      <c r="H80" s="50">
        <f>'C Vogue Vertical'!H80+'C Vogue Vertical'!H80*(-Sumary!$B$9)</f>
        <v>149.34925731601732</v>
      </c>
      <c r="I80" s="50">
        <f>'C Vogue Vertical'!I80+'C Vogue Vertical'!I80*(-Sumary!$B$9)</f>
        <v>171.80665575757573</v>
      </c>
      <c r="J80" s="50">
        <f>'C Vogue Vertical'!J80+'C Vogue Vertical'!J80*(-Sumary!$B$9)</f>
        <v>194.26405419913419</v>
      </c>
      <c r="K80" s="50">
        <f>'C Vogue Vertical'!K80+'C Vogue Vertical'!K80*(-Sumary!$B$9)</f>
        <v>216.72145264069266</v>
      </c>
      <c r="L80" s="50">
        <f>'C Vogue Vertical'!L80+'C Vogue Vertical'!L80*(-Sumary!$B$9)</f>
        <v>239.1788510822511</v>
      </c>
      <c r="M80" s="50">
        <f>'C Vogue Vertical'!M80+'C Vogue Vertical'!M80*(-Sumary!$B$9)</f>
        <v>261.63624952380957</v>
      </c>
      <c r="N80" s="50">
        <f>'C Vogue Vertical'!N80+'C Vogue Vertical'!N80*(-Sumary!$B$9)</f>
        <v>284.09364796536801</v>
      </c>
    </row>
    <row r="81" spans="1:14" ht="18.75" x14ac:dyDescent="0.25">
      <c r="A81" s="48">
        <v>2.4</v>
      </c>
      <c r="B81" s="49">
        <v>94.488188976377955</v>
      </c>
      <c r="C81" s="50">
        <f>'C Vogue Vertical'!C81+'C Vogue Vertical'!C81*(-Sumary!$B$9)</f>
        <v>38.856732640692634</v>
      </c>
      <c r="D81" s="50">
        <f>'C Vogue Vertical'!D81+'C Vogue Vertical'!D81*(-Sumary!$B$9)</f>
        <v>64.846598614718616</v>
      </c>
      <c r="E81" s="50">
        <f>'C Vogue Vertical'!E81+'C Vogue Vertical'!E81*(-Sumary!$B$9)</f>
        <v>90.83646458874459</v>
      </c>
      <c r="F81" s="50">
        <f>'C Vogue Vertical'!F81+'C Vogue Vertical'!F81*(-Sumary!$B$9)</f>
        <v>116.82633056277056</v>
      </c>
      <c r="G81" s="50">
        <f>'C Vogue Vertical'!G81+'C Vogue Vertical'!G81*(-Sumary!$B$9)</f>
        <v>144.55419653679652</v>
      </c>
      <c r="H81" s="50">
        <f>'C Vogue Vertical'!H81+'C Vogue Vertical'!H81*(-Sumary!$B$9)</f>
        <v>170.5440625108225</v>
      </c>
      <c r="I81" s="50">
        <f>'C Vogue Vertical'!I81+'C Vogue Vertical'!I81*(-Sumary!$B$9)</f>
        <v>196.53392848484845</v>
      </c>
      <c r="J81" s="50">
        <f>'C Vogue Vertical'!J81+'C Vogue Vertical'!J81*(-Sumary!$B$9)</f>
        <v>222.52379445887445</v>
      </c>
      <c r="K81" s="50">
        <f>'C Vogue Vertical'!K81+'C Vogue Vertical'!K81*(-Sumary!$B$9)</f>
        <v>248.51366043290045</v>
      </c>
      <c r="L81" s="50">
        <f>'C Vogue Vertical'!L81+'C Vogue Vertical'!L81*(-Sumary!$B$9)</f>
        <v>274.50352640692643</v>
      </c>
      <c r="M81" s="50">
        <f>'C Vogue Vertical'!M81+'C Vogue Vertical'!M81*(-Sumary!$B$9)</f>
        <v>300.4933923809524</v>
      </c>
      <c r="N81" s="50">
        <f>'C Vogue Vertical'!N81+'C Vogue Vertical'!N81*(-Sumary!$B$9)</f>
        <v>326.48325835497837</v>
      </c>
    </row>
    <row r="82" spans="1:14" ht="18.75" x14ac:dyDescent="0.25">
      <c r="A82" s="48">
        <v>2.8</v>
      </c>
      <c r="B82" s="49">
        <v>110.23622047244095</v>
      </c>
      <c r="C82" s="50">
        <f>'C Vogue Vertical'!C82+'C Vogue Vertical'!C82*(-Sumary!$B$9)</f>
        <v>42.38920017316017</v>
      </c>
      <c r="D82" s="50">
        <f>'C Vogue Vertical'!D82+'C Vogue Vertical'!D82*(-Sumary!$B$9)</f>
        <v>71.911533679653687</v>
      </c>
      <c r="E82" s="50">
        <f>'C Vogue Vertical'!E82+'C Vogue Vertical'!E82*(-Sumary!$B$9)</f>
        <v>101.43386718614718</v>
      </c>
      <c r="F82" s="50">
        <f>'C Vogue Vertical'!F82+'C Vogue Vertical'!F82*(-Sumary!$B$9)</f>
        <v>130.95620069264069</v>
      </c>
      <c r="G82" s="50">
        <f>'C Vogue Vertical'!G82+'C Vogue Vertical'!G82*(-Sumary!$B$9)</f>
        <v>162.2165341991342</v>
      </c>
      <c r="H82" s="50">
        <f>'C Vogue Vertical'!H82+'C Vogue Vertical'!H82*(-Sumary!$B$9)</f>
        <v>191.73886770562768</v>
      </c>
      <c r="I82" s="50">
        <f>'C Vogue Vertical'!I82+'C Vogue Vertical'!I82*(-Sumary!$B$9)</f>
        <v>221.26120121212116</v>
      </c>
      <c r="J82" s="50">
        <f>'C Vogue Vertical'!J82+'C Vogue Vertical'!J82*(-Sumary!$B$9)</f>
        <v>250.7835347186147</v>
      </c>
      <c r="K82" s="50">
        <f>'C Vogue Vertical'!K82+'C Vogue Vertical'!K82*(-Sumary!$B$9)</f>
        <v>280.30586822510827</v>
      </c>
      <c r="L82" s="50">
        <f>'C Vogue Vertical'!L82+'C Vogue Vertical'!L82*(-Sumary!$B$9)</f>
        <v>309.82820173160178</v>
      </c>
      <c r="M82" s="50">
        <f>'C Vogue Vertical'!M82+'C Vogue Vertical'!M82*(-Sumary!$B$9)</f>
        <v>339.35053523809529</v>
      </c>
      <c r="N82" s="50">
        <f>'C Vogue Vertical'!N82+'C Vogue Vertical'!N82*(-Sumary!$B$9)</f>
        <v>368.87286874458874</v>
      </c>
    </row>
    <row r="83" spans="1:14" ht="18.75" x14ac:dyDescent="0.25">
      <c r="A83" s="48">
        <v>3.2</v>
      </c>
      <c r="B83" s="49">
        <v>125.98425196850394</v>
      </c>
      <c r="C83" s="50">
        <f>'C Vogue Vertical'!C83+'C Vogue Vertical'!C83*(-Sumary!$B$9)</f>
        <v>45.921667705627705</v>
      </c>
      <c r="D83" s="50">
        <f>'C Vogue Vertical'!D83+'C Vogue Vertical'!D83*(-Sumary!$B$9)</f>
        <v>78.976468744588757</v>
      </c>
      <c r="E83" s="50">
        <f>'C Vogue Vertical'!E83+'C Vogue Vertical'!E83*(-Sumary!$B$9)</f>
        <v>112.03126978354979</v>
      </c>
      <c r="F83" s="50">
        <f>'C Vogue Vertical'!F83+'C Vogue Vertical'!F83*(-Sumary!$B$9)</f>
        <v>145.08607082251083</v>
      </c>
      <c r="G83" s="50">
        <f>'C Vogue Vertical'!G83+'C Vogue Vertical'!G83*(-Sumary!$B$9)</f>
        <v>179.87887186147188</v>
      </c>
      <c r="H83" s="50">
        <f>'C Vogue Vertical'!H83+'C Vogue Vertical'!H83*(-Sumary!$B$9)</f>
        <v>212.9336729004329</v>
      </c>
      <c r="I83" s="50">
        <f>'C Vogue Vertical'!I83+'C Vogue Vertical'!I83*(-Sumary!$B$9)</f>
        <v>245.98847393939391</v>
      </c>
      <c r="J83" s="50">
        <f>'C Vogue Vertical'!J83+'C Vogue Vertical'!J83*(-Sumary!$B$9)</f>
        <v>279.04327497835504</v>
      </c>
      <c r="K83" s="50">
        <f>'C Vogue Vertical'!K83+'C Vogue Vertical'!K83*(-Sumary!$B$9)</f>
        <v>312.09807601731609</v>
      </c>
      <c r="L83" s="50">
        <f>'C Vogue Vertical'!L83+'C Vogue Vertical'!L83*(-Sumary!$B$9)</f>
        <v>345.15287705627713</v>
      </c>
      <c r="M83" s="50">
        <f>'C Vogue Vertical'!M83+'C Vogue Vertical'!M83*(-Sumary!$B$9)</f>
        <v>378.20767809523812</v>
      </c>
      <c r="N83" s="50">
        <f>'C Vogue Vertical'!N83+'C Vogue Vertical'!N83*(-Sumary!$B$9)</f>
        <v>411.26247913419917</v>
      </c>
    </row>
    <row r="84" spans="1:14" ht="18.75" x14ac:dyDescent="0.25">
      <c r="A84" s="48">
        <v>3.6</v>
      </c>
      <c r="B84" s="49">
        <v>141.73228346456693</v>
      </c>
      <c r="C84" s="50">
        <f>'C Vogue Vertical'!C84+'C Vogue Vertical'!C84*(-Sumary!$B$9)</f>
        <v>49.454135238095233</v>
      </c>
      <c r="D84" s="50">
        <f>'C Vogue Vertical'!D84+'C Vogue Vertical'!D84*(-Sumary!$B$9)</f>
        <v>86.041403809523814</v>
      </c>
      <c r="E84" s="50">
        <f>'C Vogue Vertical'!E84+'C Vogue Vertical'!E84*(-Sumary!$B$9)</f>
        <v>122.62867238095238</v>
      </c>
      <c r="F84" s="50">
        <f>'C Vogue Vertical'!F84+'C Vogue Vertical'!F84*(-Sumary!$B$9)</f>
        <v>159.21594095238092</v>
      </c>
      <c r="G84" s="50">
        <f>'C Vogue Vertical'!G84+'C Vogue Vertical'!G84*(-Sumary!$B$9)</f>
        <v>197.54120952380953</v>
      </c>
      <c r="H84" s="50">
        <f>'C Vogue Vertical'!H84+'C Vogue Vertical'!H84*(-Sumary!$B$9)</f>
        <v>234.12847809523808</v>
      </c>
      <c r="I84" s="50">
        <f>'C Vogue Vertical'!I84+'C Vogue Vertical'!I84*(-Sumary!$B$9)</f>
        <v>270.71574666666663</v>
      </c>
      <c r="J84" s="50">
        <f>'C Vogue Vertical'!J84+'C Vogue Vertical'!J84*(-Sumary!$B$9)</f>
        <v>307.30301523809521</v>
      </c>
      <c r="K84" s="50">
        <f>'C Vogue Vertical'!K84+'C Vogue Vertical'!K84*(-Sumary!$B$9)</f>
        <v>343.89028380952385</v>
      </c>
      <c r="L84" s="50">
        <f>'C Vogue Vertical'!L84+'C Vogue Vertical'!L84*(-Sumary!$B$9)</f>
        <v>380.47755238095243</v>
      </c>
      <c r="M84" s="50">
        <f>'C Vogue Vertical'!M84+'C Vogue Vertical'!M84*(-Sumary!$B$9)</f>
        <v>417.06482095238101</v>
      </c>
      <c r="N84" s="50">
        <f>'C Vogue Vertical'!N84+'C Vogue Vertical'!N84*(-Sumary!$B$9)</f>
        <v>453.65208952380954</v>
      </c>
    </row>
    <row r="85" spans="1:14" ht="18.75" x14ac:dyDescent="0.25">
      <c r="A85" s="48">
        <v>4</v>
      </c>
      <c r="B85" s="49">
        <v>157.48031496062993</v>
      </c>
      <c r="C85" s="50">
        <f>'C Vogue Vertical'!C85+'C Vogue Vertical'!C85*(-Sumary!$B$9)</f>
        <v>52.986602770562762</v>
      </c>
      <c r="D85" s="50">
        <f>'C Vogue Vertical'!D85+'C Vogue Vertical'!D85*(-Sumary!$B$9)</f>
        <v>93.106338874458871</v>
      </c>
      <c r="E85" s="50">
        <f>'C Vogue Vertical'!E85+'C Vogue Vertical'!E85*(-Sumary!$B$9)</f>
        <v>133.22607497835497</v>
      </c>
      <c r="F85" s="50">
        <f>'C Vogue Vertical'!F85+'C Vogue Vertical'!F85*(-Sumary!$B$9)</f>
        <v>173.34581108225106</v>
      </c>
      <c r="G85" s="50">
        <f>'C Vogue Vertical'!G85+'C Vogue Vertical'!G85*(-Sumary!$B$9)</f>
        <v>215.20354718614718</v>
      </c>
      <c r="H85" s="50">
        <f>'C Vogue Vertical'!H85+'C Vogue Vertical'!H85*(-Sumary!$B$9)</f>
        <v>255.32328329004326</v>
      </c>
      <c r="I85" s="50">
        <f>'C Vogue Vertical'!I85+'C Vogue Vertical'!I85*(-Sumary!$B$9)</f>
        <v>295.44301939393938</v>
      </c>
      <c r="J85" s="50">
        <f>'C Vogue Vertical'!J85+'C Vogue Vertical'!J85*(-Sumary!$B$9)</f>
        <v>335.56275549783544</v>
      </c>
      <c r="K85" s="50">
        <f>'C Vogue Vertical'!K85+'C Vogue Vertical'!K85*(-Sumary!$B$9)</f>
        <v>375.68249160173167</v>
      </c>
      <c r="L85" s="50">
        <f>'C Vogue Vertical'!L85+'C Vogue Vertical'!L85*(-Sumary!$B$9)</f>
        <v>415.80222770562773</v>
      </c>
      <c r="M85" s="50">
        <f>'C Vogue Vertical'!M85+'C Vogue Vertical'!M85*(-Sumary!$B$9)</f>
        <v>455.92196380952385</v>
      </c>
      <c r="N85" s="50">
        <f>'C Vogue Vertical'!N85+'C Vogue Vertical'!N85*(-Sumary!$B$9)</f>
        <v>496.0416999134199</v>
      </c>
    </row>
    <row r="86" spans="1:14" ht="18.75" x14ac:dyDescent="0.25">
      <c r="A86" s="52"/>
      <c r="B86" s="52"/>
      <c r="C86" s="52"/>
      <c r="D86" s="32"/>
      <c r="E86" s="52"/>
      <c r="F86" s="32"/>
      <c r="G86" s="52"/>
      <c r="H86" s="32"/>
      <c r="I86" s="52"/>
      <c r="J86" s="32"/>
      <c r="K86" s="52"/>
      <c r="L86" s="32"/>
      <c r="M86" s="52"/>
      <c r="N86" s="32"/>
    </row>
    <row r="87" spans="1:14" ht="18.75" x14ac:dyDescent="0.25">
      <c r="A87" s="54" t="s">
        <v>247</v>
      </c>
      <c r="B87" s="52"/>
      <c r="C87" s="52"/>
      <c r="D87" s="32"/>
      <c r="E87" s="55"/>
      <c r="F87" s="32"/>
      <c r="G87" s="31"/>
      <c r="H87" s="32"/>
      <c r="I87" s="52"/>
      <c r="J87" s="32"/>
      <c r="K87" s="52"/>
      <c r="L87" s="32"/>
      <c r="M87" s="52"/>
      <c r="N87" s="32"/>
    </row>
    <row r="88" spans="1:14" ht="18.75" x14ac:dyDescent="0.25">
      <c r="A88" s="719" t="s">
        <v>240</v>
      </c>
      <c r="B88" s="720"/>
      <c r="C88" s="38">
        <v>0.4</v>
      </c>
      <c r="D88" s="39">
        <v>0.8</v>
      </c>
      <c r="E88" s="39">
        <v>1.2</v>
      </c>
      <c r="F88" s="39">
        <v>1.6</v>
      </c>
      <c r="G88" s="39">
        <v>2</v>
      </c>
      <c r="H88" s="39">
        <v>2.4</v>
      </c>
      <c r="I88" s="39">
        <v>2.8</v>
      </c>
      <c r="J88" s="39">
        <v>3.2</v>
      </c>
      <c r="K88" s="39">
        <v>3.6</v>
      </c>
      <c r="L88" s="39">
        <v>4</v>
      </c>
      <c r="M88" s="39">
        <v>4.4000000000000004</v>
      </c>
      <c r="N88" s="40">
        <v>4.8</v>
      </c>
    </row>
    <row r="89" spans="1:14" ht="37.5" x14ac:dyDescent="0.25">
      <c r="A89" s="56"/>
      <c r="B89" s="57" t="s">
        <v>241</v>
      </c>
      <c r="C89" s="58">
        <v>15.748031496062993</v>
      </c>
      <c r="D89" s="59">
        <v>31.496062992125985</v>
      </c>
      <c r="E89" s="59">
        <v>47.244094488188978</v>
      </c>
      <c r="F89" s="59">
        <v>62.99212598425197</v>
      </c>
      <c r="G89" s="59">
        <v>78.740157480314963</v>
      </c>
      <c r="H89" s="59">
        <v>94.488188976377955</v>
      </c>
      <c r="I89" s="59">
        <v>110.23622047244095</v>
      </c>
      <c r="J89" s="59">
        <v>125.98425196850394</v>
      </c>
      <c r="K89" s="59">
        <v>141.73228346456693</v>
      </c>
      <c r="L89" s="59">
        <v>157.48031496062993</v>
      </c>
      <c r="M89" s="59">
        <v>173.22834645669292</v>
      </c>
      <c r="N89" s="46">
        <v>188.97637795275591</v>
      </c>
    </row>
    <row r="90" spans="1:14" ht="18.75" x14ac:dyDescent="0.25">
      <c r="A90" s="48">
        <v>0.4</v>
      </c>
      <c r="B90" s="49">
        <v>15.748031496062993</v>
      </c>
      <c r="C90" s="50">
        <f>'C Vogue Vertical'!C90+'C Vogue Vertical'!C90*(-Sumary!$B$9)</f>
        <v>24.742966406926406</v>
      </c>
      <c r="D90" s="50">
        <f>'C Vogue Vertical'!D90+'C Vogue Vertical'!D90*(-Sumary!$B$9)</f>
        <v>36.619066147186146</v>
      </c>
      <c r="E90" s="50">
        <f>'C Vogue Vertical'!E90+'C Vogue Vertical'!E90*(-Sumary!$B$9)</f>
        <v>48.495165887445886</v>
      </c>
      <c r="F90" s="50">
        <f>'C Vogue Vertical'!F90+'C Vogue Vertical'!F90*(-Sumary!$B$9)</f>
        <v>60.371265627705618</v>
      </c>
      <c r="G90" s="50">
        <f>'C Vogue Vertical'!G90+'C Vogue Vertical'!G90*(-Sumary!$B$9)</f>
        <v>73.985365367965372</v>
      </c>
      <c r="H90" s="50">
        <f>'C Vogue Vertical'!H90+'C Vogue Vertical'!H90*(-Sumary!$B$9)</f>
        <v>85.861465108225119</v>
      </c>
      <c r="I90" s="50">
        <f>'C Vogue Vertical'!I90+'C Vogue Vertical'!I90*(-Sumary!$B$9)</f>
        <v>97.737564848484837</v>
      </c>
      <c r="J90" s="50">
        <f>'C Vogue Vertical'!J90+'C Vogue Vertical'!J90*(-Sumary!$B$9)</f>
        <v>109.61366458874458</v>
      </c>
      <c r="K90" s="50">
        <f>'C Vogue Vertical'!K90+'C Vogue Vertical'!K90*(-Sumary!$B$9)</f>
        <v>121.48976432900436</v>
      </c>
      <c r="L90" s="50">
        <f>'C Vogue Vertical'!L90+'C Vogue Vertical'!L90*(-Sumary!$B$9)</f>
        <v>133.36586406926406</v>
      </c>
      <c r="M90" s="50">
        <f>'C Vogue Vertical'!M90+'C Vogue Vertical'!M90*(-Sumary!$B$9)</f>
        <v>145.24196380952381</v>
      </c>
      <c r="N90" s="50">
        <f>'C Vogue Vertical'!N90+'C Vogue Vertical'!N90*(-Sumary!$B$9)</f>
        <v>157.11806354978356</v>
      </c>
    </row>
    <row r="91" spans="1:14" ht="18.75" x14ac:dyDescent="0.25">
      <c r="A91" s="48">
        <v>0.8</v>
      </c>
      <c r="B91" s="49">
        <v>31.496062992125985</v>
      </c>
      <c r="C91" s="50">
        <f>'C Vogue Vertical'!C91+'C Vogue Vertical'!C91*(-Sumary!$B$9)</f>
        <v>31.142966406926408</v>
      </c>
      <c r="D91" s="50">
        <f>'C Vogue Vertical'!D91+'C Vogue Vertical'!D91*(-Sumary!$B$9)</f>
        <v>49.41906614718615</v>
      </c>
      <c r="E91" s="50">
        <f>'C Vogue Vertical'!E91+'C Vogue Vertical'!E91*(-Sumary!$B$9)</f>
        <v>67.695165887445896</v>
      </c>
      <c r="F91" s="50">
        <f>'C Vogue Vertical'!F91+'C Vogue Vertical'!F91*(-Sumary!$B$9)</f>
        <v>85.971265627705648</v>
      </c>
      <c r="G91" s="50">
        <f>'C Vogue Vertical'!G91+'C Vogue Vertical'!G91*(-Sumary!$B$9)</f>
        <v>105.98536536796537</v>
      </c>
      <c r="H91" s="50">
        <f>'C Vogue Vertical'!H91+'C Vogue Vertical'!H91*(-Sumary!$B$9)</f>
        <v>124.26146510822512</v>
      </c>
      <c r="I91" s="50">
        <f>'C Vogue Vertical'!I91+'C Vogue Vertical'!I91*(-Sumary!$B$9)</f>
        <v>142.53756484848481</v>
      </c>
      <c r="J91" s="50">
        <f>'C Vogue Vertical'!J91+'C Vogue Vertical'!J91*(-Sumary!$B$9)</f>
        <v>160.81366458874459</v>
      </c>
      <c r="K91" s="50">
        <f>'C Vogue Vertical'!K91+'C Vogue Vertical'!K91*(-Sumary!$B$9)</f>
        <v>179.08976432900434</v>
      </c>
      <c r="L91" s="50">
        <f>'C Vogue Vertical'!L91+'C Vogue Vertical'!L91*(-Sumary!$B$9)</f>
        <v>197.36586406926406</v>
      </c>
      <c r="M91" s="50">
        <f>'C Vogue Vertical'!M91+'C Vogue Vertical'!M91*(-Sumary!$B$9)</f>
        <v>215.64196380952382</v>
      </c>
      <c r="N91" s="50">
        <f>'C Vogue Vertical'!N91+'C Vogue Vertical'!N91*(-Sumary!$B$9)</f>
        <v>233.91806354978354</v>
      </c>
    </row>
    <row r="92" spans="1:14" ht="18.75" x14ac:dyDescent="0.25">
      <c r="A92" s="48">
        <v>1.2</v>
      </c>
      <c r="B92" s="49">
        <v>47.244094488188978</v>
      </c>
      <c r="C92" s="50">
        <f>'C Vogue Vertical'!C92+'C Vogue Vertical'!C92*(-Sumary!$B$9)</f>
        <v>37.542966406926404</v>
      </c>
      <c r="D92" s="50">
        <f>'C Vogue Vertical'!D92+'C Vogue Vertical'!D92*(-Sumary!$B$9)</f>
        <v>62.219066147186147</v>
      </c>
      <c r="E92" s="50">
        <f>'C Vogue Vertical'!E92+'C Vogue Vertical'!E92*(-Sumary!$B$9)</f>
        <v>86.895165887445884</v>
      </c>
      <c r="F92" s="50">
        <f>'C Vogue Vertical'!F92+'C Vogue Vertical'!F92*(-Sumary!$B$9)</f>
        <v>111.57126562770563</v>
      </c>
      <c r="G92" s="50">
        <f>'C Vogue Vertical'!G92+'C Vogue Vertical'!G92*(-Sumary!$B$9)</f>
        <v>137.98536536796536</v>
      </c>
      <c r="H92" s="50">
        <f>'C Vogue Vertical'!H92+'C Vogue Vertical'!H92*(-Sumary!$B$9)</f>
        <v>162.66146510822509</v>
      </c>
      <c r="I92" s="50">
        <f>'C Vogue Vertical'!I92+'C Vogue Vertical'!I92*(-Sumary!$B$9)</f>
        <v>187.33756484848482</v>
      </c>
      <c r="J92" s="50">
        <f>'C Vogue Vertical'!J92+'C Vogue Vertical'!J92*(-Sumary!$B$9)</f>
        <v>212.01366458874458</v>
      </c>
      <c r="K92" s="50">
        <f>'C Vogue Vertical'!K92+'C Vogue Vertical'!K92*(-Sumary!$B$9)</f>
        <v>236.68976432900433</v>
      </c>
      <c r="L92" s="50">
        <f>'C Vogue Vertical'!L92+'C Vogue Vertical'!L92*(-Sumary!$B$9)</f>
        <v>261.36586406926409</v>
      </c>
      <c r="M92" s="50">
        <f>'C Vogue Vertical'!M92+'C Vogue Vertical'!M92*(-Sumary!$B$9)</f>
        <v>286.04196380952385</v>
      </c>
      <c r="N92" s="50">
        <f>'C Vogue Vertical'!N92+'C Vogue Vertical'!N92*(-Sumary!$B$9)</f>
        <v>310.71806354978355</v>
      </c>
    </row>
    <row r="93" spans="1:14" ht="18.75" x14ac:dyDescent="0.25">
      <c r="A93" s="48">
        <v>1.6</v>
      </c>
      <c r="B93" s="49">
        <v>62.99212598425197</v>
      </c>
      <c r="C93" s="50">
        <f>'C Vogue Vertical'!C93+'C Vogue Vertical'!C93*(-Sumary!$B$9)</f>
        <v>43.942966406926409</v>
      </c>
      <c r="D93" s="50">
        <f>'C Vogue Vertical'!D93+'C Vogue Vertical'!D93*(-Sumary!$B$9)</f>
        <v>75.019066147186152</v>
      </c>
      <c r="E93" s="50">
        <f>'C Vogue Vertical'!E93+'C Vogue Vertical'!E93*(-Sumary!$B$9)</f>
        <v>106.09516588744589</v>
      </c>
      <c r="F93" s="50">
        <f>'C Vogue Vertical'!F93+'C Vogue Vertical'!F93*(-Sumary!$B$9)</f>
        <v>137.17126562770562</v>
      </c>
      <c r="G93" s="50">
        <f>'C Vogue Vertical'!G93+'C Vogue Vertical'!G93*(-Sumary!$B$9)</f>
        <v>169.98536536796539</v>
      </c>
      <c r="H93" s="50">
        <f>'C Vogue Vertical'!H93+'C Vogue Vertical'!H93*(-Sumary!$B$9)</f>
        <v>201.06146510822509</v>
      </c>
      <c r="I93" s="50">
        <f>'C Vogue Vertical'!I93+'C Vogue Vertical'!I93*(-Sumary!$B$9)</f>
        <v>232.13756484848483</v>
      </c>
      <c r="J93" s="50">
        <f>'C Vogue Vertical'!J93+'C Vogue Vertical'!J93*(-Sumary!$B$9)</f>
        <v>263.21366458874462</v>
      </c>
      <c r="K93" s="50">
        <f>'C Vogue Vertical'!K93+'C Vogue Vertical'!K93*(-Sumary!$B$9)</f>
        <v>294.28976432900441</v>
      </c>
      <c r="L93" s="50">
        <f>'C Vogue Vertical'!L93+'C Vogue Vertical'!L93*(-Sumary!$B$9)</f>
        <v>325.36586406926415</v>
      </c>
      <c r="M93" s="50">
        <f>'C Vogue Vertical'!M93+'C Vogue Vertical'!M93*(-Sumary!$B$9)</f>
        <v>356.44196380952383</v>
      </c>
      <c r="N93" s="50">
        <f>'C Vogue Vertical'!N93+'C Vogue Vertical'!N93*(-Sumary!$B$9)</f>
        <v>387.51806354978356</v>
      </c>
    </row>
    <row r="94" spans="1:14" ht="18.75" x14ac:dyDescent="0.25">
      <c r="A94" s="48">
        <v>2</v>
      </c>
      <c r="B94" s="49">
        <v>78.740157480314963</v>
      </c>
      <c r="C94" s="50">
        <f>'C Vogue Vertical'!C94+'C Vogue Vertical'!C94*(-Sumary!$B$9)</f>
        <v>50.342966406926408</v>
      </c>
      <c r="D94" s="50">
        <f>'C Vogue Vertical'!D94+'C Vogue Vertical'!D94*(-Sumary!$B$9)</f>
        <v>87.819066147186163</v>
      </c>
      <c r="E94" s="50">
        <f>'C Vogue Vertical'!E94+'C Vogue Vertical'!E94*(-Sumary!$B$9)</f>
        <v>125.29516588744589</v>
      </c>
      <c r="F94" s="50">
        <f>'C Vogue Vertical'!F94+'C Vogue Vertical'!F94*(-Sumary!$B$9)</f>
        <v>162.77126562770562</v>
      </c>
      <c r="G94" s="50">
        <f>'C Vogue Vertical'!G94+'C Vogue Vertical'!G94*(-Sumary!$B$9)</f>
        <v>201.98536536796539</v>
      </c>
      <c r="H94" s="50">
        <f>'C Vogue Vertical'!H94+'C Vogue Vertical'!H94*(-Sumary!$B$9)</f>
        <v>239.4614651082251</v>
      </c>
      <c r="I94" s="50">
        <f>'C Vogue Vertical'!I94+'C Vogue Vertical'!I94*(-Sumary!$B$9)</f>
        <v>276.9375648484849</v>
      </c>
      <c r="J94" s="50">
        <f>'C Vogue Vertical'!J94+'C Vogue Vertical'!J94*(-Sumary!$B$9)</f>
        <v>314.41366458874461</v>
      </c>
      <c r="K94" s="50">
        <f>'C Vogue Vertical'!K94+'C Vogue Vertical'!K94*(-Sumary!$B$9)</f>
        <v>351.88976432900444</v>
      </c>
      <c r="L94" s="50">
        <f>'C Vogue Vertical'!L94+'C Vogue Vertical'!L94*(-Sumary!$B$9)</f>
        <v>389.36586406926415</v>
      </c>
      <c r="M94" s="50">
        <f>'C Vogue Vertical'!M94+'C Vogue Vertical'!M94*(-Sumary!$B$9)</f>
        <v>426.84196380952392</v>
      </c>
      <c r="N94" s="50">
        <f>'C Vogue Vertical'!N94+'C Vogue Vertical'!N94*(-Sumary!$B$9)</f>
        <v>464.31806354978357</v>
      </c>
    </row>
    <row r="95" spans="1:14" ht="18.75" x14ac:dyDescent="0.25">
      <c r="A95" s="48">
        <v>2.4</v>
      </c>
      <c r="B95" s="49">
        <v>94.488188976377955</v>
      </c>
      <c r="C95" s="50">
        <f>'C Vogue Vertical'!C95+'C Vogue Vertical'!C95*(-Sumary!$B$9)</f>
        <v>56.742966406926406</v>
      </c>
      <c r="D95" s="50">
        <f>'C Vogue Vertical'!D95+'C Vogue Vertical'!D95*(-Sumary!$B$9)</f>
        <v>100.61906614718616</v>
      </c>
      <c r="E95" s="50">
        <f>'C Vogue Vertical'!E95+'C Vogue Vertical'!E95*(-Sumary!$B$9)</f>
        <v>144.49516588744589</v>
      </c>
      <c r="F95" s="50">
        <f>'C Vogue Vertical'!F95+'C Vogue Vertical'!F95*(-Sumary!$B$9)</f>
        <v>188.37126562770564</v>
      </c>
      <c r="G95" s="50">
        <f>'C Vogue Vertical'!G95+'C Vogue Vertical'!G95*(-Sumary!$B$9)</f>
        <v>233.98536536796536</v>
      </c>
      <c r="H95" s="50">
        <f>'C Vogue Vertical'!H95+'C Vogue Vertical'!H95*(-Sumary!$B$9)</f>
        <v>277.86146510822516</v>
      </c>
      <c r="I95" s="50">
        <f>'C Vogue Vertical'!I95+'C Vogue Vertical'!I95*(-Sumary!$B$9)</f>
        <v>321.73756484848485</v>
      </c>
      <c r="J95" s="50">
        <f>'C Vogue Vertical'!J95+'C Vogue Vertical'!J95*(-Sumary!$B$9)</f>
        <v>365.6136645887446</v>
      </c>
      <c r="K95" s="50">
        <f>'C Vogue Vertical'!K95+'C Vogue Vertical'!K95*(-Sumary!$B$9)</f>
        <v>409.48976432900446</v>
      </c>
      <c r="L95" s="50">
        <f>'C Vogue Vertical'!L95+'C Vogue Vertical'!L95*(-Sumary!$B$9)</f>
        <v>453.36586406926409</v>
      </c>
      <c r="M95" s="50">
        <f>'C Vogue Vertical'!M95+'C Vogue Vertical'!M95*(-Sumary!$B$9)</f>
        <v>497.2419638095239</v>
      </c>
      <c r="N95" s="50">
        <f>'C Vogue Vertical'!N95+'C Vogue Vertical'!N95*(-Sumary!$B$9)</f>
        <v>541.11806354978353</v>
      </c>
    </row>
    <row r="96" spans="1:14" ht="18.75" x14ac:dyDescent="0.25">
      <c r="A96" s="48">
        <v>2.8</v>
      </c>
      <c r="B96" s="49">
        <v>110.23622047244095</v>
      </c>
      <c r="C96" s="50">
        <f>'C Vogue Vertical'!C96+'C Vogue Vertical'!C96*(-Sumary!$B$9)</f>
        <v>63.142966406926405</v>
      </c>
      <c r="D96" s="50">
        <f>'C Vogue Vertical'!D96+'C Vogue Vertical'!D96*(-Sumary!$B$9)</f>
        <v>113.41906614718616</v>
      </c>
      <c r="E96" s="50">
        <f>'C Vogue Vertical'!E96+'C Vogue Vertical'!E96*(-Sumary!$B$9)</f>
        <v>163.69516588744588</v>
      </c>
      <c r="F96" s="50">
        <f>'C Vogue Vertical'!F96+'C Vogue Vertical'!F96*(-Sumary!$B$9)</f>
        <v>213.97126562770561</v>
      </c>
      <c r="G96" s="50">
        <f>'C Vogue Vertical'!G96+'C Vogue Vertical'!G96*(-Sumary!$B$9)</f>
        <v>265.98536536796541</v>
      </c>
      <c r="H96" s="50">
        <f>'C Vogue Vertical'!H96+'C Vogue Vertical'!H96*(-Sumary!$B$9)</f>
        <v>316.26146510822514</v>
      </c>
      <c r="I96" s="50">
        <f>'C Vogue Vertical'!I96+'C Vogue Vertical'!I96*(-Sumary!$B$9)</f>
        <v>366.53756484848486</v>
      </c>
      <c r="J96" s="50">
        <f>'C Vogue Vertical'!J96+'C Vogue Vertical'!J96*(-Sumary!$B$9)</f>
        <v>416.81366458874459</v>
      </c>
      <c r="K96" s="50">
        <f>'C Vogue Vertical'!K96+'C Vogue Vertical'!K96*(-Sumary!$B$9)</f>
        <v>467.08976432900437</v>
      </c>
      <c r="L96" s="50">
        <f>'C Vogue Vertical'!L96+'C Vogue Vertical'!L96*(-Sumary!$B$9)</f>
        <v>517.36586406926403</v>
      </c>
      <c r="M96" s="50">
        <f>'C Vogue Vertical'!M96+'C Vogue Vertical'!M96*(-Sumary!$B$9)</f>
        <v>567.64196380952376</v>
      </c>
      <c r="N96" s="50">
        <f>'C Vogue Vertical'!N96+'C Vogue Vertical'!N96*(-Sumary!$B$9)</f>
        <v>617.9180635497836</v>
      </c>
    </row>
    <row r="97" spans="1:14" ht="18.75" x14ac:dyDescent="0.25">
      <c r="A97" s="48">
        <v>3.2</v>
      </c>
      <c r="B97" s="49">
        <v>125.98425196850394</v>
      </c>
      <c r="C97" s="50">
        <f>'C Vogue Vertical'!C97+'C Vogue Vertical'!C97*(-Sumary!$B$9)</f>
        <v>69.542966406926425</v>
      </c>
      <c r="D97" s="50">
        <f>'C Vogue Vertical'!D97+'C Vogue Vertical'!D97*(-Sumary!$B$9)</f>
        <v>126.21906614718618</v>
      </c>
      <c r="E97" s="50">
        <f>'C Vogue Vertical'!E97+'C Vogue Vertical'!E97*(-Sumary!$B$9)</f>
        <v>182.8951658874459</v>
      </c>
      <c r="F97" s="50">
        <f>'C Vogue Vertical'!F97+'C Vogue Vertical'!F97*(-Sumary!$B$9)</f>
        <v>239.57126562770569</v>
      </c>
      <c r="G97" s="50">
        <f>'C Vogue Vertical'!G97+'C Vogue Vertical'!G97*(-Sumary!$B$9)</f>
        <v>297.98536536796541</v>
      </c>
      <c r="H97" s="50">
        <f>'C Vogue Vertical'!H97+'C Vogue Vertical'!H97*(-Sumary!$B$9)</f>
        <v>354.66146510822517</v>
      </c>
      <c r="I97" s="50">
        <f>'C Vogue Vertical'!I97+'C Vogue Vertical'!I97*(-Sumary!$B$9)</f>
        <v>411.33756484848487</v>
      </c>
      <c r="J97" s="50">
        <f>'C Vogue Vertical'!J97+'C Vogue Vertical'!J97*(-Sumary!$B$9)</f>
        <v>468.01366458874469</v>
      </c>
      <c r="K97" s="50">
        <f>'C Vogue Vertical'!K97+'C Vogue Vertical'!K97*(-Sumary!$B$9)</f>
        <v>524.68976432900433</v>
      </c>
      <c r="L97" s="50">
        <f>'C Vogue Vertical'!L97+'C Vogue Vertical'!L97*(-Sumary!$B$9)</f>
        <v>581.36586406926403</v>
      </c>
      <c r="M97" s="50">
        <f>'C Vogue Vertical'!M97+'C Vogue Vertical'!M97*(-Sumary!$B$9)</f>
        <v>638.04196380952385</v>
      </c>
      <c r="N97" s="50">
        <f>'C Vogue Vertical'!N97+'C Vogue Vertical'!N97*(-Sumary!$B$9)</f>
        <v>694.71806354978366</v>
      </c>
    </row>
    <row r="98" spans="1:14" ht="18.75" x14ac:dyDescent="0.25">
      <c r="A98" s="48">
        <v>3.6</v>
      </c>
      <c r="B98" s="49">
        <v>141.73228346456693</v>
      </c>
      <c r="C98" s="50">
        <f>'C Vogue Vertical'!C98+'C Vogue Vertical'!C98*(-Sumary!$B$9)</f>
        <v>75.942966406926416</v>
      </c>
      <c r="D98" s="50">
        <f>'C Vogue Vertical'!D98+'C Vogue Vertical'!D98*(-Sumary!$B$9)</f>
        <v>139.01906614718615</v>
      </c>
      <c r="E98" s="50">
        <f>'C Vogue Vertical'!E98+'C Vogue Vertical'!E98*(-Sumary!$B$9)</f>
        <v>202.09516588744589</v>
      </c>
      <c r="F98" s="50">
        <f>'C Vogue Vertical'!F98+'C Vogue Vertical'!F98*(-Sumary!$B$9)</f>
        <v>265.17126562770568</v>
      </c>
      <c r="G98" s="50">
        <f>'C Vogue Vertical'!G98+'C Vogue Vertical'!G98*(-Sumary!$B$9)</f>
        <v>329.98536536796541</v>
      </c>
      <c r="H98" s="50">
        <f>'C Vogue Vertical'!H98+'C Vogue Vertical'!H98*(-Sumary!$B$9)</f>
        <v>393.06146510822515</v>
      </c>
      <c r="I98" s="50">
        <f>'C Vogue Vertical'!I98+'C Vogue Vertical'!I98*(-Sumary!$B$9)</f>
        <v>456.13756484848483</v>
      </c>
      <c r="J98" s="50">
        <f>'C Vogue Vertical'!J98+'C Vogue Vertical'!J98*(-Sumary!$B$9)</f>
        <v>519.21366458874456</v>
      </c>
      <c r="K98" s="50">
        <f>'C Vogue Vertical'!K98+'C Vogue Vertical'!K98*(-Sumary!$B$9)</f>
        <v>582.28976432900436</v>
      </c>
      <c r="L98" s="50">
        <f>'C Vogue Vertical'!L98+'C Vogue Vertical'!L98*(-Sumary!$B$9)</f>
        <v>645.36586406926403</v>
      </c>
      <c r="M98" s="50">
        <f>'C Vogue Vertical'!M98+'C Vogue Vertical'!M98*(-Sumary!$B$9)</f>
        <v>708.44196380952383</v>
      </c>
      <c r="N98" s="50">
        <f>'C Vogue Vertical'!N98+'C Vogue Vertical'!N98*(-Sumary!$B$9)</f>
        <v>771.51806354978362</v>
      </c>
    </row>
    <row r="99" spans="1:14" ht="18.75" x14ac:dyDescent="0.25">
      <c r="A99" s="48">
        <v>4</v>
      </c>
      <c r="B99" s="49">
        <v>157.48031496062993</v>
      </c>
      <c r="C99" s="50">
        <f>'C Vogue Vertical'!C99+'C Vogue Vertical'!C99*(-Sumary!$B$9)</f>
        <v>82.342966406926408</v>
      </c>
      <c r="D99" s="50">
        <f>'C Vogue Vertical'!D99+'C Vogue Vertical'!D99*(-Sumary!$B$9)</f>
        <v>151.81906614718613</v>
      </c>
      <c r="E99" s="50">
        <f>'C Vogue Vertical'!E99+'C Vogue Vertical'!E99*(-Sumary!$B$9)</f>
        <v>221.29516588744588</v>
      </c>
      <c r="F99" s="50">
        <f>'C Vogue Vertical'!F99+'C Vogue Vertical'!F99*(-Sumary!$B$9)</f>
        <v>290.77126562770565</v>
      </c>
      <c r="G99" s="50">
        <f>'C Vogue Vertical'!G99+'C Vogue Vertical'!G99*(-Sumary!$B$9)</f>
        <v>361.98536536796541</v>
      </c>
      <c r="H99" s="50">
        <f>'C Vogue Vertical'!H99+'C Vogue Vertical'!H99*(-Sumary!$B$9)</f>
        <v>431.46146510822513</v>
      </c>
      <c r="I99" s="50">
        <f>'C Vogue Vertical'!I99+'C Vogue Vertical'!I99*(-Sumary!$B$9)</f>
        <v>500.93756484848478</v>
      </c>
      <c r="J99" s="50">
        <f>'C Vogue Vertical'!J99+'C Vogue Vertical'!J99*(-Sumary!$B$9)</f>
        <v>570.4136645887445</v>
      </c>
      <c r="K99" s="50">
        <f>'C Vogue Vertical'!K99+'C Vogue Vertical'!K99*(-Sumary!$B$9)</f>
        <v>639.88976432900438</v>
      </c>
      <c r="L99" s="50">
        <f>'C Vogue Vertical'!L99+'C Vogue Vertical'!L99*(-Sumary!$B$9)</f>
        <v>709.36586406926403</v>
      </c>
      <c r="M99" s="50">
        <f>'C Vogue Vertical'!M99+'C Vogue Vertical'!M99*(-Sumary!$B$9)</f>
        <v>778.8419638095238</v>
      </c>
      <c r="N99" s="50">
        <f>'C Vogue Vertical'!N99+'C Vogue Vertical'!N99*(-Sumary!$B$9)</f>
        <v>848.31806354978357</v>
      </c>
    </row>
    <row r="100" spans="1:14" ht="18.75" x14ac:dyDescent="0.25">
      <c r="A100" s="60"/>
      <c r="B100" s="61"/>
      <c r="C100" s="62"/>
      <c r="D100" s="62"/>
      <c r="E100" s="62"/>
      <c r="F100" s="62"/>
      <c r="G100" s="62"/>
      <c r="H100" s="62"/>
      <c r="I100" s="62"/>
      <c r="J100" s="62"/>
      <c r="K100" s="62"/>
      <c r="L100" s="62"/>
      <c r="M100" s="62"/>
      <c r="N100" s="62"/>
    </row>
    <row r="101" spans="1:14" ht="18.75" x14ac:dyDescent="0.25">
      <c r="A101" s="54" t="s">
        <v>257</v>
      </c>
      <c r="B101" s="52"/>
      <c r="C101" s="52"/>
      <c r="D101" s="32"/>
      <c r="E101" s="52"/>
      <c r="F101" s="32"/>
      <c r="G101" s="31"/>
      <c r="H101" s="32"/>
      <c r="I101" s="52"/>
      <c r="J101" s="32"/>
      <c r="K101" s="52"/>
      <c r="L101" s="32"/>
      <c r="M101" s="52"/>
      <c r="N101" s="32"/>
    </row>
    <row r="102" spans="1:14" ht="18.75" x14ac:dyDescent="0.25">
      <c r="A102" s="36" t="s">
        <v>240</v>
      </c>
      <c r="B102" s="37"/>
      <c r="C102" s="38">
        <v>0.4</v>
      </c>
      <c r="D102" s="39">
        <v>0.8</v>
      </c>
      <c r="E102" s="39">
        <v>1.2</v>
      </c>
      <c r="F102" s="39">
        <v>1.6</v>
      </c>
      <c r="G102" s="39">
        <v>2</v>
      </c>
      <c r="H102" s="39">
        <v>2.4</v>
      </c>
      <c r="I102" s="39">
        <v>2.8</v>
      </c>
      <c r="J102" s="39">
        <v>3.2</v>
      </c>
      <c r="K102" s="39">
        <v>3.6</v>
      </c>
      <c r="L102" s="39">
        <v>4</v>
      </c>
      <c r="M102" s="39">
        <v>4.4000000000000004</v>
      </c>
      <c r="N102" s="40">
        <v>4.8</v>
      </c>
    </row>
    <row r="103" spans="1:14" ht="37.5" x14ac:dyDescent="0.25">
      <c r="A103" s="56"/>
      <c r="B103" s="57" t="s">
        <v>241</v>
      </c>
      <c r="C103" s="58">
        <v>15.748031496062993</v>
      </c>
      <c r="D103" s="59">
        <v>31.496062992125985</v>
      </c>
      <c r="E103" s="59">
        <v>47.244094488188978</v>
      </c>
      <c r="F103" s="59">
        <v>62.99212598425197</v>
      </c>
      <c r="G103" s="59">
        <v>78.740157480314963</v>
      </c>
      <c r="H103" s="59">
        <v>94.488188976377955</v>
      </c>
      <c r="I103" s="59">
        <v>110.23622047244095</v>
      </c>
      <c r="J103" s="59">
        <v>125.98425196850394</v>
      </c>
      <c r="K103" s="59">
        <v>141.73228346456693</v>
      </c>
      <c r="L103" s="59">
        <v>157.48031496062993</v>
      </c>
      <c r="M103" s="59">
        <v>173.22834645669292</v>
      </c>
      <c r="N103" s="46">
        <v>188.97637795275591</v>
      </c>
    </row>
    <row r="104" spans="1:14" ht="18.75" x14ac:dyDescent="0.25">
      <c r="A104" s="52"/>
      <c r="B104" s="52"/>
      <c r="C104" s="50">
        <f>'C Vogue Vertical'!C104+'C Vogue Vertical'!C104*(-Sumary!$B$10)</f>
        <v>13.356856450216451</v>
      </c>
      <c r="D104" s="50">
        <f>'C Vogue Vertical'!D104+'C Vogue Vertical'!D104*(-Sumary!$B$10)</f>
        <v>16.555179567099565</v>
      </c>
      <c r="E104" s="50">
        <f>'C Vogue Vertical'!E104+'C Vogue Vertical'!E104*(-Sumary!$B$10)</f>
        <v>19.753502683982681</v>
      </c>
      <c r="F104" s="50">
        <f>'C Vogue Vertical'!F104+'C Vogue Vertical'!F104*(-Sumary!$B$10)</f>
        <v>22.951825800865798</v>
      </c>
      <c r="G104" s="50">
        <f>'C Vogue Vertical'!G104+'C Vogue Vertical'!G104*(-Sumary!$B$10)</f>
        <v>27.888148917748914</v>
      </c>
      <c r="H104" s="50">
        <f>'C Vogue Vertical'!H104+'C Vogue Vertical'!H104*(-Sumary!$B$10)</f>
        <v>31.086472034632031</v>
      </c>
      <c r="I104" s="50">
        <f>'C Vogue Vertical'!I104+'C Vogue Vertical'!I104*(-Sumary!$B$10)</f>
        <v>34.284795151515155</v>
      </c>
      <c r="J104" s="50">
        <f>'C Vogue Vertical'!J104+'C Vogue Vertical'!J104*(-Sumary!$B$10)</f>
        <v>37.483118268398265</v>
      </c>
      <c r="K104" s="50">
        <f>'C Vogue Vertical'!K104+'C Vogue Vertical'!K104*(-Sumary!$B$10)</f>
        <v>40.681441385281389</v>
      </c>
      <c r="L104" s="50">
        <f>'C Vogue Vertical'!L104+'C Vogue Vertical'!L104*(-Sumary!$B$10)</f>
        <v>43.879764502164505</v>
      </c>
      <c r="M104" s="50">
        <f>'C Vogue Vertical'!M104+'C Vogue Vertical'!M104*(-Sumary!$B$10)</f>
        <v>47.078087619047622</v>
      </c>
      <c r="N104" s="50">
        <f>'C Vogue Vertical'!N104+'C Vogue Vertical'!N104*(-Sumary!$B$10)</f>
        <v>50.276410735930739</v>
      </c>
    </row>
    <row r="105" spans="1:14" x14ac:dyDescent="0.25">
      <c r="D105" s="66"/>
      <c r="F105" s="66"/>
      <c r="H105" s="66"/>
      <c r="J105" s="66"/>
      <c r="L105" s="66"/>
      <c r="N105" s="66"/>
    </row>
    <row r="106" spans="1:14" ht="18.75" x14ac:dyDescent="0.25">
      <c r="A106" s="31"/>
      <c r="B106" s="67" t="s">
        <v>258</v>
      </c>
      <c r="C106" s="31"/>
      <c r="D106" s="31"/>
      <c r="E106" s="31"/>
      <c r="F106" s="31"/>
      <c r="G106" s="31"/>
      <c r="H106" s="31"/>
      <c r="I106" s="31"/>
      <c r="J106" s="31"/>
      <c r="K106" s="31"/>
      <c r="L106" s="31"/>
      <c r="M106" s="31"/>
      <c r="N106" s="31"/>
    </row>
    <row r="107" spans="1:14" ht="18.75" x14ac:dyDescent="0.25">
      <c r="A107" s="31"/>
      <c r="B107" s="67" t="s">
        <v>249</v>
      </c>
      <c r="C107" s="31"/>
      <c r="D107" s="31"/>
      <c r="E107" s="31"/>
      <c r="F107" s="31"/>
      <c r="G107" s="31"/>
      <c r="H107" s="31"/>
      <c r="I107" s="31"/>
      <c r="J107" s="31"/>
      <c r="K107" s="31"/>
      <c r="L107" s="31"/>
      <c r="M107" s="31"/>
      <c r="N107" s="31"/>
    </row>
    <row r="108" spans="1:14" ht="18.75" x14ac:dyDescent="0.25">
      <c r="A108" s="31"/>
      <c r="B108" s="67" t="s">
        <v>250</v>
      </c>
      <c r="C108" s="31"/>
      <c r="D108" s="31"/>
      <c r="E108" s="31"/>
      <c r="F108" s="31"/>
      <c r="G108" s="31"/>
      <c r="H108" s="31"/>
      <c r="I108" s="31"/>
      <c r="J108" s="31"/>
      <c r="K108" s="31"/>
      <c r="L108" s="31"/>
      <c r="M108" s="31"/>
      <c r="N108" s="31"/>
    </row>
    <row r="109" spans="1:14" ht="18.75" x14ac:dyDescent="0.25">
      <c r="A109" s="31"/>
      <c r="B109" s="31"/>
      <c r="C109" s="31"/>
      <c r="D109" s="31"/>
      <c r="E109" s="31"/>
      <c r="F109" s="31"/>
      <c r="G109" s="31"/>
      <c r="H109" s="31"/>
      <c r="I109" s="31"/>
      <c r="J109" s="74" t="s">
        <v>259</v>
      </c>
      <c r="K109" s="31"/>
      <c r="L109" s="31"/>
      <c r="M109" s="31"/>
      <c r="N109" s="31"/>
    </row>
    <row r="110" spans="1:14" ht="18.75" x14ac:dyDescent="0.25">
      <c r="A110" s="75" t="s">
        <v>260</v>
      </c>
      <c r="B110" s="31"/>
      <c r="C110" s="76"/>
      <c r="D110" s="31"/>
      <c r="E110" s="31"/>
      <c r="F110" s="31"/>
      <c r="G110" s="31"/>
      <c r="H110" s="66"/>
      <c r="J110" s="67" t="s">
        <v>261</v>
      </c>
      <c r="K110" s="77">
        <v>60.033999999999999</v>
      </c>
      <c r="L110" s="31"/>
      <c r="N110" s="66"/>
    </row>
    <row r="111" spans="1:14" ht="18.75" x14ac:dyDescent="0.25">
      <c r="A111" s="31"/>
      <c r="B111" s="31"/>
      <c r="D111" s="724" t="s">
        <v>262</v>
      </c>
      <c r="E111" s="724"/>
      <c r="F111" s="724"/>
      <c r="G111" s="77">
        <v>0.92400000000000004</v>
      </c>
      <c r="H111" s="66"/>
      <c r="J111" s="67" t="s">
        <v>263</v>
      </c>
      <c r="K111" s="77">
        <v>14.82</v>
      </c>
      <c r="L111" s="31"/>
      <c r="N111" s="66"/>
    </row>
    <row r="112" spans="1:14" ht="18.75" x14ac:dyDescent="0.25">
      <c r="A112" s="31"/>
      <c r="B112" s="31"/>
      <c r="D112" s="725" t="s">
        <v>1193</v>
      </c>
      <c r="E112" s="725"/>
      <c r="F112" s="725"/>
      <c r="G112" s="77">
        <v>1.044</v>
      </c>
      <c r="H112" s="66"/>
      <c r="J112" s="67" t="s">
        <v>264</v>
      </c>
      <c r="K112" s="77">
        <v>9.9190000000000005</v>
      </c>
      <c r="L112" s="31"/>
      <c r="N112" s="66"/>
    </row>
    <row r="113" spans="1:22" ht="18.75" x14ac:dyDescent="0.25">
      <c r="D113" s="75" t="s">
        <v>265</v>
      </c>
      <c r="E113" s="75"/>
      <c r="F113" s="75"/>
      <c r="G113" s="77">
        <v>1.26</v>
      </c>
      <c r="H113" s="66"/>
      <c r="J113" s="67" t="s">
        <v>266</v>
      </c>
      <c r="K113" s="77">
        <v>5.4209999999999994</v>
      </c>
      <c r="L113" s="31"/>
      <c r="N113" s="66"/>
    </row>
    <row r="114" spans="1:22" ht="18.75" x14ac:dyDescent="0.25">
      <c r="D114" s="75" t="s">
        <v>1191</v>
      </c>
      <c r="E114" s="75"/>
      <c r="F114" s="75"/>
      <c r="G114" s="31"/>
      <c r="H114" s="66"/>
      <c r="J114" s="66"/>
      <c r="L114" s="31"/>
      <c r="N114" s="66"/>
      <c r="V114" s="79"/>
    </row>
    <row r="115" spans="1:22" ht="18.75" x14ac:dyDescent="0.25">
      <c r="D115" s="75" t="s">
        <v>267</v>
      </c>
      <c r="E115" s="31"/>
      <c r="F115" s="66"/>
      <c r="G115" s="77">
        <v>1.752</v>
      </c>
      <c r="H115" s="31"/>
      <c r="I115" s="31"/>
      <c r="J115" s="31"/>
      <c r="K115" s="31"/>
      <c r="L115" s="31"/>
      <c r="M115" s="31"/>
      <c r="N115" s="31"/>
    </row>
    <row r="116" spans="1:22" ht="18.75" x14ac:dyDescent="0.25">
      <c r="D116" s="75" t="s">
        <v>268</v>
      </c>
      <c r="E116" s="31"/>
      <c r="F116" s="66"/>
      <c r="G116" s="77">
        <v>1.752</v>
      </c>
      <c r="H116" s="31"/>
      <c r="I116" s="31"/>
      <c r="J116" s="31"/>
      <c r="K116" s="31"/>
      <c r="L116" s="31"/>
      <c r="M116" s="31"/>
      <c r="N116" s="31"/>
    </row>
    <row r="117" spans="1:22" ht="18.75" x14ac:dyDescent="0.25">
      <c r="D117" s="66"/>
      <c r="F117" s="66"/>
      <c r="H117" s="31"/>
      <c r="I117" s="31"/>
      <c r="J117" s="31"/>
      <c r="K117" s="31"/>
      <c r="L117" s="31"/>
      <c r="M117" s="31"/>
      <c r="N117" s="31"/>
    </row>
    <row r="118" spans="1:22" ht="18.75" x14ac:dyDescent="0.25">
      <c r="D118" s="66"/>
      <c r="F118" s="66"/>
      <c r="H118" s="31"/>
      <c r="I118" s="31"/>
      <c r="J118" s="31"/>
      <c r="K118" s="31"/>
      <c r="L118" s="31"/>
      <c r="M118" s="31"/>
      <c r="N118" s="31"/>
    </row>
    <row r="119" spans="1:22" ht="18.75" x14ac:dyDescent="0.25">
      <c r="D119" s="66"/>
      <c r="F119" s="66"/>
      <c r="H119" s="31"/>
      <c r="I119" s="31"/>
      <c r="J119" s="31"/>
      <c r="K119" s="31"/>
      <c r="L119" s="31"/>
      <c r="M119" s="31"/>
      <c r="N119" s="31"/>
    </row>
    <row r="120" spans="1:22" ht="18.75" x14ac:dyDescent="0.25">
      <c r="D120" s="66"/>
      <c r="F120" s="66"/>
      <c r="G120" s="66"/>
      <c r="H120" s="31"/>
      <c r="I120" s="31"/>
      <c r="J120" s="31"/>
      <c r="K120" s="31"/>
      <c r="L120" s="31"/>
      <c r="M120" s="31"/>
      <c r="N120" s="31"/>
    </row>
    <row r="121" spans="1:22" ht="18.75" x14ac:dyDescent="0.25">
      <c r="A121" s="31"/>
      <c r="B121" s="31"/>
      <c r="C121" s="78"/>
      <c r="D121" s="31"/>
      <c r="E121" s="31"/>
      <c r="F121" s="66"/>
      <c r="G121" s="75"/>
      <c r="H121" s="31"/>
      <c r="I121" s="31"/>
      <c r="J121" s="31"/>
      <c r="K121" s="31"/>
      <c r="L121" s="31"/>
      <c r="M121" s="31"/>
      <c r="N121" s="31"/>
    </row>
    <row r="122" spans="1:22" ht="18.600000000000001" customHeight="1" x14ac:dyDescent="0.25">
      <c r="A122" s="31"/>
      <c r="B122" s="31"/>
      <c r="D122" s="66"/>
      <c r="F122" s="66"/>
      <c r="H122" s="31"/>
      <c r="I122" s="31"/>
      <c r="J122" s="31"/>
      <c r="K122" s="31"/>
      <c r="L122" s="31"/>
      <c r="M122" s="31"/>
      <c r="N122" s="31"/>
    </row>
    <row r="123" spans="1:22" ht="18.75" x14ac:dyDescent="0.25">
      <c r="A123" s="76"/>
      <c r="B123" s="31"/>
      <c r="C123" s="80"/>
      <c r="D123" s="66"/>
      <c r="F123" s="66"/>
      <c r="H123" s="66"/>
      <c r="I123" s="31"/>
      <c r="J123" s="31"/>
      <c r="K123" s="31"/>
      <c r="L123" s="31"/>
      <c r="M123" s="31"/>
      <c r="N123" s="31"/>
    </row>
    <row r="124" spans="1:22" ht="18.75" x14ac:dyDescent="0.25">
      <c r="A124" s="31"/>
      <c r="B124" s="31"/>
      <c r="C124" s="31"/>
      <c r="D124" s="66"/>
      <c r="F124" s="66"/>
      <c r="H124" s="66"/>
      <c r="J124" s="66"/>
      <c r="L124" s="66"/>
      <c r="N124" s="66"/>
    </row>
    <row r="125" spans="1:22" ht="18.75" x14ac:dyDescent="0.25">
      <c r="A125" s="31"/>
      <c r="B125" s="31"/>
      <c r="C125" s="31"/>
      <c r="D125" s="31"/>
      <c r="E125" s="31"/>
      <c r="F125" s="66"/>
      <c r="G125" s="75"/>
      <c r="H125" s="66"/>
      <c r="J125" s="66"/>
      <c r="L125" s="66"/>
      <c r="N125" s="66"/>
    </row>
    <row r="126" spans="1:22" ht="18.75" x14ac:dyDescent="0.25">
      <c r="A126" s="31"/>
      <c r="B126" s="31"/>
      <c r="D126" s="66"/>
      <c r="F126" s="66"/>
      <c r="H126" s="66"/>
      <c r="J126" s="66"/>
      <c r="L126" s="66"/>
      <c r="N126" s="66"/>
    </row>
    <row r="127" spans="1:22" ht="18.75" x14ac:dyDescent="0.25">
      <c r="A127" s="31"/>
      <c r="B127" s="31"/>
      <c r="C127" s="31"/>
      <c r="D127" s="31"/>
      <c r="E127" s="31"/>
      <c r="F127" s="66"/>
      <c r="G127" s="75"/>
      <c r="H127" s="31"/>
      <c r="I127" s="31"/>
      <c r="J127" s="31"/>
      <c r="K127" s="31"/>
      <c r="L127" s="31"/>
      <c r="M127" s="31"/>
      <c r="N127" s="31"/>
    </row>
    <row r="128" spans="1:22" ht="18.75" x14ac:dyDescent="0.25">
      <c r="A128" s="31"/>
      <c r="B128" s="31"/>
      <c r="C128" s="31"/>
      <c r="D128" s="66"/>
      <c r="F128" s="66"/>
      <c r="H128" s="31"/>
      <c r="I128" s="31"/>
      <c r="J128" s="31"/>
      <c r="K128" s="31"/>
      <c r="L128" s="31"/>
      <c r="M128" s="31"/>
      <c r="N128" s="31"/>
    </row>
    <row r="129" spans="1:14" ht="18.75" x14ac:dyDescent="0.25">
      <c r="A129" s="31"/>
      <c r="B129" s="31"/>
      <c r="C129" s="31"/>
      <c r="D129" s="66"/>
      <c r="F129" s="66"/>
      <c r="H129" s="66"/>
      <c r="I129" s="31"/>
      <c r="J129" s="31"/>
      <c r="K129" s="31"/>
      <c r="L129" s="31"/>
      <c r="M129" s="31"/>
      <c r="N129" s="31"/>
    </row>
    <row r="130" spans="1:14" ht="18.75" x14ac:dyDescent="0.25">
      <c r="A130" s="31"/>
      <c r="B130" s="31"/>
      <c r="D130" s="66"/>
      <c r="F130" s="66"/>
      <c r="H130" s="32"/>
      <c r="I130" s="31"/>
      <c r="J130" s="32"/>
      <c r="K130" s="31"/>
      <c r="L130" s="32"/>
      <c r="M130" s="31"/>
      <c r="N130" s="32"/>
    </row>
    <row r="131" spans="1:14" ht="18.75" x14ac:dyDescent="0.25">
      <c r="A131" s="31"/>
      <c r="B131" s="31"/>
      <c r="C131" s="31"/>
      <c r="D131" s="31"/>
      <c r="E131" s="31"/>
      <c r="F131" s="75"/>
      <c r="G131" s="31"/>
      <c r="H131" s="32"/>
      <c r="I131" s="31"/>
      <c r="J131" s="32"/>
      <c r="K131" s="31"/>
      <c r="L131" s="32"/>
      <c r="M131" s="31"/>
      <c r="N131" s="32"/>
    </row>
    <row r="132" spans="1:14" ht="18.75" x14ac:dyDescent="0.25">
      <c r="A132" s="31"/>
      <c r="B132" s="31"/>
      <c r="C132" s="31"/>
      <c r="D132" s="31"/>
      <c r="E132" s="31"/>
      <c r="F132" s="31"/>
      <c r="G132" s="31"/>
      <c r="H132" s="32"/>
      <c r="I132" s="31"/>
      <c r="J132" s="32"/>
      <c r="K132" s="31"/>
      <c r="L132" s="32"/>
      <c r="M132" s="31"/>
      <c r="N132" s="32"/>
    </row>
    <row r="133" spans="1:14" ht="18.75" x14ac:dyDescent="0.25">
      <c r="A133" s="31"/>
      <c r="B133" s="31"/>
      <c r="C133" s="31"/>
      <c r="D133" s="66"/>
      <c r="F133" s="66"/>
      <c r="H133" s="32"/>
      <c r="I133" s="31"/>
      <c r="J133" s="32"/>
      <c r="K133" s="31"/>
      <c r="L133" s="32"/>
      <c r="M133" s="31"/>
      <c r="N133" s="32"/>
    </row>
    <row r="134" spans="1:14" ht="18.75" x14ac:dyDescent="0.25">
      <c r="A134" s="31"/>
      <c r="B134" s="31"/>
      <c r="C134" s="31"/>
      <c r="D134" s="66"/>
      <c r="F134" s="66"/>
      <c r="H134" s="32"/>
      <c r="I134" s="31"/>
      <c r="J134" s="32"/>
      <c r="K134" s="31"/>
      <c r="L134" s="32"/>
      <c r="M134" s="31"/>
      <c r="N134" s="32"/>
    </row>
    <row r="135" spans="1:14" ht="18.75" x14ac:dyDescent="0.25">
      <c r="A135" s="31"/>
      <c r="B135" s="31"/>
      <c r="C135" s="31"/>
      <c r="D135" s="66"/>
      <c r="F135" s="66"/>
      <c r="H135" s="32"/>
      <c r="I135" s="31"/>
      <c r="J135" s="32"/>
      <c r="K135" s="31"/>
      <c r="L135" s="32"/>
      <c r="M135" s="31"/>
      <c r="N135" s="32"/>
    </row>
    <row r="136" spans="1:14" ht="18.75" x14ac:dyDescent="0.25">
      <c r="A136" s="31"/>
      <c r="B136" s="31"/>
      <c r="C136" s="31"/>
      <c r="D136" s="66"/>
      <c r="F136" s="66"/>
      <c r="H136" s="32"/>
      <c r="I136" s="31"/>
      <c r="J136" s="32"/>
      <c r="K136" s="31"/>
      <c r="L136" s="32"/>
      <c r="M136" s="31"/>
      <c r="N136" s="32"/>
    </row>
    <row r="137" spans="1:14" ht="18.75" x14ac:dyDescent="0.25">
      <c r="A137" s="31"/>
      <c r="B137" s="31"/>
      <c r="C137" s="31"/>
      <c r="D137" s="66"/>
      <c r="F137" s="66"/>
      <c r="H137" s="32"/>
      <c r="I137" s="31"/>
      <c r="J137" s="32"/>
      <c r="K137" s="31"/>
      <c r="L137" s="32"/>
      <c r="M137" s="31"/>
      <c r="N137" s="32"/>
    </row>
    <row r="138" spans="1:14" ht="18.75" x14ac:dyDescent="0.25">
      <c r="A138" s="31"/>
      <c r="B138" s="31"/>
      <c r="C138" s="31"/>
      <c r="D138" s="66"/>
      <c r="F138" s="66"/>
      <c r="H138" s="32"/>
      <c r="I138" s="31"/>
      <c r="J138" s="32"/>
      <c r="K138" s="31"/>
      <c r="L138" s="32"/>
      <c r="M138" s="31"/>
      <c r="N138" s="32"/>
    </row>
    <row r="139" spans="1:14" ht="18.75" x14ac:dyDescent="0.25">
      <c r="A139" s="31"/>
      <c r="B139" s="31"/>
      <c r="C139" s="31"/>
      <c r="D139" s="32"/>
      <c r="E139" s="31"/>
      <c r="F139" s="32"/>
      <c r="G139" s="31"/>
      <c r="H139" s="32"/>
      <c r="I139" s="31"/>
      <c r="J139" s="32"/>
      <c r="K139" s="31"/>
      <c r="L139" s="32"/>
      <c r="M139" s="31"/>
      <c r="N139" s="32"/>
    </row>
    <row r="140" spans="1:14" x14ac:dyDescent="0.25">
      <c r="D140" s="66"/>
      <c r="F140" s="66"/>
      <c r="H140" s="66"/>
      <c r="J140" s="66"/>
      <c r="L140" s="66"/>
      <c r="N140" s="66"/>
    </row>
    <row r="141" spans="1:14" x14ac:dyDescent="0.25">
      <c r="D141" s="66"/>
      <c r="F141" s="66"/>
      <c r="H141" s="66"/>
      <c r="J141" s="66"/>
      <c r="L141" s="66"/>
      <c r="N141" s="66"/>
    </row>
    <row r="142" spans="1:14" x14ac:dyDescent="0.25">
      <c r="D142" s="66"/>
      <c r="F142" s="66"/>
      <c r="H142" s="66"/>
      <c r="J142" s="66"/>
      <c r="L142" s="66"/>
      <c r="N142" s="66"/>
    </row>
    <row r="143" spans="1:14" x14ac:dyDescent="0.25">
      <c r="D143" s="66"/>
      <c r="F143" s="66"/>
      <c r="H143" s="66"/>
      <c r="J143" s="66"/>
      <c r="L143" s="66"/>
      <c r="N143" s="66"/>
    </row>
    <row r="144" spans="1:14" x14ac:dyDescent="0.25">
      <c r="D144" s="66"/>
      <c r="F144" s="66"/>
      <c r="H144" s="66"/>
      <c r="J144" s="66"/>
      <c r="L144" s="66"/>
      <c r="N144" s="66"/>
    </row>
    <row r="145" spans="4:14" x14ac:dyDescent="0.25">
      <c r="D145" s="66"/>
      <c r="F145" s="66"/>
      <c r="H145" s="66"/>
      <c r="J145" s="66"/>
      <c r="L145" s="66"/>
      <c r="N145" s="66"/>
    </row>
    <row r="146" spans="4:14" x14ac:dyDescent="0.25">
      <c r="D146" s="66"/>
      <c r="F146" s="66"/>
      <c r="H146" s="66"/>
      <c r="J146" s="66"/>
      <c r="L146" s="66"/>
      <c r="N146" s="66"/>
    </row>
    <row r="147" spans="4:14" x14ac:dyDescent="0.25">
      <c r="D147" s="66"/>
      <c r="F147" s="66"/>
      <c r="H147" s="66"/>
      <c r="J147" s="66"/>
      <c r="L147" s="66"/>
      <c r="N147" s="66"/>
    </row>
    <row r="148" spans="4:14" x14ac:dyDescent="0.25">
      <c r="D148" s="66"/>
      <c r="F148" s="66"/>
      <c r="H148" s="66"/>
      <c r="J148" s="66"/>
      <c r="L148" s="66"/>
      <c r="N148" s="66"/>
    </row>
    <row r="149" spans="4:14" x14ac:dyDescent="0.25">
      <c r="D149" s="66"/>
      <c r="F149" s="66"/>
      <c r="H149" s="66"/>
      <c r="J149" s="66"/>
      <c r="L149" s="66"/>
      <c r="N149" s="66"/>
    </row>
    <row r="150" spans="4:14" x14ac:dyDescent="0.25">
      <c r="D150" s="66"/>
      <c r="F150" s="66"/>
      <c r="H150" s="66"/>
      <c r="J150" s="66"/>
      <c r="L150" s="66"/>
      <c r="N150" s="66"/>
    </row>
    <row r="151" spans="4:14" x14ac:dyDescent="0.25">
      <c r="D151" s="66"/>
      <c r="F151" s="66"/>
      <c r="H151" s="66"/>
      <c r="J151" s="66"/>
      <c r="L151" s="66"/>
      <c r="N151" s="66"/>
    </row>
    <row r="152" spans="4:14" x14ac:dyDescent="0.25">
      <c r="D152" s="66"/>
      <c r="F152" s="66"/>
      <c r="H152" s="66"/>
      <c r="J152" s="66"/>
      <c r="L152" s="66"/>
      <c r="N152" s="66"/>
    </row>
    <row r="153" spans="4:14" x14ac:dyDescent="0.25">
      <c r="D153" s="66"/>
      <c r="F153" s="66"/>
      <c r="H153" s="66"/>
      <c r="J153" s="66"/>
      <c r="L153" s="66"/>
      <c r="N153" s="66"/>
    </row>
    <row r="154" spans="4:14" x14ac:dyDescent="0.25">
      <c r="D154" s="66"/>
      <c r="F154" s="66"/>
      <c r="H154" s="66"/>
      <c r="J154" s="66"/>
      <c r="L154" s="66"/>
      <c r="N154" s="66"/>
    </row>
    <row r="155" spans="4:14" x14ac:dyDescent="0.25">
      <c r="D155" s="66"/>
      <c r="F155" s="66"/>
      <c r="H155" s="66"/>
      <c r="J155" s="66"/>
      <c r="L155" s="66"/>
      <c r="N155" s="66"/>
    </row>
    <row r="156" spans="4:14" x14ac:dyDescent="0.25">
      <c r="D156" s="66"/>
      <c r="F156" s="66"/>
      <c r="H156" s="66"/>
      <c r="J156" s="66"/>
      <c r="L156" s="66"/>
      <c r="N156" s="66"/>
    </row>
    <row r="157" spans="4:14" x14ac:dyDescent="0.25">
      <c r="D157" s="66"/>
      <c r="F157" s="66"/>
      <c r="H157" s="66"/>
      <c r="J157" s="66"/>
      <c r="L157" s="66"/>
      <c r="N157" s="66"/>
    </row>
    <row r="158" spans="4:14" x14ac:dyDescent="0.25">
      <c r="D158" s="66"/>
      <c r="F158" s="66"/>
      <c r="H158" s="66"/>
      <c r="J158" s="66"/>
      <c r="L158" s="66"/>
      <c r="N158" s="66"/>
    </row>
    <row r="159" spans="4:14" x14ac:dyDescent="0.25">
      <c r="D159" s="66"/>
      <c r="F159" s="66"/>
      <c r="H159" s="66"/>
      <c r="J159" s="66"/>
      <c r="L159" s="66"/>
      <c r="N159" s="66"/>
    </row>
    <row r="160" spans="4:14" x14ac:dyDescent="0.25">
      <c r="D160" s="66"/>
      <c r="F160" s="66"/>
      <c r="H160" s="66"/>
      <c r="J160" s="66"/>
      <c r="L160" s="66"/>
      <c r="N160" s="66"/>
    </row>
    <row r="161" spans="4:14" x14ac:dyDescent="0.25">
      <c r="D161" s="66"/>
      <c r="F161" s="66"/>
      <c r="H161" s="66"/>
      <c r="J161" s="66"/>
      <c r="L161" s="66"/>
      <c r="N161" s="66"/>
    </row>
    <row r="162" spans="4:14" x14ac:dyDescent="0.25">
      <c r="D162" s="66"/>
      <c r="F162" s="66"/>
      <c r="H162" s="66"/>
      <c r="J162" s="66"/>
      <c r="L162" s="66"/>
      <c r="N162" s="66"/>
    </row>
    <row r="163" spans="4:14" x14ac:dyDescent="0.25">
      <c r="D163" s="66"/>
      <c r="F163" s="66"/>
      <c r="H163" s="66"/>
      <c r="J163" s="66"/>
      <c r="L163" s="66"/>
      <c r="N163" s="66"/>
    </row>
    <row r="164" spans="4:14" x14ac:dyDescent="0.25">
      <c r="D164" s="66"/>
      <c r="F164" s="66"/>
      <c r="H164" s="66"/>
      <c r="J164" s="66"/>
      <c r="L164" s="66"/>
      <c r="N164" s="66"/>
    </row>
    <row r="165" spans="4:14" x14ac:dyDescent="0.25">
      <c r="D165" s="66"/>
      <c r="F165" s="66"/>
      <c r="H165" s="66"/>
      <c r="J165" s="66"/>
      <c r="L165" s="66"/>
      <c r="N165" s="66"/>
    </row>
    <row r="166" spans="4:14" x14ac:dyDescent="0.25">
      <c r="D166" s="66"/>
      <c r="F166" s="66"/>
      <c r="H166" s="66"/>
      <c r="J166" s="66"/>
      <c r="L166" s="66"/>
      <c r="N166" s="66"/>
    </row>
    <row r="167" spans="4:14" x14ac:dyDescent="0.25">
      <c r="D167" s="66"/>
      <c r="F167" s="66"/>
      <c r="H167" s="66"/>
      <c r="J167" s="66"/>
      <c r="L167" s="66"/>
      <c r="N167" s="66"/>
    </row>
    <row r="168" spans="4:14" x14ac:dyDescent="0.25">
      <c r="D168" s="66"/>
      <c r="F168" s="66"/>
      <c r="H168" s="66"/>
      <c r="J168" s="66"/>
      <c r="L168" s="66"/>
      <c r="N168" s="66"/>
    </row>
    <row r="169" spans="4:14" x14ac:dyDescent="0.25">
      <c r="D169" s="66"/>
      <c r="F169" s="66"/>
      <c r="H169" s="66"/>
      <c r="J169" s="66"/>
      <c r="L169" s="66"/>
      <c r="N169" s="66"/>
    </row>
    <row r="170" spans="4:14" x14ac:dyDescent="0.25">
      <c r="D170" s="66"/>
      <c r="F170" s="66"/>
      <c r="H170" s="66"/>
      <c r="J170" s="66"/>
      <c r="L170" s="66"/>
      <c r="N170" s="66"/>
    </row>
    <row r="171" spans="4:14" x14ac:dyDescent="0.25">
      <c r="D171" s="66"/>
      <c r="F171" s="66"/>
      <c r="H171" s="66"/>
      <c r="J171" s="66"/>
      <c r="L171" s="66"/>
      <c r="N171" s="66"/>
    </row>
    <row r="172" spans="4:14" x14ac:dyDescent="0.25">
      <c r="D172" s="66"/>
      <c r="F172" s="66"/>
      <c r="H172" s="66"/>
      <c r="J172" s="66"/>
      <c r="L172" s="66"/>
      <c r="N172" s="66"/>
    </row>
    <row r="173" spans="4:14" x14ac:dyDescent="0.25">
      <c r="D173" s="66"/>
      <c r="F173" s="66"/>
      <c r="H173" s="66"/>
      <c r="J173" s="66"/>
      <c r="L173" s="66"/>
      <c r="N173" s="66"/>
    </row>
    <row r="174" spans="4:14" x14ac:dyDescent="0.25">
      <c r="D174" s="66"/>
      <c r="F174" s="66"/>
      <c r="H174" s="66"/>
      <c r="J174" s="66"/>
      <c r="L174" s="66"/>
      <c r="N174" s="66"/>
    </row>
    <row r="175" spans="4:14" x14ac:dyDescent="0.25">
      <c r="D175" s="66"/>
      <c r="F175" s="66"/>
      <c r="H175" s="66"/>
      <c r="J175" s="66"/>
      <c r="L175" s="66"/>
      <c r="N175" s="66"/>
    </row>
    <row r="176" spans="4:14" x14ac:dyDescent="0.25">
      <c r="D176" s="66"/>
      <c r="F176" s="66"/>
      <c r="H176" s="66"/>
      <c r="J176" s="66"/>
      <c r="L176" s="66"/>
      <c r="N176" s="66"/>
    </row>
    <row r="177" spans="4:14" x14ac:dyDescent="0.25">
      <c r="D177" s="66"/>
      <c r="F177" s="66"/>
      <c r="H177" s="66"/>
      <c r="J177" s="66"/>
      <c r="L177" s="66"/>
      <c r="N177" s="66"/>
    </row>
    <row r="178" spans="4:14" x14ac:dyDescent="0.25">
      <c r="D178" s="66"/>
      <c r="F178" s="66"/>
      <c r="H178" s="66"/>
      <c r="J178" s="66"/>
      <c r="L178" s="66"/>
      <c r="N178" s="66"/>
    </row>
    <row r="179" spans="4:14" x14ac:dyDescent="0.25">
      <c r="D179" s="66"/>
      <c r="F179" s="66"/>
      <c r="H179" s="66"/>
      <c r="J179" s="66"/>
      <c r="L179" s="66"/>
      <c r="N179" s="66"/>
    </row>
    <row r="180" spans="4:14" x14ac:dyDescent="0.25">
      <c r="D180" s="66"/>
      <c r="F180" s="66"/>
      <c r="H180" s="66"/>
      <c r="J180" s="66"/>
      <c r="L180" s="66"/>
      <c r="N180" s="66"/>
    </row>
    <row r="181" spans="4:14" x14ac:dyDescent="0.25">
      <c r="D181" s="66"/>
      <c r="F181" s="66"/>
      <c r="H181" s="66"/>
      <c r="J181" s="66"/>
      <c r="L181" s="66"/>
      <c r="N181" s="66"/>
    </row>
    <row r="182" spans="4:14" x14ac:dyDescent="0.25">
      <c r="D182" s="66"/>
      <c r="F182" s="66"/>
      <c r="H182" s="66"/>
      <c r="J182" s="66"/>
      <c r="L182" s="66"/>
      <c r="N182" s="66"/>
    </row>
    <row r="183" spans="4:14" x14ac:dyDescent="0.25">
      <c r="D183" s="66"/>
      <c r="F183" s="66"/>
      <c r="H183" s="66"/>
      <c r="J183" s="66"/>
      <c r="L183" s="66"/>
      <c r="N183" s="66"/>
    </row>
    <row r="184" spans="4:14" x14ac:dyDescent="0.25">
      <c r="D184" s="66"/>
      <c r="F184" s="66"/>
      <c r="H184" s="66"/>
      <c r="J184" s="66"/>
      <c r="L184" s="66"/>
      <c r="N184" s="66"/>
    </row>
    <row r="185" spans="4:14" x14ac:dyDescent="0.25">
      <c r="D185" s="66"/>
      <c r="F185" s="66"/>
      <c r="H185" s="66"/>
      <c r="J185" s="66"/>
      <c r="L185" s="66"/>
      <c r="N185" s="66"/>
    </row>
    <row r="186" spans="4:14" x14ac:dyDescent="0.25">
      <c r="D186" s="66"/>
      <c r="F186" s="66"/>
      <c r="H186" s="66"/>
      <c r="J186" s="66"/>
      <c r="L186" s="66"/>
      <c r="N186" s="66"/>
    </row>
    <row r="187" spans="4:14" x14ac:dyDescent="0.25">
      <c r="D187" s="66"/>
      <c r="F187" s="66"/>
      <c r="H187" s="66"/>
      <c r="J187" s="66"/>
      <c r="L187" s="66"/>
      <c r="N187" s="66"/>
    </row>
    <row r="188" spans="4:14" x14ac:dyDescent="0.25">
      <c r="D188" s="66"/>
      <c r="F188" s="66"/>
      <c r="H188" s="66"/>
      <c r="J188" s="66"/>
      <c r="L188" s="66"/>
      <c r="N188" s="66"/>
    </row>
    <row r="189" spans="4:14" x14ac:dyDescent="0.25">
      <c r="D189" s="66"/>
      <c r="F189" s="66"/>
      <c r="H189" s="66"/>
      <c r="J189" s="66"/>
      <c r="L189" s="66"/>
      <c r="N189" s="66"/>
    </row>
    <row r="190" spans="4:14" x14ac:dyDescent="0.25">
      <c r="D190" s="66"/>
      <c r="F190" s="66"/>
      <c r="H190" s="66"/>
      <c r="J190" s="66"/>
      <c r="L190" s="66"/>
      <c r="N190" s="66"/>
    </row>
    <row r="191" spans="4:14" x14ac:dyDescent="0.25">
      <c r="D191" s="66"/>
      <c r="F191" s="66"/>
      <c r="H191" s="66"/>
      <c r="J191" s="66"/>
      <c r="L191" s="66"/>
      <c r="N191" s="66"/>
    </row>
    <row r="192" spans="4:14" x14ac:dyDescent="0.25">
      <c r="D192" s="66"/>
      <c r="F192" s="66"/>
      <c r="H192" s="66"/>
      <c r="J192" s="66"/>
      <c r="L192" s="66"/>
      <c r="N192" s="66"/>
    </row>
    <row r="193" spans="4:14" x14ac:dyDescent="0.25">
      <c r="D193" s="66"/>
      <c r="F193" s="66"/>
      <c r="H193" s="66"/>
      <c r="J193" s="66"/>
      <c r="L193" s="66"/>
      <c r="N193" s="66"/>
    </row>
    <row r="194" spans="4:14" x14ac:dyDescent="0.25">
      <c r="D194" s="66"/>
      <c r="F194" s="66"/>
      <c r="H194" s="66"/>
      <c r="J194" s="66"/>
      <c r="L194" s="66"/>
      <c r="N194" s="66"/>
    </row>
    <row r="195" spans="4:14" x14ac:dyDescent="0.25">
      <c r="D195" s="66"/>
      <c r="F195" s="66"/>
      <c r="H195" s="66"/>
      <c r="J195" s="66"/>
      <c r="L195" s="66"/>
      <c r="N195" s="66"/>
    </row>
    <row r="196" spans="4:14" x14ac:dyDescent="0.25">
      <c r="D196" s="66"/>
      <c r="F196" s="66"/>
      <c r="H196" s="66"/>
      <c r="J196" s="66"/>
      <c r="L196" s="66"/>
      <c r="N196" s="66"/>
    </row>
    <row r="197" spans="4:14" x14ac:dyDescent="0.25">
      <c r="D197" s="66"/>
      <c r="F197" s="66"/>
      <c r="H197" s="66"/>
      <c r="J197" s="66"/>
      <c r="L197" s="66"/>
      <c r="N197" s="66"/>
    </row>
    <row r="198" spans="4:14" x14ac:dyDescent="0.25">
      <c r="D198" s="66"/>
      <c r="F198" s="66"/>
      <c r="H198" s="66"/>
      <c r="J198" s="66"/>
      <c r="L198" s="66"/>
      <c r="N198" s="66"/>
    </row>
    <row r="199" spans="4:14" x14ac:dyDescent="0.25">
      <c r="D199" s="66"/>
      <c r="F199" s="66"/>
      <c r="H199" s="66"/>
      <c r="J199" s="66"/>
      <c r="L199" s="66"/>
      <c r="N199" s="66"/>
    </row>
    <row r="200" spans="4:14" x14ac:dyDescent="0.25">
      <c r="D200" s="66"/>
      <c r="F200" s="66"/>
      <c r="H200" s="66"/>
      <c r="J200" s="66"/>
      <c r="L200" s="66"/>
      <c r="N200" s="66"/>
    </row>
    <row r="201" spans="4:14" x14ac:dyDescent="0.25">
      <c r="D201" s="66"/>
      <c r="F201" s="66"/>
      <c r="H201" s="66"/>
      <c r="J201" s="66"/>
      <c r="L201" s="66"/>
      <c r="N201" s="66"/>
    </row>
    <row r="202" spans="4:14" x14ac:dyDescent="0.25">
      <c r="D202" s="66"/>
      <c r="F202" s="66"/>
      <c r="H202" s="66"/>
      <c r="J202" s="66"/>
      <c r="L202" s="66"/>
      <c r="N202" s="66"/>
    </row>
    <row r="203" spans="4:14" x14ac:dyDescent="0.25">
      <c r="D203" s="66"/>
      <c r="F203" s="66"/>
      <c r="H203" s="66"/>
      <c r="J203" s="66"/>
      <c r="L203" s="66"/>
      <c r="N203" s="66"/>
    </row>
    <row r="204" spans="4:14" x14ac:dyDescent="0.25">
      <c r="D204" s="66"/>
      <c r="F204" s="66"/>
      <c r="H204" s="66"/>
      <c r="J204" s="66"/>
      <c r="L204" s="66"/>
      <c r="N204" s="66"/>
    </row>
    <row r="205" spans="4:14" x14ac:dyDescent="0.25">
      <c r="D205" s="66"/>
      <c r="F205" s="66"/>
      <c r="H205" s="66"/>
      <c r="J205" s="66"/>
      <c r="L205" s="66"/>
      <c r="N205" s="66"/>
    </row>
    <row r="206" spans="4:14" x14ac:dyDescent="0.25">
      <c r="D206" s="66"/>
      <c r="F206" s="66"/>
      <c r="H206" s="66"/>
      <c r="J206" s="66"/>
      <c r="L206" s="66"/>
      <c r="N206" s="66"/>
    </row>
    <row r="207" spans="4:14" x14ac:dyDescent="0.25">
      <c r="D207" s="66"/>
      <c r="F207" s="66"/>
      <c r="H207" s="66"/>
      <c r="J207" s="66"/>
      <c r="L207" s="66"/>
      <c r="N207" s="66"/>
    </row>
    <row r="208" spans="4:14" x14ac:dyDescent="0.25">
      <c r="D208" s="66"/>
      <c r="F208" s="66"/>
      <c r="H208" s="66"/>
      <c r="J208" s="66"/>
      <c r="L208" s="66"/>
      <c r="N208" s="66"/>
    </row>
    <row r="209" spans="4:14" x14ac:dyDescent="0.25">
      <c r="D209" s="66"/>
      <c r="F209" s="66"/>
      <c r="H209" s="66"/>
      <c r="J209" s="66"/>
      <c r="L209" s="66"/>
      <c r="N209" s="66"/>
    </row>
    <row r="210" spans="4:14" x14ac:dyDescent="0.25">
      <c r="D210" s="66"/>
      <c r="F210" s="66"/>
      <c r="H210" s="66"/>
      <c r="J210" s="66"/>
      <c r="L210" s="66"/>
      <c r="N210" s="66"/>
    </row>
    <row r="211" spans="4:14" x14ac:dyDescent="0.25">
      <c r="D211" s="66"/>
      <c r="F211" s="66"/>
      <c r="H211" s="66"/>
      <c r="J211" s="66"/>
      <c r="L211" s="66"/>
      <c r="N211" s="66"/>
    </row>
    <row r="212" spans="4:14" x14ac:dyDescent="0.25">
      <c r="D212" s="66"/>
      <c r="F212" s="66"/>
      <c r="H212" s="66"/>
      <c r="J212" s="66"/>
      <c r="L212" s="66"/>
      <c r="N212" s="66"/>
    </row>
    <row r="213" spans="4:14" x14ac:dyDescent="0.25">
      <c r="D213" s="66"/>
      <c r="F213" s="66"/>
      <c r="H213" s="66"/>
      <c r="J213" s="66"/>
      <c r="L213" s="66"/>
      <c r="N213" s="66"/>
    </row>
    <row r="214" spans="4:14" x14ac:dyDescent="0.25">
      <c r="D214" s="66"/>
      <c r="F214" s="66"/>
      <c r="H214" s="66"/>
      <c r="J214" s="66"/>
      <c r="L214" s="66"/>
      <c r="N214" s="66"/>
    </row>
    <row r="215" spans="4:14" x14ac:dyDescent="0.25">
      <c r="D215" s="66"/>
      <c r="F215" s="66"/>
      <c r="H215" s="66"/>
      <c r="J215" s="66"/>
      <c r="L215" s="66"/>
      <c r="N215" s="66"/>
    </row>
    <row r="216" spans="4:14" x14ac:dyDescent="0.25">
      <c r="D216" s="66"/>
      <c r="F216" s="66"/>
      <c r="H216" s="66"/>
      <c r="J216" s="66"/>
      <c r="L216" s="66"/>
      <c r="N216" s="66"/>
    </row>
    <row r="217" spans="4:14" x14ac:dyDescent="0.25">
      <c r="D217" s="66"/>
      <c r="F217" s="66"/>
      <c r="H217" s="66"/>
      <c r="J217" s="66"/>
      <c r="L217" s="66"/>
      <c r="N217" s="66"/>
    </row>
    <row r="218" spans="4:14" x14ac:dyDescent="0.25">
      <c r="D218" s="66"/>
      <c r="F218" s="66"/>
      <c r="H218" s="66"/>
      <c r="J218" s="66"/>
      <c r="L218" s="66"/>
      <c r="N218" s="66"/>
    </row>
    <row r="219" spans="4:14" x14ac:dyDescent="0.25">
      <c r="D219" s="66"/>
      <c r="F219" s="66"/>
      <c r="H219" s="66"/>
      <c r="J219" s="66"/>
      <c r="L219" s="66"/>
      <c r="N219" s="66"/>
    </row>
    <row r="220" spans="4:14" x14ac:dyDescent="0.25">
      <c r="D220" s="66"/>
      <c r="F220" s="66"/>
      <c r="H220" s="66"/>
      <c r="J220" s="66"/>
      <c r="L220" s="66"/>
      <c r="N220" s="66"/>
    </row>
    <row r="221" spans="4:14" x14ac:dyDescent="0.25">
      <c r="D221" s="66"/>
      <c r="F221" s="66"/>
      <c r="H221" s="66"/>
      <c r="J221" s="66"/>
      <c r="L221" s="66"/>
      <c r="N221" s="66"/>
    </row>
    <row r="222" spans="4:14" x14ac:dyDescent="0.25">
      <c r="D222" s="66"/>
      <c r="F222" s="66"/>
      <c r="H222" s="66"/>
      <c r="J222" s="66"/>
      <c r="L222" s="66"/>
      <c r="N222" s="66"/>
    </row>
    <row r="223" spans="4:14" x14ac:dyDescent="0.25">
      <c r="D223" s="66"/>
      <c r="F223" s="66"/>
      <c r="H223" s="66"/>
      <c r="J223" s="66"/>
      <c r="L223" s="66"/>
      <c r="N223" s="66"/>
    </row>
    <row r="224" spans="4:14" x14ac:dyDescent="0.25">
      <c r="D224" s="66"/>
      <c r="F224" s="66"/>
      <c r="H224" s="66"/>
      <c r="J224" s="66"/>
      <c r="L224" s="66"/>
      <c r="N224" s="66"/>
    </row>
    <row r="225" spans="4:14" x14ac:dyDescent="0.25">
      <c r="D225" s="66"/>
      <c r="F225" s="66"/>
      <c r="H225" s="66"/>
      <c r="J225" s="66"/>
      <c r="L225" s="66"/>
      <c r="N225" s="66"/>
    </row>
    <row r="226" spans="4:14" x14ac:dyDescent="0.25">
      <c r="D226" s="66"/>
      <c r="F226" s="66"/>
      <c r="H226" s="66"/>
      <c r="J226" s="66"/>
      <c r="L226" s="66"/>
      <c r="N226" s="66"/>
    </row>
    <row r="227" spans="4:14" x14ac:dyDescent="0.25">
      <c r="D227" s="66"/>
      <c r="F227" s="66"/>
      <c r="H227" s="66"/>
      <c r="J227" s="66"/>
      <c r="L227" s="66"/>
      <c r="N227" s="66"/>
    </row>
    <row r="228" spans="4:14" x14ac:dyDescent="0.25">
      <c r="D228" s="66"/>
      <c r="F228" s="66"/>
      <c r="H228" s="66"/>
      <c r="J228" s="66"/>
      <c r="L228" s="66"/>
      <c r="N228" s="66"/>
    </row>
    <row r="229" spans="4:14" x14ac:dyDescent="0.25">
      <c r="D229" s="66"/>
      <c r="F229" s="66"/>
      <c r="H229" s="66"/>
      <c r="J229" s="66"/>
      <c r="L229" s="66"/>
      <c r="N229" s="66"/>
    </row>
    <row r="230" spans="4:14" x14ac:dyDescent="0.25">
      <c r="D230" s="66"/>
      <c r="F230" s="66"/>
      <c r="H230" s="66"/>
      <c r="J230" s="66"/>
      <c r="L230" s="66"/>
      <c r="N230" s="66"/>
    </row>
    <row r="231" spans="4:14" x14ac:dyDescent="0.25">
      <c r="D231" s="66"/>
      <c r="F231" s="66"/>
      <c r="H231" s="66"/>
      <c r="J231" s="66"/>
      <c r="L231" s="66"/>
      <c r="N231" s="66"/>
    </row>
    <row r="232" spans="4:14" x14ac:dyDescent="0.25">
      <c r="D232" s="66"/>
      <c r="F232" s="66"/>
      <c r="H232" s="66"/>
      <c r="J232" s="66"/>
      <c r="L232" s="66"/>
      <c r="N232" s="66"/>
    </row>
    <row r="233" spans="4:14" x14ac:dyDescent="0.25">
      <c r="D233" s="66"/>
      <c r="F233" s="66"/>
      <c r="H233" s="66"/>
      <c r="J233" s="66"/>
      <c r="L233" s="66"/>
      <c r="N233" s="66"/>
    </row>
    <row r="234" spans="4:14" x14ac:dyDescent="0.25">
      <c r="D234" s="66"/>
      <c r="F234" s="66"/>
      <c r="H234" s="66"/>
      <c r="J234" s="66"/>
      <c r="L234" s="66"/>
      <c r="N234" s="66"/>
    </row>
    <row r="235" spans="4:14" x14ac:dyDescent="0.25">
      <c r="D235" s="66"/>
      <c r="F235" s="66"/>
      <c r="H235" s="66"/>
      <c r="J235" s="66"/>
      <c r="L235" s="66"/>
      <c r="N235" s="66"/>
    </row>
    <row r="236" spans="4:14" x14ac:dyDescent="0.25">
      <c r="D236" s="66"/>
      <c r="F236" s="66"/>
      <c r="H236" s="66"/>
      <c r="J236" s="66"/>
      <c r="L236" s="66"/>
      <c r="N236" s="66"/>
    </row>
    <row r="237" spans="4:14" x14ac:dyDescent="0.25">
      <c r="D237" s="66"/>
      <c r="F237" s="66"/>
      <c r="H237" s="66"/>
      <c r="J237" s="66"/>
      <c r="L237" s="66"/>
      <c r="N237" s="66"/>
    </row>
    <row r="238" spans="4:14" x14ac:dyDescent="0.25">
      <c r="D238" s="66"/>
      <c r="F238" s="66"/>
      <c r="H238" s="66"/>
      <c r="J238" s="66"/>
      <c r="L238" s="66"/>
      <c r="N238" s="66"/>
    </row>
    <row r="239" spans="4:14" x14ac:dyDescent="0.25">
      <c r="D239" s="66"/>
      <c r="F239" s="66"/>
      <c r="H239" s="66"/>
      <c r="J239" s="66"/>
      <c r="L239" s="66"/>
      <c r="N239" s="66"/>
    </row>
    <row r="240" spans="4:14" x14ac:dyDescent="0.25">
      <c r="D240" s="66"/>
      <c r="F240" s="66"/>
      <c r="H240" s="66"/>
      <c r="J240" s="66"/>
      <c r="L240" s="66"/>
      <c r="N240" s="66"/>
    </row>
    <row r="241" spans="4:14" x14ac:dyDescent="0.25">
      <c r="D241" s="66"/>
      <c r="F241" s="66"/>
      <c r="H241" s="66"/>
      <c r="J241" s="66"/>
      <c r="L241" s="66"/>
      <c r="N241" s="66"/>
    </row>
    <row r="242" spans="4:14" x14ac:dyDescent="0.25">
      <c r="D242" s="66"/>
      <c r="F242" s="66"/>
      <c r="H242" s="66"/>
      <c r="J242" s="66"/>
      <c r="L242" s="66"/>
      <c r="N242" s="66"/>
    </row>
    <row r="243" spans="4:14" x14ac:dyDescent="0.25">
      <c r="D243" s="66"/>
      <c r="F243" s="66"/>
      <c r="H243" s="66"/>
      <c r="J243" s="66"/>
      <c r="L243" s="66"/>
      <c r="N243" s="66"/>
    </row>
    <row r="244" spans="4:14" x14ac:dyDescent="0.25">
      <c r="D244" s="66"/>
      <c r="F244" s="66"/>
      <c r="H244" s="66"/>
      <c r="J244" s="66"/>
      <c r="L244" s="66"/>
      <c r="N244" s="66"/>
    </row>
    <row r="245" spans="4:14" x14ac:dyDescent="0.25">
      <c r="D245" s="66"/>
      <c r="F245" s="66"/>
      <c r="H245" s="66"/>
      <c r="J245" s="66"/>
      <c r="L245" s="66"/>
      <c r="N245" s="66"/>
    </row>
    <row r="246" spans="4:14" x14ac:dyDescent="0.25">
      <c r="D246" s="66"/>
      <c r="F246" s="66"/>
      <c r="H246" s="66"/>
      <c r="J246" s="66"/>
      <c r="L246" s="66"/>
      <c r="N246" s="66"/>
    </row>
    <row r="247" spans="4:14" x14ac:dyDescent="0.25">
      <c r="D247" s="66"/>
      <c r="F247" s="66"/>
      <c r="H247" s="66"/>
      <c r="J247" s="66"/>
      <c r="L247" s="66"/>
      <c r="N247" s="66"/>
    </row>
    <row r="248" spans="4:14" x14ac:dyDescent="0.25">
      <c r="D248" s="66"/>
      <c r="F248" s="66"/>
      <c r="H248" s="66"/>
      <c r="J248" s="66"/>
      <c r="L248" s="66"/>
      <c r="N248" s="66"/>
    </row>
    <row r="249" spans="4:14" x14ac:dyDescent="0.25">
      <c r="D249" s="66"/>
      <c r="F249" s="66"/>
      <c r="H249" s="66"/>
      <c r="J249" s="66"/>
      <c r="L249" s="66"/>
      <c r="N249" s="66"/>
    </row>
    <row r="250" spans="4:14" x14ac:dyDescent="0.25">
      <c r="D250" s="66"/>
      <c r="F250" s="66"/>
      <c r="H250" s="66"/>
      <c r="J250" s="66"/>
      <c r="L250" s="66"/>
      <c r="N250" s="66"/>
    </row>
    <row r="251" spans="4:14" x14ac:dyDescent="0.25">
      <c r="D251" s="66"/>
      <c r="F251" s="66"/>
      <c r="H251" s="66"/>
      <c r="J251" s="66"/>
      <c r="L251" s="66"/>
      <c r="N251" s="66"/>
    </row>
    <row r="252" spans="4:14" x14ac:dyDescent="0.25">
      <c r="D252" s="66"/>
      <c r="F252" s="66"/>
      <c r="H252" s="66"/>
      <c r="J252" s="66"/>
      <c r="L252" s="66"/>
      <c r="N252" s="66"/>
    </row>
    <row r="253" spans="4:14" x14ac:dyDescent="0.25">
      <c r="D253" s="66"/>
      <c r="F253" s="66"/>
      <c r="H253" s="66"/>
      <c r="J253" s="66"/>
      <c r="L253" s="66"/>
      <c r="N253" s="66"/>
    </row>
    <row r="254" spans="4:14" x14ac:dyDescent="0.25">
      <c r="D254" s="66"/>
      <c r="F254" s="66"/>
      <c r="H254" s="66"/>
      <c r="J254" s="66"/>
      <c r="L254" s="66"/>
      <c r="N254" s="66"/>
    </row>
    <row r="255" spans="4:14" x14ac:dyDescent="0.25">
      <c r="D255" s="66"/>
      <c r="F255" s="66"/>
      <c r="H255" s="66"/>
      <c r="J255" s="66"/>
      <c r="L255" s="66"/>
      <c r="N255" s="66"/>
    </row>
    <row r="256" spans="4:14" x14ac:dyDescent="0.25">
      <c r="D256" s="66"/>
      <c r="F256" s="66"/>
      <c r="H256" s="66"/>
      <c r="J256" s="66"/>
      <c r="L256" s="66"/>
      <c r="N256" s="66"/>
    </row>
    <row r="257" spans="4:14" x14ac:dyDescent="0.25">
      <c r="D257" s="66"/>
      <c r="F257" s="66"/>
      <c r="H257" s="66"/>
      <c r="J257" s="66"/>
      <c r="L257" s="66"/>
      <c r="N257" s="66"/>
    </row>
    <row r="258" spans="4:14" x14ac:dyDescent="0.25">
      <c r="D258" s="66"/>
      <c r="F258" s="66"/>
      <c r="H258" s="66"/>
      <c r="J258" s="66"/>
      <c r="L258" s="66"/>
      <c r="N258" s="66"/>
    </row>
    <row r="259" spans="4:14" x14ac:dyDescent="0.25">
      <c r="D259" s="66"/>
      <c r="F259" s="66"/>
      <c r="H259" s="66"/>
      <c r="J259" s="66"/>
      <c r="L259" s="66"/>
      <c r="N259" s="66"/>
    </row>
    <row r="260" spans="4:14" x14ac:dyDescent="0.25">
      <c r="D260" s="66"/>
      <c r="F260" s="66"/>
      <c r="H260" s="66"/>
      <c r="J260" s="66"/>
      <c r="L260" s="66"/>
      <c r="N260" s="66"/>
    </row>
    <row r="261" spans="4:14" x14ac:dyDescent="0.25">
      <c r="D261" s="66"/>
      <c r="F261" s="66"/>
      <c r="H261" s="66"/>
      <c r="J261" s="66"/>
      <c r="L261" s="66"/>
      <c r="N261" s="66"/>
    </row>
    <row r="262" spans="4:14" x14ac:dyDescent="0.25">
      <c r="D262" s="66"/>
      <c r="F262" s="66"/>
      <c r="H262" s="66"/>
      <c r="J262" s="66"/>
      <c r="L262" s="66"/>
      <c r="N262" s="66"/>
    </row>
    <row r="263" spans="4:14" x14ac:dyDescent="0.25">
      <c r="D263" s="66"/>
      <c r="F263" s="66"/>
      <c r="H263" s="66"/>
      <c r="J263" s="66"/>
      <c r="L263" s="66"/>
      <c r="N263" s="66"/>
    </row>
    <row r="264" spans="4:14" x14ac:dyDescent="0.25">
      <c r="D264" s="66"/>
      <c r="F264" s="66"/>
      <c r="H264" s="66"/>
      <c r="J264" s="66"/>
      <c r="L264" s="66"/>
      <c r="N264" s="66"/>
    </row>
    <row r="265" spans="4:14" x14ac:dyDescent="0.25">
      <c r="D265" s="66"/>
      <c r="F265" s="66"/>
      <c r="H265" s="66"/>
      <c r="J265" s="66"/>
      <c r="L265" s="66"/>
      <c r="N265" s="66"/>
    </row>
    <row r="266" spans="4:14" x14ac:dyDescent="0.25">
      <c r="D266" s="66"/>
      <c r="F266" s="66"/>
      <c r="H266" s="66"/>
      <c r="J266" s="66"/>
      <c r="L266" s="66"/>
      <c r="N266" s="66"/>
    </row>
    <row r="267" spans="4:14" x14ac:dyDescent="0.25">
      <c r="D267" s="66"/>
      <c r="F267" s="66"/>
      <c r="H267" s="66"/>
      <c r="J267" s="66"/>
      <c r="L267" s="66"/>
      <c r="N267" s="66"/>
    </row>
    <row r="268" spans="4:14" x14ac:dyDescent="0.25">
      <c r="D268" s="66"/>
      <c r="F268" s="66"/>
      <c r="H268" s="66"/>
      <c r="J268" s="66"/>
      <c r="L268" s="66"/>
      <c r="N268" s="66"/>
    </row>
    <row r="269" spans="4:14" x14ac:dyDescent="0.25">
      <c r="D269" s="66"/>
      <c r="F269" s="66"/>
      <c r="H269" s="66"/>
      <c r="J269" s="66"/>
      <c r="L269" s="66"/>
      <c r="N269" s="66"/>
    </row>
    <row r="270" spans="4:14" x14ac:dyDescent="0.25">
      <c r="D270" s="66"/>
      <c r="F270" s="66"/>
      <c r="H270" s="66"/>
      <c r="J270" s="66"/>
      <c r="L270" s="66"/>
      <c r="N270" s="66"/>
    </row>
    <row r="271" spans="4:14" x14ac:dyDescent="0.25">
      <c r="D271" s="66"/>
      <c r="F271" s="66"/>
      <c r="H271" s="66"/>
      <c r="J271" s="66"/>
      <c r="L271" s="66"/>
      <c r="N271" s="66"/>
    </row>
    <row r="272" spans="4:14" x14ac:dyDescent="0.25">
      <c r="D272" s="66"/>
      <c r="F272" s="66"/>
      <c r="H272" s="66"/>
      <c r="J272" s="66"/>
      <c r="L272" s="66"/>
      <c r="N272" s="66"/>
    </row>
    <row r="273" spans="4:14" x14ac:dyDescent="0.25">
      <c r="D273" s="66"/>
      <c r="F273" s="66"/>
      <c r="H273" s="66"/>
      <c r="J273" s="66"/>
      <c r="L273" s="66"/>
      <c r="N273" s="66"/>
    </row>
    <row r="274" spans="4:14" x14ac:dyDescent="0.25">
      <c r="D274" s="66"/>
      <c r="F274" s="66"/>
      <c r="H274" s="66"/>
      <c r="J274" s="66"/>
      <c r="L274" s="66"/>
      <c r="N274" s="66"/>
    </row>
    <row r="275" spans="4:14" x14ac:dyDescent="0.25">
      <c r="D275" s="66"/>
      <c r="F275" s="66"/>
      <c r="H275" s="66"/>
      <c r="J275" s="66"/>
      <c r="L275" s="66"/>
      <c r="N275" s="66"/>
    </row>
    <row r="276" spans="4:14" x14ac:dyDescent="0.25">
      <c r="D276" s="66"/>
      <c r="F276" s="66"/>
      <c r="H276" s="66"/>
      <c r="J276" s="66"/>
      <c r="L276" s="66"/>
      <c r="N276" s="66"/>
    </row>
    <row r="277" spans="4:14" x14ac:dyDescent="0.25">
      <c r="D277" s="66"/>
      <c r="F277" s="66"/>
      <c r="H277" s="66"/>
      <c r="J277" s="66"/>
      <c r="L277" s="66"/>
      <c r="N277" s="66"/>
    </row>
    <row r="278" spans="4:14" x14ac:dyDescent="0.25">
      <c r="D278" s="66"/>
      <c r="F278" s="66"/>
      <c r="H278" s="66"/>
      <c r="J278" s="66"/>
      <c r="L278" s="66"/>
      <c r="N278" s="66"/>
    </row>
    <row r="279" spans="4:14" x14ac:dyDescent="0.25">
      <c r="D279" s="66"/>
      <c r="F279" s="66"/>
      <c r="H279" s="66"/>
      <c r="J279" s="66"/>
      <c r="L279" s="66"/>
      <c r="N279" s="66"/>
    </row>
    <row r="280" spans="4:14" x14ac:dyDescent="0.25">
      <c r="D280" s="66"/>
      <c r="F280" s="66"/>
      <c r="H280" s="66"/>
      <c r="J280" s="66"/>
      <c r="L280" s="66"/>
      <c r="N280" s="66"/>
    </row>
    <row r="281" spans="4:14" x14ac:dyDescent="0.25">
      <c r="D281" s="66"/>
      <c r="F281" s="66"/>
      <c r="H281" s="66"/>
      <c r="J281" s="66"/>
      <c r="L281" s="66"/>
      <c r="N281" s="66"/>
    </row>
    <row r="282" spans="4:14" x14ac:dyDescent="0.25">
      <c r="D282" s="66"/>
      <c r="F282" s="66"/>
      <c r="H282" s="66"/>
      <c r="J282" s="66"/>
      <c r="L282" s="66"/>
      <c r="N282" s="66"/>
    </row>
    <row r="283" spans="4:14" x14ac:dyDescent="0.25">
      <c r="D283" s="66"/>
      <c r="F283" s="66"/>
      <c r="H283" s="66"/>
      <c r="J283" s="66"/>
      <c r="L283" s="66"/>
      <c r="N283" s="66"/>
    </row>
    <row r="284" spans="4:14" x14ac:dyDescent="0.25">
      <c r="D284" s="66"/>
      <c r="F284" s="66"/>
      <c r="H284" s="66"/>
      <c r="J284" s="66"/>
      <c r="L284" s="66"/>
      <c r="N284" s="66"/>
    </row>
    <row r="285" spans="4:14" x14ac:dyDescent="0.25">
      <c r="D285" s="66"/>
      <c r="F285" s="66"/>
      <c r="H285" s="66"/>
      <c r="J285" s="66"/>
      <c r="L285" s="66"/>
      <c r="N285" s="66"/>
    </row>
    <row r="286" spans="4:14" x14ac:dyDescent="0.25">
      <c r="D286" s="66"/>
      <c r="F286" s="66"/>
      <c r="H286" s="66"/>
      <c r="J286" s="66"/>
      <c r="L286" s="66"/>
      <c r="N286" s="66"/>
    </row>
    <row r="287" spans="4:14" x14ac:dyDescent="0.25">
      <c r="D287" s="66"/>
      <c r="F287" s="66"/>
      <c r="H287" s="66"/>
      <c r="J287" s="66"/>
      <c r="L287" s="66"/>
      <c r="N287" s="66"/>
    </row>
    <row r="288" spans="4:14" x14ac:dyDescent="0.25">
      <c r="D288" s="66"/>
      <c r="F288" s="66"/>
      <c r="H288" s="66"/>
      <c r="J288" s="66"/>
      <c r="L288" s="66"/>
      <c r="N288" s="66"/>
    </row>
    <row r="289" spans="4:14" x14ac:dyDescent="0.25">
      <c r="D289" s="66"/>
      <c r="F289" s="66"/>
      <c r="H289" s="66"/>
      <c r="J289" s="66"/>
      <c r="L289" s="66"/>
      <c r="N289" s="66"/>
    </row>
    <row r="290" spans="4:14" x14ac:dyDescent="0.25">
      <c r="D290" s="66"/>
      <c r="F290" s="66"/>
      <c r="H290" s="66"/>
      <c r="J290" s="66"/>
      <c r="L290" s="66"/>
      <c r="N290" s="66"/>
    </row>
    <row r="291" spans="4:14" x14ac:dyDescent="0.25">
      <c r="D291" s="66"/>
      <c r="F291" s="66"/>
      <c r="H291" s="66"/>
      <c r="J291" s="66"/>
      <c r="L291" s="66"/>
      <c r="N291" s="66"/>
    </row>
    <row r="292" spans="4:14" x14ac:dyDescent="0.25">
      <c r="D292" s="66"/>
      <c r="F292" s="66"/>
      <c r="H292" s="66"/>
      <c r="J292" s="66"/>
      <c r="L292" s="66"/>
      <c r="N292" s="66"/>
    </row>
    <row r="293" spans="4:14" x14ac:dyDescent="0.25">
      <c r="D293" s="66"/>
      <c r="F293" s="66"/>
      <c r="H293" s="66"/>
      <c r="J293" s="66"/>
      <c r="L293" s="66"/>
      <c r="N293" s="66"/>
    </row>
    <row r="294" spans="4:14" x14ac:dyDescent="0.25">
      <c r="D294" s="66"/>
      <c r="F294" s="66"/>
      <c r="H294" s="66"/>
      <c r="J294" s="66"/>
      <c r="L294" s="66"/>
      <c r="N294" s="66"/>
    </row>
    <row r="295" spans="4:14" x14ac:dyDescent="0.25">
      <c r="D295" s="66"/>
      <c r="F295" s="66"/>
      <c r="H295" s="66"/>
      <c r="J295" s="66"/>
      <c r="L295" s="66"/>
      <c r="N295" s="66"/>
    </row>
    <row r="296" spans="4:14" x14ac:dyDescent="0.25">
      <c r="D296" s="66"/>
      <c r="F296" s="66"/>
      <c r="H296" s="66"/>
      <c r="J296" s="66"/>
      <c r="L296" s="66"/>
      <c r="N296" s="66"/>
    </row>
    <row r="297" spans="4:14" x14ac:dyDescent="0.25">
      <c r="D297" s="66"/>
      <c r="F297" s="66"/>
      <c r="H297" s="66"/>
      <c r="J297" s="66"/>
      <c r="L297" s="66"/>
      <c r="N297" s="66"/>
    </row>
    <row r="298" spans="4:14" x14ac:dyDescent="0.25">
      <c r="D298" s="66"/>
      <c r="F298" s="66"/>
      <c r="H298" s="66"/>
      <c r="J298" s="66"/>
      <c r="L298" s="66"/>
      <c r="N298" s="66"/>
    </row>
    <row r="299" spans="4:14" x14ac:dyDescent="0.25">
      <c r="D299" s="66"/>
      <c r="F299" s="66"/>
      <c r="H299" s="66"/>
      <c r="J299" s="66"/>
      <c r="L299" s="66"/>
      <c r="N299" s="66"/>
    </row>
    <row r="300" spans="4:14" x14ac:dyDescent="0.25">
      <c r="D300" s="66"/>
      <c r="F300" s="66"/>
      <c r="H300" s="66"/>
      <c r="J300" s="66"/>
      <c r="L300" s="66"/>
      <c r="N300" s="66"/>
    </row>
    <row r="301" spans="4:14" x14ac:dyDescent="0.25">
      <c r="D301" s="66"/>
      <c r="F301" s="66"/>
      <c r="H301" s="66"/>
      <c r="J301" s="66"/>
      <c r="L301" s="66"/>
      <c r="N301" s="66"/>
    </row>
    <row r="302" spans="4:14" x14ac:dyDescent="0.25">
      <c r="D302" s="66"/>
      <c r="F302" s="66"/>
      <c r="H302" s="66"/>
      <c r="J302" s="66"/>
      <c r="L302" s="66"/>
      <c r="N302" s="66"/>
    </row>
    <row r="303" spans="4:14" x14ac:dyDescent="0.25">
      <c r="D303" s="66"/>
      <c r="F303" s="66"/>
      <c r="H303" s="66"/>
      <c r="J303" s="66"/>
      <c r="L303" s="66"/>
      <c r="N303" s="66"/>
    </row>
    <row r="304" spans="4:14" x14ac:dyDescent="0.25">
      <c r="D304" s="66"/>
      <c r="F304" s="66"/>
      <c r="H304" s="66"/>
      <c r="J304" s="66"/>
      <c r="L304" s="66"/>
      <c r="N304" s="66"/>
    </row>
    <row r="305" spans="4:14" x14ac:dyDescent="0.25">
      <c r="D305" s="66"/>
      <c r="F305" s="66"/>
      <c r="H305" s="66"/>
      <c r="J305" s="66"/>
      <c r="L305" s="66"/>
      <c r="N305" s="66"/>
    </row>
    <row r="306" spans="4:14" x14ac:dyDescent="0.25">
      <c r="D306" s="66"/>
      <c r="F306" s="66"/>
      <c r="H306" s="66"/>
      <c r="J306" s="66"/>
      <c r="L306" s="66"/>
      <c r="N306" s="66"/>
    </row>
    <row r="307" spans="4:14" x14ac:dyDescent="0.25">
      <c r="D307" s="66"/>
      <c r="F307" s="66"/>
      <c r="H307" s="66"/>
      <c r="J307" s="66"/>
      <c r="L307" s="66"/>
      <c r="N307" s="66"/>
    </row>
    <row r="308" spans="4:14" x14ac:dyDescent="0.25">
      <c r="D308" s="66"/>
      <c r="F308" s="66"/>
      <c r="H308" s="66"/>
      <c r="J308" s="66"/>
      <c r="L308" s="66"/>
      <c r="N308" s="66"/>
    </row>
    <row r="309" spans="4:14" x14ac:dyDescent="0.25">
      <c r="D309" s="66"/>
      <c r="F309" s="66"/>
      <c r="H309" s="66"/>
      <c r="J309" s="66"/>
      <c r="L309" s="66"/>
      <c r="N309" s="66"/>
    </row>
    <row r="310" spans="4:14" x14ac:dyDescent="0.25">
      <c r="D310" s="66"/>
      <c r="F310" s="66"/>
      <c r="H310" s="66"/>
      <c r="J310" s="66"/>
      <c r="L310" s="66"/>
      <c r="N310" s="66"/>
    </row>
    <row r="311" spans="4:14" x14ac:dyDescent="0.25">
      <c r="D311" s="66"/>
      <c r="F311" s="66"/>
      <c r="H311" s="66"/>
      <c r="J311" s="66"/>
      <c r="L311" s="66"/>
      <c r="N311" s="66"/>
    </row>
    <row r="312" spans="4:14" x14ac:dyDescent="0.25">
      <c r="D312" s="66"/>
      <c r="F312" s="66"/>
      <c r="H312" s="66"/>
      <c r="J312" s="66"/>
      <c r="L312" s="66"/>
      <c r="N312" s="66"/>
    </row>
    <row r="313" spans="4:14" x14ac:dyDescent="0.25">
      <c r="D313" s="66"/>
      <c r="F313" s="66"/>
      <c r="H313" s="66"/>
      <c r="J313" s="66"/>
      <c r="L313" s="66"/>
      <c r="N313" s="66"/>
    </row>
    <row r="314" spans="4:14" x14ac:dyDescent="0.25">
      <c r="D314" s="66"/>
      <c r="F314" s="66"/>
      <c r="H314" s="66"/>
      <c r="J314" s="66"/>
      <c r="L314" s="66"/>
      <c r="N314" s="66"/>
    </row>
    <row r="315" spans="4:14" x14ac:dyDescent="0.25">
      <c r="D315" s="66"/>
      <c r="F315" s="66"/>
      <c r="H315" s="66"/>
      <c r="J315" s="66"/>
      <c r="L315" s="66"/>
      <c r="N315" s="66"/>
    </row>
    <row r="316" spans="4:14" x14ac:dyDescent="0.25">
      <c r="D316" s="66"/>
      <c r="F316" s="66"/>
      <c r="H316" s="66"/>
      <c r="J316" s="66"/>
      <c r="L316" s="66"/>
      <c r="N316" s="66"/>
    </row>
    <row r="317" spans="4:14" x14ac:dyDescent="0.25">
      <c r="D317" s="66"/>
      <c r="F317" s="66"/>
      <c r="H317" s="66"/>
      <c r="J317" s="66"/>
      <c r="L317" s="66"/>
      <c r="N317" s="66"/>
    </row>
    <row r="318" spans="4:14" x14ac:dyDescent="0.25">
      <c r="D318" s="66"/>
      <c r="F318" s="66"/>
      <c r="H318" s="66"/>
      <c r="J318" s="66"/>
      <c r="L318" s="66"/>
      <c r="N318" s="66"/>
    </row>
    <row r="319" spans="4:14" x14ac:dyDescent="0.25">
      <c r="D319" s="66"/>
      <c r="F319" s="66"/>
      <c r="H319" s="66"/>
      <c r="J319" s="66"/>
      <c r="L319" s="66"/>
      <c r="N319" s="66"/>
    </row>
    <row r="320" spans="4:14" x14ac:dyDescent="0.25">
      <c r="D320" s="66"/>
      <c r="F320" s="66"/>
      <c r="H320" s="66"/>
      <c r="J320" s="66"/>
      <c r="L320" s="66"/>
      <c r="N320" s="66"/>
    </row>
    <row r="321" spans="4:14" x14ac:dyDescent="0.25">
      <c r="D321" s="66"/>
      <c r="F321" s="66"/>
      <c r="H321" s="66"/>
      <c r="J321" s="66"/>
      <c r="L321" s="66"/>
      <c r="N321" s="66"/>
    </row>
    <row r="322" spans="4:14" x14ac:dyDescent="0.25">
      <c r="D322" s="66"/>
      <c r="F322" s="66"/>
      <c r="H322" s="66"/>
      <c r="J322" s="66"/>
      <c r="L322" s="66"/>
      <c r="N322" s="66"/>
    </row>
    <row r="323" spans="4:14" x14ac:dyDescent="0.25">
      <c r="D323" s="66"/>
      <c r="F323" s="66"/>
      <c r="H323" s="66"/>
      <c r="J323" s="66"/>
      <c r="L323" s="66"/>
      <c r="N323" s="66"/>
    </row>
    <row r="324" spans="4:14" x14ac:dyDescent="0.25">
      <c r="D324" s="66"/>
      <c r="F324" s="66"/>
      <c r="H324" s="66"/>
      <c r="J324" s="66"/>
      <c r="L324" s="66"/>
      <c r="N324" s="66"/>
    </row>
    <row r="325" spans="4:14" x14ac:dyDescent="0.25">
      <c r="D325" s="66"/>
      <c r="F325" s="66"/>
      <c r="H325" s="66"/>
      <c r="J325" s="66"/>
      <c r="L325" s="66"/>
      <c r="N325" s="66"/>
    </row>
    <row r="326" spans="4:14" x14ac:dyDescent="0.25">
      <c r="D326" s="66"/>
      <c r="F326" s="66"/>
      <c r="H326" s="66"/>
      <c r="J326" s="66"/>
      <c r="L326" s="66"/>
      <c r="N326" s="66"/>
    </row>
    <row r="327" spans="4:14" x14ac:dyDescent="0.25">
      <c r="D327" s="66"/>
      <c r="F327" s="66"/>
      <c r="H327" s="66"/>
      <c r="J327" s="66"/>
      <c r="L327" s="66"/>
      <c r="N327" s="66"/>
    </row>
    <row r="328" spans="4:14" x14ac:dyDescent="0.25">
      <c r="D328" s="66"/>
      <c r="F328" s="66"/>
      <c r="H328" s="66"/>
      <c r="J328" s="66"/>
      <c r="L328" s="66"/>
      <c r="N328" s="66"/>
    </row>
    <row r="329" spans="4:14" x14ac:dyDescent="0.25">
      <c r="D329" s="66"/>
      <c r="F329" s="66"/>
      <c r="H329" s="66"/>
      <c r="J329" s="66"/>
      <c r="L329" s="66"/>
      <c r="N329" s="66"/>
    </row>
    <row r="330" spans="4:14" x14ac:dyDescent="0.25">
      <c r="D330" s="66"/>
      <c r="F330" s="66"/>
      <c r="H330" s="66"/>
      <c r="J330" s="66"/>
      <c r="L330" s="66"/>
      <c r="N330" s="66"/>
    </row>
    <row r="331" spans="4:14" x14ac:dyDescent="0.25">
      <c r="D331" s="66"/>
      <c r="F331" s="66"/>
      <c r="H331" s="66"/>
      <c r="J331" s="66"/>
      <c r="L331" s="66"/>
      <c r="N331" s="66"/>
    </row>
    <row r="332" spans="4:14" x14ac:dyDescent="0.25">
      <c r="D332" s="66"/>
      <c r="F332" s="66"/>
      <c r="H332" s="66"/>
      <c r="J332" s="66"/>
      <c r="L332" s="66"/>
      <c r="N332" s="66"/>
    </row>
    <row r="333" spans="4:14" x14ac:dyDescent="0.25">
      <c r="D333" s="66"/>
      <c r="F333" s="66"/>
      <c r="H333" s="66"/>
      <c r="J333" s="66"/>
      <c r="L333" s="66"/>
      <c r="N333" s="66"/>
    </row>
    <row r="334" spans="4:14" x14ac:dyDescent="0.25">
      <c r="D334" s="66"/>
      <c r="F334" s="66"/>
      <c r="H334" s="66"/>
      <c r="J334" s="66"/>
      <c r="L334" s="66"/>
      <c r="N334" s="66"/>
    </row>
    <row r="335" spans="4:14" x14ac:dyDescent="0.25">
      <c r="D335" s="66"/>
      <c r="F335" s="66"/>
      <c r="H335" s="66"/>
      <c r="J335" s="66"/>
      <c r="L335" s="66"/>
      <c r="N335" s="66"/>
    </row>
    <row r="336" spans="4:14" x14ac:dyDescent="0.25">
      <c r="D336" s="66"/>
      <c r="F336" s="66"/>
      <c r="H336" s="66"/>
      <c r="J336" s="66"/>
      <c r="L336" s="66"/>
      <c r="N336" s="66"/>
    </row>
    <row r="337" spans="4:14" x14ac:dyDescent="0.25">
      <c r="D337" s="66"/>
      <c r="F337" s="66"/>
      <c r="H337" s="66"/>
      <c r="J337" s="66"/>
      <c r="L337" s="66"/>
      <c r="N337" s="66"/>
    </row>
    <row r="338" spans="4:14" x14ac:dyDescent="0.25">
      <c r="D338" s="66"/>
      <c r="F338" s="66"/>
      <c r="H338" s="66"/>
      <c r="J338" s="66"/>
      <c r="L338" s="66"/>
      <c r="N338" s="66"/>
    </row>
    <row r="339" spans="4:14" x14ac:dyDescent="0.25">
      <c r="D339" s="66"/>
      <c r="F339" s="66"/>
      <c r="H339" s="66"/>
      <c r="J339" s="66"/>
      <c r="L339" s="66"/>
      <c r="N339" s="66"/>
    </row>
    <row r="340" spans="4:14" x14ac:dyDescent="0.25">
      <c r="D340" s="66"/>
      <c r="F340" s="66"/>
      <c r="H340" s="66"/>
      <c r="J340" s="66"/>
      <c r="L340" s="66"/>
      <c r="N340" s="66"/>
    </row>
    <row r="341" spans="4:14" x14ac:dyDescent="0.25">
      <c r="D341" s="66"/>
      <c r="F341" s="66"/>
      <c r="H341" s="66"/>
      <c r="J341" s="66"/>
      <c r="L341" s="66"/>
      <c r="N341" s="66"/>
    </row>
    <row r="342" spans="4:14" x14ac:dyDescent="0.25">
      <c r="D342" s="66"/>
      <c r="F342" s="66"/>
      <c r="H342" s="66"/>
      <c r="J342" s="66"/>
      <c r="L342" s="66"/>
      <c r="N342" s="66"/>
    </row>
    <row r="343" spans="4:14" x14ac:dyDescent="0.25">
      <c r="D343" s="66"/>
      <c r="F343" s="66"/>
      <c r="H343" s="66"/>
      <c r="J343" s="66"/>
      <c r="L343" s="66"/>
      <c r="N343" s="66"/>
    </row>
    <row r="344" spans="4:14" x14ac:dyDescent="0.25">
      <c r="D344" s="66"/>
      <c r="F344" s="66"/>
      <c r="H344" s="66"/>
      <c r="J344" s="66"/>
      <c r="L344" s="66"/>
      <c r="N344" s="66"/>
    </row>
    <row r="345" spans="4:14" x14ac:dyDescent="0.25">
      <c r="D345" s="66"/>
      <c r="F345" s="66"/>
      <c r="H345" s="66"/>
      <c r="J345" s="66"/>
      <c r="L345" s="66"/>
      <c r="N345" s="66"/>
    </row>
    <row r="346" spans="4:14" x14ac:dyDescent="0.25">
      <c r="D346" s="66"/>
      <c r="F346" s="66"/>
      <c r="H346" s="66"/>
      <c r="J346" s="66"/>
      <c r="L346" s="66"/>
      <c r="N346" s="66"/>
    </row>
    <row r="347" spans="4:14" x14ac:dyDescent="0.25">
      <c r="D347" s="66"/>
      <c r="F347" s="66"/>
      <c r="H347" s="66"/>
      <c r="J347" s="66"/>
      <c r="L347" s="66"/>
      <c r="N347" s="66"/>
    </row>
    <row r="348" spans="4:14" x14ac:dyDescent="0.25">
      <c r="D348" s="66"/>
      <c r="F348" s="66"/>
      <c r="H348" s="66"/>
      <c r="J348" s="66"/>
      <c r="L348" s="66"/>
      <c r="N348" s="66"/>
    </row>
    <row r="349" spans="4:14" x14ac:dyDescent="0.25">
      <c r="D349" s="66"/>
      <c r="F349" s="66"/>
      <c r="H349" s="66"/>
      <c r="J349" s="66"/>
      <c r="L349" s="66"/>
      <c r="N349" s="66"/>
    </row>
    <row r="350" spans="4:14" x14ac:dyDescent="0.25">
      <c r="D350" s="66"/>
      <c r="F350" s="66"/>
      <c r="H350" s="66"/>
      <c r="J350" s="66"/>
      <c r="L350" s="66"/>
      <c r="N350" s="66"/>
    </row>
    <row r="351" spans="4:14" x14ac:dyDescent="0.25">
      <c r="D351" s="66"/>
      <c r="F351" s="66"/>
      <c r="H351" s="66"/>
      <c r="J351" s="66"/>
      <c r="L351" s="66"/>
      <c r="N351" s="66"/>
    </row>
    <row r="352" spans="4:14" x14ac:dyDescent="0.25">
      <c r="D352" s="66"/>
      <c r="F352" s="66"/>
      <c r="H352" s="66"/>
      <c r="J352" s="66"/>
      <c r="L352" s="66"/>
      <c r="N352" s="66"/>
    </row>
    <row r="353" spans="4:14" x14ac:dyDescent="0.25">
      <c r="D353" s="66"/>
      <c r="F353" s="66"/>
      <c r="H353" s="66"/>
      <c r="J353" s="66"/>
      <c r="L353" s="66"/>
      <c r="N353" s="66"/>
    </row>
    <row r="354" spans="4:14" x14ac:dyDescent="0.25">
      <c r="D354" s="66"/>
      <c r="F354" s="66"/>
      <c r="H354" s="66"/>
      <c r="J354" s="66"/>
      <c r="L354" s="66"/>
      <c r="N354" s="66"/>
    </row>
    <row r="355" spans="4:14" x14ac:dyDescent="0.25">
      <c r="D355" s="66"/>
      <c r="F355" s="66"/>
      <c r="H355" s="66"/>
      <c r="J355" s="66"/>
      <c r="L355" s="66"/>
      <c r="N355" s="66"/>
    </row>
    <row r="356" spans="4:14" x14ac:dyDescent="0.25">
      <c r="D356" s="66"/>
      <c r="F356" s="66"/>
      <c r="H356" s="66"/>
      <c r="J356" s="66"/>
      <c r="L356" s="66"/>
      <c r="N356" s="66"/>
    </row>
    <row r="357" spans="4:14" x14ac:dyDescent="0.25">
      <c r="D357" s="66"/>
      <c r="F357" s="66"/>
      <c r="H357" s="66"/>
      <c r="J357" s="66"/>
      <c r="L357" s="66"/>
      <c r="N357" s="66"/>
    </row>
    <row r="358" spans="4:14" x14ac:dyDescent="0.25">
      <c r="D358" s="66"/>
      <c r="F358" s="66"/>
      <c r="H358" s="66"/>
      <c r="J358" s="66"/>
      <c r="L358" s="66"/>
      <c r="N358" s="66"/>
    </row>
    <row r="359" spans="4:14" x14ac:dyDescent="0.25">
      <c r="D359" s="66"/>
      <c r="F359" s="66"/>
      <c r="H359" s="66"/>
      <c r="J359" s="66"/>
      <c r="L359" s="66"/>
      <c r="N359" s="66"/>
    </row>
    <row r="360" spans="4:14" x14ac:dyDescent="0.25">
      <c r="D360" s="66"/>
      <c r="F360" s="66"/>
      <c r="H360" s="66"/>
      <c r="J360" s="66"/>
      <c r="L360" s="66"/>
      <c r="N360" s="66"/>
    </row>
    <row r="361" spans="4:14" x14ac:dyDescent="0.25">
      <c r="D361" s="66"/>
      <c r="F361" s="66"/>
      <c r="H361" s="66"/>
      <c r="J361" s="66"/>
      <c r="L361" s="66"/>
      <c r="N361" s="66"/>
    </row>
    <row r="362" spans="4:14" x14ac:dyDescent="0.25">
      <c r="D362" s="66"/>
      <c r="F362" s="66"/>
      <c r="H362" s="66"/>
      <c r="J362" s="66"/>
      <c r="L362" s="66"/>
      <c r="N362" s="66"/>
    </row>
    <row r="363" spans="4:14" x14ac:dyDescent="0.25">
      <c r="D363" s="66"/>
      <c r="F363" s="66"/>
      <c r="H363" s="66"/>
      <c r="J363" s="66"/>
      <c r="L363" s="66"/>
      <c r="N363" s="66"/>
    </row>
    <row r="364" spans="4:14" x14ac:dyDescent="0.25">
      <c r="D364" s="66"/>
      <c r="F364" s="66"/>
      <c r="H364" s="66"/>
      <c r="J364" s="66"/>
      <c r="L364" s="66"/>
      <c r="N364" s="66"/>
    </row>
    <row r="365" spans="4:14" x14ac:dyDescent="0.25">
      <c r="D365" s="66"/>
      <c r="F365" s="66"/>
      <c r="H365" s="66"/>
      <c r="J365" s="66"/>
      <c r="L365" s="66"/>
      <c r="N365" s="66"/>
    </row>
    <row r="366" spans="4:14" x14ac:dyDescent="0.25">
      <c r="D366" s="66"/>
      <c r="F366" s="66"/>
      <c r="H366" s="66"/>
      <c r="J366" s="66"/>
      <c r="L366" s="66"/>
      <c r="N366" s="66"/>
    </row>
    <row r="367" spans="4:14" x14ac:dyDescent="0.25">
      <c r="D367" s="66"/>
      <c r="F367" s="66"/>
      <c r="H367" s="66"/>
      <c r="J367" s="66"/>
      <c r="L367" s="66"/>
      <c r="N367" s="66"/>
    </row>
    <row r="368" spans="4:14" x14ac:dyDescent="0.25">
      <c r="D368" s="66"/>
      <c r="F368" s="66"/>
      <c r="H368" s="66"/>
      <c r="J368" s="66"/>
      <c r="L368" s="66"/>
      <c r="N368" s="66"/>
    </row>
    <row r="369" spans="4:14" x14ac:dyDescent="0.25">
      <c r="D369" s="66"/>
      <c r="F369" s="66"/>
      <c r="H369" s="66"/>
      <c r="J369" s="66"/>
      <c r="L369" s="66"/>
      <c r="N369" s="66"/>
    </row>
    <row r="370" spans="4:14" x14ac:dyDescent="0.25">
      <c r="D370" s="66"/>
      <c r="F370" s="66"/>
      <c r="H370" s="66"/>
      <c r="J370" s="66"/>
      <c r="L370" s="66"/>
      <c r="N370" s="66"/>
    </row>
    <row r="371" spans="4:14" x14ac:dyDescent="0.25">
      <c r="D371" s="66"/>
      <c r="F371" s="66"/>
      <c r="H371" s="66"/>
      <c r="J371" s="66"/>
      <c r="L371" s="66"/>
      <c r="N371" s="66"/>
    </row>
    <row r="372" spans="4:14" x14ac:dyDescent="0.25">
      <c r="D372" s="66"/>
      <c r="F372" s="66"/>
      <c r="H372" s="66"/>
      <c r="J372" s="66"/>
      <c r="L372" s="66"/>
      <c r="N372" s="66"/>
    </row>
    <row r="373" spans="4:14" x14ac:dyDescent="0.25">
      <c r="D373" s="66"/>
      <c r="F373" s="66"/>
      <c r="H373" s="66"/>
      <c r="J373" s="66"/>
      <c r="L373" s="66"/>
      <c r="N373" s="66"/>
    </row>
    <row r="374" spans="4:14" x14ac:dyDescent="0.25">
      <c r="D374" s="66"/>
      <c r="F374" s="66"/>
      <c r="H374" s="66"/>
      <c r="J374" s="66"/>
      <c r="L374" s="66"/>
      <c r="N374" s="66"/>
    </row>
    <row r="375" spans="4:14" x14ac:dyDescent="0.25">
      <c r="D375" s="66"/>
      <c r="F375" s="66"/>
      <c r="H375" s="66"/>
      <c r="J375" s="66"/>
      <c r="L375" s="66"/>
      <c r="N375" s="66"/>
    </row>
    <row r="376" spans="4:14" x14ac:dyDescent="0.25">
      <c r="D376" s="66"/>
      <c r="F376" s="66"/>
      <c r="H376" s="66"/>
      <c r="J376" s="66"/>
      <c r="L376" s="66"/>
      <c r="N376" s="66"/>
    </row>
    <row r="377" spans="4:14" x14ac:dyDescent="0.25">
      <c r="D377" s="66"/>
      <c r="F377" s="66"/>
      <c r="H377" s="66"/>
      <c r="J377" s="66"/>
      <c r="L377" s="66"/>
      <c r="N377" s="66"/>
    </row>
    <row r="378" spans="4:14" x14ac:dyDescent="0.25">
      <c r="D378" s="66"/>
      <c r="F378" s="66"/>
      <c r="H378" s="66"/>
      <c r="J378" s="66"/>
      <c r="L378" s="66"/>
      <c r="N378" s="66"/>
    </row>
    <row r="379" spans="4:14" x14ac:dyDescent="0.25">
      <c r="D379" s="66"/>
      <c r="F379" s="66"/>
      <c r="H379" s="66"/>
      <c r="J379" s="66"/>
      <c r="L379" s="66"/>
      <c r="N379" s="66"/>
    </row>
    <row r="380" spans="4:14" x14ac:dyDescent="0.25">
      <c r="D380" s="66"/>
      <c r="F380" s="66"/>
      <c r="H380" s="66"/>
      <c r="J380" s="66"/>
      <c r="L380" s="66"/>
      <c r="N380" s="66"/>
    </row>
    <row r="381" spans="4:14" x14ac:dyDescent="0.25">
      <c r="D381" s="66"/>
      <c r="F381" s="66"/>
      <c r="H381" s="66"/>
      <c r="J381" s="66"/>
      <c r="L381" s="66"/>
      <c r="N381" s="66"/>
    </row>
    <row r="382" spans="4:14" x14ac:dyDescent="0.25">
      <c r="D382" s="66"/>
      <c r="F382" s="66"/>
      <c r="H382" s="66"/>
      <c r="J382" s="66"/>
      <c r="L382" s="66"/>
      <c r="N382" s="66"/>
    </row>
    <row r="383" spans="4:14" x14ac:dyDescent="0.25">
      <c r="D383" s="66"/>
      <c r="F383" s="66"/>
      <c r="H383" s="66"/>
      <c r="J383" s="66"/>
      <c r="L383" s="66"/>
      <c r="N383" s="66"/>
    </row>
    <row r="384" spans="4:14" x14ac:dyDescent="0.25">
      <c r="D384" s="66"/>
      <c r="F384" s="66"/>
      <c r="H384" s="66"/>
      <c r="J384" s="66"/>
      <c r="L384" s="66"/>
      <c r="N384" s="66"/>
    </row>
    <row r="385" spans="4:14" x14ac:dyDescent="0.25">
      <c r="D385" s="66"/>
      <c r="F385" s="66"/>
      <c r="H385" s="66"/>
      <c r="J385" s="66"/>
      <c r="L385" s="66"/>
      <c r="N385" s="66"/>
    </row>
    <row r="386" spans="4:14" x14ac:dyDescent="0.25">
      <c r="D386" s="66"/>
      <c r="F386" s="66"/>
      <c r="H386" s="66"/>
      <c r="J386" s="66"/>
      <c r="L386" s="66"/>
      <c r="N386" s="66"/>
    </row>
    <row r="387" spans="4:14" x14ac:dyDescent="0.25">
      <c r="D387" s="66"/>
      <c r="F387" s="66"/>
      <c r="H387" s="66"/>
      <c r="J387" s="66"/>
      <c r="L387" s="66"/>
      <c r="N387" s="66"/>
    </row>
    <row r="388" spans="4:14" x14ac:dyDescent="0.25">
      <c r="D388" s="66"/>
      <c r="F388" s="66"/>
      <c r="H388" s="66"/>
      <c r="J388" s="66"/>
      <c r="L388" s="66"/>
      <c r="N388" s="66"/>
    </row>
    <row r="389" spans="4:14" x14ac:dyDescent="0.25">
      <c r="D389" s="66"/>
      <c r="F389" s="66"/>
      <c r="H389" s="66"/>
      <c r="J389" s="66"/>
      <c r="L389" s="66"/>
      <c r="N389" s="66"/>
    </row>
    <row r="390" spans="4:14" x14ac:dyDescent="0.25">
      <c r="D390" s="66"/>
      <c r="F390" s="66"/>
      <c r="H390" s="66"/>
      <c r="J390" s="66"/>
      <c r="L390" s="66"/>
      <c r="N390" s="66"/>
    </row>
    <row r="391" spans="4:14" x14ac:dyDescent="0.25">
      <c r="D391" s="66"/>
      <c r="F391" s="66"/>
      <c r="H391" s="66"/>
      <c r="J391" s="66"/>
      <c r="L391" s="66"/>
      <c r="N391" s="66"/>
    </row>
    <row r="392" spans="4:14" x14ac:dyDescent="0.25">
      <c r="D392" s="66"/>
      <c r="F392" s="66"/>
      <c r="H392" s="66"/>
      <c r="J392" s="66"/>
      <c r="L392" s="66"/>
      <c r="N392" s="66"/>
    </row>
    <row r="393" spans="4:14" x14ac:dyDescent="0.25">
      <c r="D393" s="66"/>
      <c r="F393" s="66"/>
      <c r="H393" s="66"/>
      <c r="J393" s="66"/>
      <c r="L393" s="66"/>
      <c r="N393" s="66"/>
    </row>
    <row r="394" spans="4:14" x14ac:dyDescent="0.25">
      <c r="D394" s="66"/>
      <c r="F394" s="66"/>
      <c r="H394" s="66"/>
      <c r="J394" s="66"/>
      <c r="L394" s="66"/>
      <c r="N394" s="66"/>
    </row>
    <row r="395" spans="4:14" x14ac:dyDescent="0.25">
      <c r="D395" s="66"/>
      <c r="F395" s="66"/>
      <c r="H395" s="66"/>
      <c r="J395" s="66"/>
      <c r="L395" s="66"/>
      <c r="N395" s="66"/>
    </row>
    <row r="396" spans="4:14" x14ac:dyDescent="0.25">
      <c r="D396" s="66"/>
      <c r="F396" s="66"/>
      <c r="H396" s="66"/>
      <c r="J396" s="66"/>
      <c r="L396" s="66"/>
      <c r="N396" s="66"/>
    </row>
    <row r="397" spans="4:14" x14ac:dyDescent="0.25">
      <c r="D397" s="66"/>
      <c r="F397" s="66"/>
      <c r="H397" s="66"/>
      <c r="J397" s="66"/>
      <c r="L397" s="66"/>
      <c r="N397" s="66"/>
    </row>
    <row r="398" spans="4:14" x14ac:dyDescent="0.25">
      <c r="D398" s="66"/>
      <c r="F398" s="66"/>
      <c r="H398" s="66"/>
      <c r="J398" s="66"/>
      <c r="L398" s="66"/>
      <c r="N398" s="66"/>
    </row>
    <row r="399" spans="4:14" x14ac:dyDescent="0.25">
      <c r="D399" s="66"/>
      <c r="F399" s="66"/>
      <c r="H399" s="66"/>
      <c r="J399" s="66"/>
      <c r="L399" s="66"/>
      <c r="N399" s="66"/>
    </row>
    <row r="400" spans="4:14" x14ac:dyDescent="0.25">
      <c r="D400" s="66"/>
      <c r="F400" s="66"/>
      <c r="H400" s="66"/>
      <c r="J400" s="66"/>
      <c r="L400" s="66"/>
      <c r="N400" s="66"/>
    </row>
    <row r="401" spans="4:14" x14ac:dyDescent="0.25">
      <c r="D401" s="66"/>
      <c r="F401" s="66"/>
      <c r="H401" s="66"/>
      <c r="J401" s="66"/>
      <c r="L401" s="66"/>
      <c r="N401" s="66"/>
    </row>
    <row r="402" spans="4:14" x14ac:dyDescent="0.25">
      <c r="D402" s="66"/>
      <c r="F402" s="66"/>
      <c r="H402" s="66"/>
      <c r="J402" s="66"/>
      <c r="L402" s="66"/>
      <c r="N402" s="66"/>
    </row>
    <row r="403" spans="4:14" x14ac:dyDescent="0.25">
      <c r="D403" s="66"/>
      <c r="F403" s="66"/>
      <c r="H403" s="66"/>
      <c r="J403" s="66"/>
      <c r="L403" s="66"/>
      <c r="N403" s="66"/>
    </row>
    <row r="404" spans="4:14" x14ac:dyDescent="0.25">
      <c r="D404" s="66"/>
      <c r="F404" s="66"/>
      <c r="H404" s="66"/>
      <c r="J404" s="66"/>
      <c r="L404" s="66"/>
      <c r="N404" s="66"/>
    </row>
    <row r="405" spans="4:14" x14ac:dyDescent="0.25">
      <c r="D405" s="66"/>
      <c r="F405" s="66"/>
      <c r="H405" s="66"/>
      <c r="J405" s="66"/>
      <c r="L405" s="66"/>
      <c r="N405" s="66"/>
    </row>
    <row r="406" spans="4:14" x14ac:dyDescent="0.25">
      <c r="D406" s="66"/>
      <c r="F406" s="66"/>
      <c r="H406" s="66"/>
      <c r="J406" s="66"/>
      <c r="L406" s="66"/>
      <c r="N406" s="66"/>
    </row>
    <row r="407" spans="4:14" x14ac:dyDescent="0.25">
      <c r="D407" s="66"/>
      <c r="F407" s="66"/>
      <c r="H407" s="66"/>
      <c r="J407" s="66"/>
      <c r="L407" s="66"/>
      <c r="N407" s="66"/>
    </row>
    <row r="408" spans="4:14" x14ac:dyDescent="0.25">
      <c r="D408" s="66"/>
      <c r="F408" s="66"/>
      <c r="H408" s="66"/>
      <c r="J408" s="66"/>
      <c r="L408" s="66"/>
      <c r="N408" s="66"/>
    </row>
    <row r="409" spans="4:14" x14ac:dyDescent="0.25">
      <c r="D409" s="66"/>
      <c r="F409" s="66"/>
      <c r="H409" s="66"/>
      <c r="J409" s="66"/>
      <c r="L409" s="66"/>
      <c r="N409" s="66"/>
    </row>
    <row r="410" spans="4:14" x14ac:dyDescent="0.25">
      <c r="D410" s="66"/>
      <c r="F410" s="66"/>
      <c r="H410" s="66"/>
      <c r="J410" s="66"/>
      <c r="L410" s="66"/>
      <c r="N410" s="66"/>
    </row>
    <row r="411" spans="4:14" x14ac:dyDescent="0.25">
      <c r="D411" s="66"/>
      <c r="F411" s="66"/>
      <c r="H411" s="66"/>
      <c r="J411" s="66"/>
      <c r="L411" s="66"/>
      <c r="N411" s="66"/>
    </row>
    <row r="412" spans="4:14" x14ac:dyDescent="0.25">
      <c r="D412" s="66"/>
      <c r="F412" s="66"/>
      <c r="H412" s="66"/>
      <c r="J412" s="66"/>
      <c r="L412" s="66"/>
      <c r="N412" s="66"/>
    </row>
    <row r="413" spans="4:14" x14ac:dyDescent="0.25">
      <c r="D413" s="66"/>
      <c r="F413" s="66"/>
      <c r="H413" s="66"/>
      <c r="J413" s="66"/>
      <c r="L413" s="66"/>
      <c r="N413" s="66"/>
    </row>
    <row r="414" spans="4:14" x14ac:dyDescent="0.25">
      <c r="D414" s="66"/>
      <c r="F414" s="66"/>
      <c r="H414" s="66"/>
      <c r="J414" s="66"/>
      <c r="L414" s="66"/>
      <c r="N414" s="66"/>
    </row>
    <row r="415" spans="4:14" x14ac:dyDescent="0.25">
      <c r="D415" s="66"/>
      <c r="F415" s="66"/>
      <c r="H415" s="66"/>
      <c r="J415" s="66"/>
      <c r="L415" s="66"/>
      <c r="N415" s="66"/>
    </row>
    <row r="416" spans="4:14" x14ac:dyDescent="0.25">
      <c r="D416" s="66"/>
      <c r="F416" s="66"/>
      <c r="H416" s="66"/>
      <c r="J416" s="66"/>
      <c r="L416" s="66"/>
      <c r="N416" s="66"/>
    </row>
    <row r="417" spans="4:14" x14ac:dyDescent="0.25">
      <c r="D417" s="66"/>
      <c r="F417" s="66"/>
      <c r="H417" s="66"/>
      <c r="J417" s="66"/>
      <c r="L417" s="66"/>
      <c r="N417" s="66"/>
    </row>
    <row r="418" spans="4:14" x14ac:dyDescent="0.25">
      <c r="D418" s="66"/>
      <c r="F418" s="66"/>
      <c r="H418" s="66"/>
      <c r="J418" s="66"/>
      <c r="L418" s="66"/>
      <c r="N418" s="66"/>
    </row>
    <row r="419" spans="4:14" x14ac:dyDescent="0.25">
      <c r="D419" s="66"/>
      <c r="F419" s="66"/>
      <c r="H419" s="66"/>
      <c r="J419" s="66"/>
      <c r="L419" s="66"/>
      <c r="N419" s="66"/>
    </row>
    <row r="420" spans="4:14" x14ac:dyDescent="0.25">
      <c r="D420" s="66"/>
      <c r="F420" s="66"/>
      <c r="H420" s="66"/>
      <c r="J420" s="66"/>
      <c r="L420" s="66"/>
      <c r="N420" s="66"/>
    </row>
    <row r="421" spans="4:14" x14ac:dyDescent="0.25">
      <c r="D421" s="66"/>
      <c r="F421" s="66"/>
      <c r="H421" s="66"/>
      <c r="J421" s="66"/>
      <c r="L421" s="66"/>
      <c r="N421" s="66"/>
    </row>
    <row r="422" spans="4:14" x14ac:dyDescent="0.25">
      <c r="D422" s="66"/>
      <c r="F422" s="66"/>
      <c r="H422" s="66"/>
      <c r="J422" s="66"/>
      <c r="L422" s="66"/>
      <c r="N422" s="66"/>
    </row>
    <row r="423" spans="4:14" x14ac:dyDescent="0.25">
      <c r="D423" s="66"/>
      <c r="F423" s="66"/>
      <c r="H423" s="66"/>
      <c r="J423" s="66"/>
      <c r="L423" s="66"/>
      <c r="N423" s="66"/>
    </row>
    <row r="424" spans="4:14" x14ac:dyDescent="0.25">
      <c r="D424" s="66"/>
      <c r="F424" s="66"/>
      <c r="H424" s="66"/>
      <c r="J424" s="66"/>
      <c r="L424" s="66"/>
      <c r="N424" s="66"/>
    </row>
    <row r="425" spans="4:14" x14ac:dyDescent="0.25">
      <c r="D425" s="66"/>
      <c r="F425" s="66"/>
      <c r="H425" s="66"/>
      <c r="J425" s="66"/>
      <c r="L425" s="66"/>
      <c r="N425" s="66"/>
    </row>
    <row r="426" spans="4:14" x14ac:dyDescent="0.25">
      <c r="D426" s="66"/>
      <c r="F426" s="66"/>
      <c r="H426" s="66"/>
      <c r="J426" s="66"/>
      <c r="L426" s="66"/>
      <c r="N426" s="66"/>
    </row>
    <row r="427" spans="4:14" x14ac:dyDescent="0.25">
      <c r="D427" s="66"/>
      <c r="F427" s="66"/>
      <c r="H427" s="66"/>
      <c r="J427" s="66"/>
      <c r="L427" s="66"/>
      <c r="N427" s="66"/>
    </row>
    <row r="428" spans="4:14" x14ac:dyDescent="0.25">
      <c r="D428" s="66"/>
      <c r="F428" s="66"/>
      <c r="H428" s="66"/>
      <c r="J428" s="66"/>
      <c r="L428" s="66"/>
      <c r="N428" s="66"/>
    </row>
    <row r="429" spans="4:14" x14ac:dyDescent="0.25">
      <c r="D429" s="66"/>
      <c r="F429" s="66"/>
      <c r="H429" s="66"/>
      <c r="J429" s="66"/>
      <c r="L429" s="66"/>
      <c r="N429" s="66"/>
    </row>
    <row r="430" spans="4:14" x14ac:dyDescent="0.25">
      <c r="D430" s="66"/>
      <c r="F430" s="66"/>
      <c r="H430" s="66"/>
      <c r="J430" s="66"/>
      <c r="L430" s="66"/>
      <c r="N430" s="66"/>
    </row>
    <row r="431" spans="4:14" x14ac:dyDescent="0.25">
      <c r="D431" s="66"/>
      <c r="F431" s="66"/>
      <c r="H431" s="66"/>
      <c r="J431" s="66"/>
      <c r="L431" s="66"/>
      <c r="N431" s="66"/>
    </row>
    <row r="432" spans="4:14" x14ac:dyDescent="0.25">
      <c r="D432" s="66"/>
      <c r="F432" s="66"/>
      <c r="H432" s="66"/>
      <c r="J432" s="66"/>
      <c r="L432" s="66"/>
      <c r="N432" s="66"/>
    </row>
    <row r="433" spans="4:14" x14ac:dyDescent="0.25">
      <c r="D433" s="66"/>
      <c r="F433" s="66"/>
      <c r="H433" s="66"/>
      <c r="J433" s="66"/>
      <c r="L433" s="66"/>
      <c r="N433" s="66"/>
    </row>
    <row r="434" spans="4:14" x14ac:dyDescent="0.25">
      <c r="D434" s="66"/>
      <c r="F434" s="66"/>
      <c r="H434" s="66"/>
      <c r="J434" s="66"/>
      <c r="L434" s="66"/>
      <c r="N434" s="66"/>
    </row>
    <row r="435" spans="4:14" x14ac:dyDescent="0.25">
      <c r="D435" s="66"/>
      <c r="F435" s="66"/>
      <c r="H435" s="66"/>
      <c r="J435" s="66"/>
      <c r="L435" s="66"/>
      <c r="N435" s="66"/>
    </row>
    <row r="436" spans="4:14" x14ac:dyDescent="0.25">
      <c r="D436" s="66"/>
      <c r="F436" s="66"/>
      <c r="H436" s="66"/>
      <c r="J436" s="66"/>
      <c r="L436" s="66"/>
      <c r="N436" s="66"/>
    </row>
    <row r="437" spans="4:14" x14ac:dyDescent="0.25">
      <c r="D437" s="66"/>
      <c r="F437" s="66"/>
      <c r="H437" s="66"/>
      <c r="J437" s="66"/>
      <c r="L437" s="66"/>
      <c r="N437" s="66"/>
    </row>
    <row r="438" spans="4:14" x14ac:dyDescent="0.25">
      <c r="D438" s="66"/>
      <c r="F438" s="66"/>
      <c r="H438" s="66"/>
      <c r="J438" s="66"/>
      <c r="L438" s="66"/>
      <c r="N438" s="66"/>
    </row>
    <row r="439" spans="4:14" x14ac:dyDescent="0.25">
      <c r="D439" s="66"/>
      <c r="F439" s="66"/>
      <c r="H439" s="66"/>
      <c r="J439" s="66"/>
      <c r="L439" s="66"/>
      <c r="N439" s="66"/>
    </row>
    <row r="440" spans="4:14" x14ac:dyDescent="0.25">
      <c r="D440" s="66"/>
      <c r="F440" s="66"/>
      <c r="H440" s="66"/>
      <c r="J440" s="66"/>
      <c r="L440" s="66"/>
      <c r="N440" s="66"/>
    </row>
    <row r="441" spans="4:14" x14ac:dyDescent="0.25">
      <c r="D441" s="66"/>
      <c r="F441" s="66"/>
      <c r="H441" s="66"/>
      <c r="J441" s="66"/>
      <c r="L441" s="66"/>
      <c r="N441" s="66"/>
    </row>
    <row r="442" spans="4:14" x14ac:dyDescent="0.25">
      <c r="D442" s="66"/>
      <c r="F442" s="66"/>
      <c r="H442" s="66"/>
      <c r="J442" s="66"/>
      <c r="L442" s="66"/>
      <c r="N442" s="66"/>
    </row>
    <row r="443" spans="4:14" x14ac:dyDescent="0.25">
      <c r="D443" s="66"/>
      <c r="F443" s="66"/>
      <c r="H443" s="66"/>
      <c r="J443" s="66"/>
      <c r="L443" s="66"/>
      <c r="N443" s="66"/>
    </row>
    <row r="444" spans="4:14" x14ac:dyDescent="0.25">
      <c r="D444" s="66"/>
      <c r="F444" s="66"/>
      <c r="H444" s="66"/>
      <c r="J444" s="66"/>
      <c r="L444" s="66"/>
      <c r="N444" s="66"/>
    </row>
    <row r="445" spans="4:14" x14ac:dyDescent="0.25">
      <c r="D445" s="66"/>
      <c r="F445" s="66"/>
      <c r="H445" s="66"/>
      <c r="J445" s="66"/>
      <c r="L445" s="66"/>
      <c r="N445" s="66"/>
    </row>
    <row r="446" spans="4:14" x14ac:dyDescent="0.25">
      <c r="D446" s="66"/>
      <c r="F446" s="66"/>
      <c r="H446" s="66"/>
      <c r="J446" s="66"/>
      <c r="L446" s="66"/>
      <c r="N446" s="66"/>
    </row>
    <row r="447" spans="4:14" x14ac:dyDescent="0.25">
      <c r="D447" s="66"/>
      <c r="F447" s="66"/>
      <c r="H447" s="66"/>
      <c r="J447" s="66"/>
      <c r="L447" s="66"/>
      <c r="N447" s="66"/>
    </row>
    <row r="448" spans="4:14" x14ac:dyDescent="0.25">
      <c r="D448" s="66"/>
      <c r="F448" s="66"/>
      <c r="H448" s="66"/>
      <c r="J448" s="66"/>
      <c r="L448" s="66"/>
      <c r="N448" s="66"/>
    </row>
    <row r="449" spans="4:14" x14ac:dyDescent="0.25">
      <c r="D449" s="66"/>
      <c r="F449" s="66"/>
      <c r="H449" s="66"/>
      <c r="J449" s="66"/>
      <c r="L449" s="66"/>
      <c r="N449" s="66"/>
    </row>
    <row r="450" spans="4:14" x14ac:dyDescent="0.25">
      <c r="D450" s="66"/>
      <c r="F450" s="66"/>
      <c r="H450" s="66"/>
      <c r="J450" s="66"/>
      <c r="L450" s="66"/>
      <c r="N450" s="66"/>
    </row>
    <row r="451" spans="4:14" x14ac:dyDescent="0.25">
      <c r="D451" s="66"/>
      <c r="F451" s="66"/>
      <c r="H451" s="66"/>
      <c r="J451" s="66"/>
      <c r="L451" s="66"/>
      <c r="N451" s="66"/>
    </row>
    <row r="452" spans="4:14" x14ac:dyDescent="0.25">
      <c r="D452" s="66"/>
      <c r="F452" s="66"/>
      <c r="H452" s="66"/>
      <c r="J452" s="66"/>
      <c r="L452" s="66"/>
      <c r="N452" s="66"/>
    </row>
    <row r="453" spans="4:14" x14ac:dyDescent="0.25">
      <c r="D453" s="66"/>
      <c r="F453" s="66"/>
      <c r="H453" s="66"/>
      <c r="J453" s="66"/>
      <c r="L453" s="66"/>
      <c r="N453" s="66"/>
    </row>
    <row r="454" spans="4:14" x14ac:dyDescent="0.25">
      <c r="D454" s="66"/>
      <c r="F454" s="66"/>
      <c r="H454" s="66"/>
      <c r="J454" s="66"/>
      <c r="L454" s="66"/>
      <c r="N454" s="66"/>
    </row>
    <row r="455" spans="4:14" x14ac:dyDescent="0.25">
      <c r="D455" s="66"/>
      <c r="F455" s="66"/>
      <c r="H455" s="66"/>
      <c r="J455" s="66"/>
      <c r="L455" s="66"/>
      <c r="N455" s="66"/>
    </row>
    <row r="456" spans="4:14" x14ac:dyDescent="0.25">
      <c r="D456" s="66"/>
      <c r="F456" s="66"/>
      <c r="H456" s="66"/>
      <c r="J456" s="66"/>
      <c r="L456" s="66"/>
      <c r="N456" s="66"/>
    </row>
    <row r="457" spans="4:14" x14ac:dyDescent="0.25">
      <c r="D457" s="66"/>
      <c r="F457" s="66"/>
      <c r="H457" s="66"/>
      <c r="J457" s="66"/>
      <c r="L457" s="66"/>
      <c r="N457" s="66"/>
    </row>
    <row r="458" spans="4:14" x14ac:dyDescent="0.25">
      <c r="D458" s="66"/>
      <c r="F458" s="66"/>
      <c r="H458" s="66"/>
      <c r="J458" s="66"/>
      <c r="L458" s="66"/>
      <c r="N458" s="66"/>
    </row>
    <row r="459" spans="4:14" x14ac:dyDescent="0.25">
      <c r="D459" s="66"/>
      <c r="F459" s="66"/>
      <c r="H459" s="66"/>
      <c r="J459" s="66"/>
      <c r="L459" s="66"/>
      <c r="N459" s="66"/>
    </row>
    <row r="460" spans="4:14" x14ac:dyDescent="0.25">
      <c r="D460" s="66"/>
      <c r="F460" s="66"/>
      <c r="H460" s="66"/>
      <c r="J460" s="66"/>
      <c r="L460" s="66"/>
      <c r="N460" s="66"/>
    </row>
    <row r="461" spans="4:14" x14ac:dyDescent="0.25">
      <c r="D461" s="66"/>
      <c r="F461" s="66"/>
      <c r="H461" s="66"/>
      <c r="J461" s="66"/>
      <c r="L461" s="66"/>
      <c r="N461" s="66"/>
    </row>
    <row r="462" spans="4:14" x14ac:dyDescent="0.25">
      <c r="D462" s="66"/>
      <c r="F462" s="66"/>
      <c r="H462" s="66"/>
      <c r="J462" s="66"/>
      <c r="L462" s="66"/>
      <c r="N462" s="66"/>
    </row>
    <row r="463" spans="4:14" x14ac:dyDescent="0.25">
      <c r="D463" s="66"/>
      <c r="F463" s="66"/>
      <c r="H463" s="66"/>
      <c r="J463" s="66"/>
      <c r="L463" s="66"/>
      <c r="N463" s="66"/>
    </row>
    <row r="464" spans="4:14" x14ac:dyDescent="0.25">
      <c r="D464" s="66"/>
      <c r="F464" s="66"/>
      <c r="H464" s="66"/>
      <c r="J464" s="66"/>
      <c r="L464" s="66"/>
      <c r="N464" s="66"/>
    </row>
    <row r="465" spans="4:14" x14ac:dyDescent="0.25">
      <c r="D465" s="66"/>
      <c r="F465" s="66"/>
      <c r="H465" s="66"/>
      <c r="J465" s="66"/>
      <c r="L465" s="66"/>
      <c r="N465" s="66"/>
    </row>
    <row r="466" spans="4:14" x14ac:dyDescent="0.25">
      <c r="D466" s="66"/>
      <c r="F466" s="66"/>
      <c r="H466" s="66"/>
      <c r="J466" s="66"/>
      <c r="L466" s="66"/>
      <c r="N466" s="66"/>
    </row>
    <row r="467" spans="4:14" x14ac:dyDescent="0.25">
      <c r="D467" s="66"/>
      <c r="F467" s="66"/>
      <c r="H467" s="66"/>
      <c r="J467" s="66"/>
      <c r="L467" s="66"/>
      <c r="N467" s="66"/>
    </row>
    <row r="468" spans="4:14" x14ac:dyDescent="0.25">
      <c r="D468" s="66"/>
      <c r="F468" s="66"/>
      <c r="H468" s="66"/>
      <c r="J468" s="66"/>
      <c r="L468" s="66"/>
      <c r="N468" s="66"/>
    </row>
    <row r="469" spans="4:14" x14ac:dyDescent="0.25">
      <c r="D469" s="66"/>
      <c r="F469" s="66"/>
      <c r="H469" s="66"/>
      <c r="J469" s="66"/>
      <c r="L469" s="66"/>
      <c r="N469" s="66"/>
    </row>
    <row r="470" spans="4:14" x14ac:dyDescent="0.25">
      <c r="D470" s="66"/>
      <c r="F470" s="66"/>
      <c r="H470" s="66"/>
      <c r="J470" s="66"/>
      <c r="L470" s="66"/>
      <c r="N470" s="66"/>
    </row>
    <row r="471" spans="4:14" x14ac:dyDescent="0.25">
      <c r="D471" s="66"/>
      <c r="F471" s="66"/>
      <c r="H471" s="66"/>
      <c r="J471" s="66"/>
      <c r="L471" s="66"/>
      <c r="N471" s="66"/>
    </row>
    <row r="472" spans="4:14" x14ac:dyDescent="0.25">
      <c r="D472" s="66"/>
      <c r="F472" s="66"/>
      <c r="H472" s="66"/>
      <c r="J472" s="66"/>
      <c r="L472" s="66"/>
      <c r="N472" s="66"/>
    </row>
    <row r="473" spans="4:14" x14ac:dyDescent="0.25">
      <c r="D473" s="66"/>
      <c r="F473" s="66"/>
      <c r="H473" s="66"/>
      <c r="J473" s="66"/>
      <c r="L473" s="66"/>
      <c r="N473" s="66"/>
    </row>
    <row r="474" spans="4:14" x14ac:dyDescent="0.25">
      <c r="D474" s="66"/>
      <c r="F474" s="66"/>
      <c r="H474" s="66"/>
      <c r="J474" s="66"/>
      <c r="L474" s="66"/>
      <c r="N474" s="66"/>
    </row>
    <row r="475" spans="4:14" x14ac:dyDescent="0.25">
      <c r="D475" s="66"/>
      <c r="F475" s="66"/>
      <c r="H475" s="66"/>
      <c r="J475" s="66"/>
      <c r="L475" s="66"/>
      <c r="N475" s="66"/>
    </row>
    <row r="476" spans="4:14" x14ac:dyDescent="0.25">
      <c r="D476" s="66"/>
      <c r="F476" s="66"/>
      <c r="H476" s="66"/>
      <c r="J476" s="66"/>
      <c r="L476" s="66"/>
      <c r="N476" s="66"/>
    </row>
    <row r="477" spans="4:14" x14ac:dyDescent="0.25">
      <c r="D477" s="66"/>
      <c r="F477" s="66"/>
      <c r="H477" s="66"/>
      <c r="J477" s="66"/>
      <c r="L477" s="66"/>
      <c r="N477" s="66"/>
    </row>
    <row r="478" spans="4:14" x14ac:dyDescent="0.25">
      <c r="D478" s="66"/>
      <c r="F478" s="66"/>
      <c r="H478" s="66"/>
      <c r="J478" s="66"/>
      <c r="L478" s="66"/>
      <c r="N478" s="66"/>
    </row>
    <row r="479" spans="4:14" x14ac:dyDescent="0.25">
      <c r="D479" s="66"/>
      <c r="F479" s="66"/>
      <c r="H479" s="66"/>
      <c r="J479" s="66"/>
      <c r="L479" s="66"/>
      <c r="N479" s="66"/>
    </row>
    <row r="480" spans="4:14" x14ac:dyDescent="0.25">
      <c r="D480" s="66"/>
      <c r="F480" s="66"/>
      <c r="H480" s="66"/>
      <c r="J480" s="66"/>
      <c r="L480" s="66"/>
      <c r="N480" s="66"/>
    </row>
    <row r="481" spans="4:14" x14ac:dyDescent="0.25">
      <c r="D481" s="66"/>
      <c r="F481" s="66"/>
      <c r="H481" s="66"/>
      <c r="J481" s="66"/>
      <c r="L481" s="66"/>
      <c r="N481" s="66"/>
    </row>
    <row r="482" spans="4:14" x14ac:dyDescent="0.25">
      <c r="D482" s="66"/>
      <c r="F482" s="66"/>
      <c r="H482" s="66"/>
      <c r="J482" s="66"/>
      <c r="L482" s="66"/>
      <c r="N482" s="66"/>
    </row>
    <row r="483" spans="4:14" x14ac:dyDescent="0.25">
      <c r="D483" s="66"/>
      <c r="F483" s="66"/>
      <c r="H483" s="66"/>
      <c r="J483" s="66"/>
      <c r="L483" s="66"/>
      <c r="N483" s="66"/>
    </row>
    <row r="484" spans="4:14" x14ac:dyDescent="0.25">
      <c r="D484" s="66"/>
      <c r="F484" s="66"/>
      <c r="H484" s="66"/>
      <c r="J484" s="66"/>
      <c r="L484" s="66"/>
      <c r="N484" s="66"/>
    </row>
    <row r="485" spans="4:14" x14ac:dyDescent="0.25">
      <c r="D485" s="66"/>
      <c r="F485" s="66"/>
      <c r="H485" s="66"/>
      <c r="J485" s="66"/>
      <c r="L485" s="66"/>
      <c r="N485" s="66"/>
    </row>
    <row r="486" spans="4:14" x14ac:dyDescent="0.25">
      <c r="D486" s="66"/>
      <c r="F486" s="66"/>
      <c r="H486" s="66"/>
      <c r="J486" s="66"/>
      <c r="L486" s="66"/>
      <c r="N486" s="66"/>
    </row>
    <row r="487" spans="4:14" x14ac:dyDescent="0.25">
      <c r="D487" s="66"/>
      <c r="F487" s="66"/>
      <c r="H487" s="66"/>
      <c r="J487" s="66"/>
      <c r="L487" s="66"/>
      <c r="N487" s="66"/>
    </row>
    <row r="488" spans="4:14" x14ac:dyDescent="0.25">
      <c r="D488" s="66"/>
      <c r="F488" s="66"/>
      <c r="H488" s="66"/>
      <c r="J488" s="66"/>
      <c r="L488" s="66"/>
      <c r="N488" s="66"/>
    </row>
    <row r="489" spans="4:14" x14ac:dyDescent="0.25">
      <c r="D489" s="66"/>
      <c r="F489" s="66"/>
      <c r="H489" s="66"/>
      <c r="J489" s="66"/>
      <c r="L489" s="66"/>
      <c r="N489" s="66"/>
    </row>
    <row r="490" spans="4:14" x14ac:dyDescent="0.25">
      <c r="D490" s="66"/>
      <c r="F490" s="66"/>
      <c r="H490" s="66"/>
      <c r="J490" s="66"/>
      <c r="L490" s="66"/>
      <c r="N490" s="66"/>
    </row>
    <row r="491" spans="4:14" x14ac:dyDescent="0.25">
      <c r="D491" s="66"/>
      <c r="F491" s="66"/>
      <c r="H491" s="66"/>
      <c r="J491" s="66"/>
      <c r="L491" s="66"/>
      <c r="N491" s="66"/>
    </row>
    <row r="492" spans="4:14" x14ac:dyDescent="0.25">
      <c r="D492" s="66"/>
      <c r="F492" s="66"/>
      <c r="H492" s="66"/>
      <c r="J492" s="66"/>
      <c r="L492" s="66"/>
      <c r="N492" s="66"/>
    </row>
    <row r="493" spans="4:14" x14ac:dyDescent="0.25">
      <c r="D493" s="66"/>
      <c r="F493" s="66"/>
      <c r="H493" s="66"/>
      <c r="J493" s="66"/>
      <c r="L493" s="66"/>
      <c r="N493" s="66"/>
    </row>
    <row r="494" spans="4:14" x14ac:dyDescent="0.25">
      <c r="D494" s="66"/>
      <c r="F494" s="66"/>
      <c r="H494" s="66"/>
      <c r="J494" s="66"/>
      <c r="L494" s="66"/>
      <c r="N494" s="66"/>
    </row>
    <row r="495" spans="4:14" x14ac:dyDescent="0.25">
      <c r="D495" s="66"/>
      <c r="F495" s="66"/>
      <c r="H495" s="66"/>
      <c r="J495" s="66"/>
      <c r="L495" s="66"/>
      <c r="N495" s="66"/>
    </row>
    <row r="496" spans="4:14" x14ac:dyDescent="0.25">
      <c r="D496" s="66"/>
      <c r="F496" s="66"/>
      <c r="H496" s="66"/>
      <c r="J496" s="66"/>
      <c r="L496" s="66"/>
      <c r="N496" s="66"/>
    </row>
    <row r="497" spans="4:14" x14ac:dyDescent="0.25">
      <c r="D497" s="66"/>
      <c r="F497" s="66"/>
      <c r="H497" s="66"/>
      <c r="J497" s="66"/>
      <c r="L497" s="66"/>
      <c r="N497" s="66"/>
    </row>
    <row r="498" spans="4:14" x14ac:dyDescent="0.25">
      <c r="D498" s="66"/>
      <c r="F498" s="66"/>
      <c r="H498" s="66"/>
      <c r="J498" s="66"/>
      <c r="L498" s="66"/>
      <c r="N498" s="66"/>
    </row>
    <row r="499" spans="4:14" x14ac:dyDescent="0.25">
      <c r="D499" s="66"/>
      <c r="F499" s="66"/>
      <c r="H499" s="66"/>
      <c r="J499" s="66"/>
      <c r="L499" s="66"/>
      <c r="N499" s="66"/>
    </row>
    <row r="500" spans="4:14" x14ac:dyDescent="0.25">
      <c r="D500" s="66"/>
      <c r="F500" s="66"/>
      <c r="H500" s="66"/>
      <c r="J500" s="66"/>
      <c r="L500" s="66"/>
      <c r="N500" s="66"/>
    </row>
    <row r="501" spans="4:14" x14ac:dyDescent="0.25">
      <c r="D501" s="66"/>
      <c r="F501" s="66"/>
      <c r="H501" s="66"/>
      <c r="J501" s="66"/>
      <c r="L501" s="66"/>
      <c r="N501" s="66"/>
    </row>
    <row r="502" spans="4:14" x14ac:dyDescent="0.25">
      <c r="D502" s="66"/>
      <c r="F502" s="66"/>
      <c r="H502" s="66"/>
      <c r="J502" s="66"/>
      <c r="L502" s="66"/>
      <c r="N502" s="66"/>
    </row>
    <row r="503" spans="4:14" x14ac:dyDescent="0.25">
      <c r="D503" s="66"/>
      <c r="F503" s="66"/>
      <c r="H503" s="66"/>
      <c r="J503" s="66"/>
      <c r="L503" s="66"/>
      <c r="N503" s="66"/>
    </row>
    <row r="504" spans="4:14" x14ac:dyDescent="0.25">
      <c r="D504" s="66"/>
      <c r="F504" s="66"/>
      <c r="H504" s="66"/>
      <c r="J504" s="66"/>
      <c r="L504" s="66"/>
      <c r="N504" s="66"/>
    </row>
    <row r="505" spans="4:14" x14ac:dyDescent="0.25">
      <c r="D505" s="66"/>
      <c r="F505" s="66"/>
      <c r="H505" s="66"/>
      <c r="J505" s="66"/>
      <c r="L505" s="66"/>
      <c r="N505" s="66"/>
    </row>
    <row r="506" spans="4:14" x14ac:dyDescent="0.25">
      <c r="D506" s="66"/>
      <c r="F506" s="66"/>
      <c r="H506" s="66"/>
      <c r="J506" s="66"/>
      <c r="L506" s="66"/>
      <c r="N506" s="66"/>
    </row>
    <row r="507" spans="4:14" x14ac:dyDescent="0.25">
      <c r="D507" s="66"/>
      <c r="F507" s="66"/>
      <c r="H507" s="66"/>
      <c r="J507" s="66"/>
      <c r="L507" s="66"/>
      <c r="N507" s="66"/>
    </row>
    <row r="508" spans="4:14" x14ac:dyDescent="0.25">
      <c r="D508" s="66"/>
      <c r="F508" s="66"/>
      <c r="H508" s="66"/>
      <c r="J508" s="66"/>
      <c r="L508" s="66"/>
      <c r="N508" s="66"/>
    </row>
    <row r="509" spans="4:14" x14ac:dyDescent="0.25">
      <c r="D509" s="66"/>
      <c r="F509" s="66"/>
      <c r="H509" s="66"/>
      <c r="J509" s="66"/>
      <c r="L509" s="66"/>
      <c r="N509" s="66"/>
    </row>
    <row r="510" spans="4:14" x14ac:dyDescent="0.25">
      <c r="D510" s="66"/>
      <c r="F510" s="66"/>
      <c r="H510" s="66"/>
      <c r="J510" s="66"/>
      <c r="L510" s="66"/>
      <c r="N510" s="66"/>
    </row>
    <row r="511" spans="4:14" x14ac:dyDescent="0.25">
      <c r="D511" s="66"/>
      <c r="F511" s="66"/>
      <c r="H511" s="66"/>
      <c r="J511" s="66"/>
      <c r="L511" s="66"/>
      <c r="N511" s="66"/>
    </row>
    <row r="512" spans="4:14" x14ac:dyDescent="0.25">
      <c r="D512" s="66"/>
      <c r="F512" s="66"/>
      <c r="H512" s="66"/>
      <c r="J512" s="66"/>
      <c r="L512" s="66"/>
      <c r="N512" s="66"/>
    </row>
    <row r="513" spans="4:14" x14ac:dyDescent="0.25">
      <c r="D513" s="66"/>
      <c r="F513" s="66"/>
      <c r="H513" s="66"/>
      <c r="J513" s="66"/>
      <c r="L513" s="66"/>
      <c r="N513" s="66"/>
    </row>
    <row r="514" spans="4:14" x14ac:dyDescent="0.25">
      <c r="D514" s="66"/>
      <c r="F514" s="66"/>
      <c r="H514" s="66"/>
      <c r="J514" s="66"/>
      <c r="L514" s="66"/>
      <c r="N514" s="66"/>
    </row>
    <row r="515" spans="4:14" x14ac:dyDescent="0.25">
      <c r="D515" s="66"/>
      <c r="F515" s="66"/>
      <c r="H515" s="66"/>
      <c r="J515" s="66"/>
      <c r="L515" s="66"/>
      <c r="N515" s="66"/>
    </row>
    <row r="516" spans="4:14" x14ac:dyDescent="0.25">
      <c r="D516" s="66"/>
      <c r="F516" s="66"/>
      <c r="H516" s="66"/>
      <c r="J516" s="66"/>
      <c r="L516" s="66"/>
      <c r="N516" s="66"/>
    </row>
    <row r="517" spans="4:14" x14ac:dyDescent="0.25">
      <c r="D517" s="66"/>
      <c r="F517" s="66"/>
      <c r="H517" s="66"/>
      <c r="J517" s="66"/>
      <c r="L517" s="66"/>
      <c r="N517" s="66"/>
    </row>
    <row r="518" spans="4:14" x14ac:dyDescent="0.25">
      <c r="D518" s="66"/>
      <c r="F518" s="66"/>
      <c r="H518" s="66"/>
      <c r="J518" s="66"/>
      <c r="L518" s="66"/>
      <c r="N518" s="66"/>
    </row>
    <row r="519" spans="4:14" x14ac:dyDescent="0.25">
      <c r="D519" s="66"/>
      <c r="F519" s="66"/>
      <c r="H519" s="66"/>
      <c r="J519" s="66"/>
      <c r="L519" s="66"/>
      <c r="N519" s="66"/>
    </row>
    <row r="520" spans="4:14" x14ac:dyDescent="0.25">
      <c r="D520" s="66"/>
      <c r="F520" s="66"/>
      <c r="H520" s="66"/>
      <c r="J520" s="66"/>
      <c r="L520" s="66"/>
      <c r="N520" s="66"/>
    </row>
    <row r="521" spans="4:14" x14ac:dyDescent="0.25">
      <c r="D521" s="66"/>
      <c r="F521" s="66"/>
      <c r="H521" s="66"/>
      <c r="J521" s="66"/>
      <c r="L521" s="66"/>
      <c r="N521" s="66"/>
    </row>
    <row r="522" spans="4:14" x14ac:dyDescent="0.25">
      <c r="D522" s="66"/>
      <c r="F522" s="66"/>
      <c r="H522" s="66"/>
      <c r="J522" s="66"/>
      <c r="L522" s="66"/>
      <c r="N522" s="66"/>
    </row>
    <row r="523" spans="4:14" x14ac:dyDescent="0.25">
      <c r="D523" s="66"/>
      <c r="F523" s="66"/>
      <c r="H523" s="66"/>
      <c r="J523" s="66"/>
      <c r="L523" s="66"/>
      <c r="N523" s="66"/>
    </row>
    <row r="524" spans="4:14" x14ac:dyDescent="0.25">
      <c r="D524" s="66"/>
      <c r="F524" s="66"/>
      <c r="H524" s="66"/>
      <c r="J524" s="66"/>
      <c r="L524" s="66"/>
      <c r="N524" s="66"/>
    </row>
    <row r="525" spans="4:14" x14ac:dyDescent="0.25">
      <c r="D525" s="66"/>
      <c r="F525" s="66"/>
      <c r="H525" s="66"/>
      <c r="J525" s="66"/>
      <c r="L525" s="66"/>
      <c r="N525" s="66"/>
    </row>
    <row r="526" spans="4:14" x14ac:dyDescent="0.25">
      <c r="D526" s="66"/>
      <c r="F526" s="66"/>
      <c r="H526" s="66"/>
      <c r="J526" s="66"/>
      <c r="L526" s="66"/>
      <c r="N526" s="66"/>
    </row>
    <row r="527" spans="4:14" x14ac:dyDescent="0.25">
      <c r="D527" s="66"/>
      <c r="F527" s="66"/>
      <c r="H527" s="66"/>
      <c r="J527" s="66"/>
      <c r="L527" s="66"/>
      <c r="N527" s="66"/>
    </row>
    <row r="528" spans="4:14" x14ac:dyDescent="0.25">
      <c r="D528" s="66"/>
      <c r="F528" s="66"/>
      <c r="H528" s="66"/>
      <c r="J528" s="66"/>
      <c r="L528" s="66"/>
      <c r="N528" s="66"/>
    </row>
    <row r="529" spans="4:14" x14ac:dyDescent="0.25">
      <c r="D529" s="66"/>
      <c r="F529" s="66"/>
      <c r="H529" s="66"/>
      <c r="J529" s="66"/>
      <c r="L529" s="66"/>
      <c r="N529" s="66"/>
    </row>
    <row r="530" spans="4:14" x14ac:dyDescent="0.25">
      <c r="D530" s="66"/>
      <c r="F530" s="66"/>
      <c r="H530" s="66"/>
      <c r="J530" s="66"/>
      <c r="L530" s="66"/>
      <c r="N530" s="66"/>
    </row>
    <row r="531" spans="4:14" x14ac:dyDescent="0.25">
      <c r="D531" s="66"/>
      <c r="F531" s="66"/>
      <c r="H531" s="66"/>
      <c r="J531" s="66"/>
      <c r="L531" s="66"/>
      <c r="N531" s="66"/>
    </row>
    <row r="532" spans="4:14" x14ac:dyDescent="0.25">
      <c r="D532" s="66"/>
      <c r="F532" s="66"/>
      <c r="H532" s="66"/>
      <c r="J532" s="66"/>
      <c r="L532" s="66"/>
      <c r="N532" s="66"/>
    </row>
    <row r="533" spans="4:14" x14ac:dyDescent="0.25">
      <c r="D533" s="66"/>
      <c r="F533" s="66"/>
      <c r="H533" s="66"/>
      <c r="J533" s="66"/>
      <c r="L533" s="66"/>
      <c r="N533" s="66"/>
    </row>
    <row r="534" spans="4:14" x14ac:dyDescent="0.25">
      <c r="D534" s="66"/>
      <c r="F534" s="66"/>
      <c r="H534" s="66"/>
      <c r="J534" s="66"/>
      <c r="L534" s="66"/>
      <c r="N534" s="66"/>
    </row>
    <row r="535" spans="4:14" x14ac:dyDescent="0.25">
      <c r="D535" s="66"/>
      <c r="F535" s="66"/>
      <c r="H535" s="66"/>
      <c r="J535" s="66"/>
      <c r="L535" s="66"/>
      <c r="N535" s="66"/>
    </row>
    <row r="536" spans="4:14" x14ac:dyDescent="0.25">
      <c r="D536" s="66"/>
      <c r="F536" s="66"/>
      <c r="H536" s="66"/>
      <c r="J536" s="66"/>
      <c r="L536" s="66"/>
      <c r="N536" s="66"/>
    </row>
    <row r="537" spans="4:14" x14ac:dyDescent="0.25">
      <c r="D537" s="66"/>
      <c r="F537" s="66"/>
      <c r="H537" s="66"/>
      <c r="J537" s="66"/>
      <c r="L537" s="66"/>
      <c r="N537" s="66"/>
    </row>
    <row r="538" spans="4:14" x14ac:dyDescent="0.25">
      <c r="D538" s="66"/>
      <c r="F538" s="66"/>
      <c r="H538" s="66"/>
      <c r="J538" s="66"/>
      <c r="L538" s="66"/>
      <c r="N538" s="66"/>
    </row>
    <row r="539" spans="4:14" x14ac:dyDescent="0.25">
      <c r="D539" s="66"/>
      <c r="F539" s="66"/>
      <c r="H539" s="66"/>
      <c r="J539" s="66"/>
      <c r="L539" s="66"/>
      <c r="N539" s="66"/>
    </row>
    <row r="540" spans="4:14" x14ac:dyDescent="0.25">
      <c r="D540" s="66"/>
      <c r="F540" s="66"/>
      <c r="H540" s="66"/>
      <c r="J540" s="66"/>
      <c r="L540" s="66"/>
      <c r="N540" s="66"/>
    </row>
    <row r="541" spans="4:14" x14ac:dyDescent="0.25">
      <c r="D541" s="66"/>
      <c r="F541" s="66"/>
      <c r="H541" s="66"/>
      <c r="J541" s="66"/>
      <c r="L541" s="66"/>
      <c r="N541" s="66"/>
    </row>
    <row r="542" spans="4:14" x14ac:dyDescent="0.25">
      <c r="D542" s="66"/>
      <c r="F542" s="66"/>
      <c r="H542" s="66"/>
      <c r="J542" s="66"/>
      <c r="L542" s="66"/>
      <c r="N542" s="66"/>
    </row>
    <row r="543" spans="4:14" x14ac:dyDescent="0.25">
      <c r="D543" s="66"/>
      <c r="F543" s="66"/>
      <c r="H543" s="66"/>
      <c r="J543" s="66"/>
      <c r="L543" s="66"/>
      <c r="N543" s="66"/>
    </row>
    <row r="544" spans="4:14" x14ac:dyDescent="0.25">
      <c r="D544" s="66"/>
      <c r="F544" s="66"/>
      <c r="H544" s="66"/>
      <c r="J544" s="66"/>
      <c r="L544" s="66"/>
      <c r="N544" s="66"/>
    </row>
    <row r="545" spans="4:14" x14ac:dyDescent="0.25">
      <c r="D545" s="66"/>
      <c r="F545" s="66"/>
      <c r="H545" s="66"/>
      <c r="J545" s="66"/>
      <c r="L545" s="66"/>
      <c r="N545" s="66"/>
    </row>
    <row r="546" spans="4:14" x14ac:dyDescent="0.25">
      <c r="D546" s="66"/>
      <c r="F546" s="66"/>
      <c r="H546" s="66"/>
      <c r="J546" s="66"/>
      <c r="L546" s="66"/>
      <c r="N546" s="66"/>
    </row>
    <row r="547" spans="4:14" x14ac:dyDescent="0.25">
      <c r="D547" s="66"/>
      <c r="F547" s="66"/>
      <c r="H547" s="66"/>
      <c r="J547" s="66"/>
      <c r="L547" s="66"/>
      <c r="N547" s="66"/>
    </row>
  </sheetData>
  <mergeCells count="9">
    <mergeCell ref="A88:B88"/>
    <mergeCell ref="D111:F111"/>
    <mergeCell ref="D112:F112"/>
    <mergeCell ref="A2:B2"/>
    <mergeCell ref="A16:B16"/>
    <mergeCell ref="A30:B30"/>
    <mergeCell ref="A44:B44"/>
    <mergeCell ref="A60:B60"/>
    <mergeCell ref="A74:B74"/>
  </mergeCells>
  <printOptions horizontalCentered="1"/>
  <pageMargins left="0.7" right="0.7" top="0.75" bottom="0.75" header="0.3" footer="0.3"/>
  <pageSetup paperSize="9" scale="65" orientation="portrait" r:id="rId1"/>
  <headerFooter differentOddEven="1" alignWithMargins="0">
    <oddHeader xml:space="preserve">&amp;L&amp;"Arial,Bold"Vogue Vertical Blinds Wand Op
Cord and Chain + £2.00
Wand Split Draw + £2.00
&amp;C&amp;"Arial,Bold"Blind Size Limitations:&amp;"Arial,Regular"
Width: 170 - 4800
Drop: 170 - 4000&amp;R&amp;14 89mm Fabrics Only
</oddHeader>
    <evenHeader>&amp;L&amp;"Arial,Bold"&amp;11Vogue Vertical Blinds Wand Op
Cord and Chain + £2.00
Wand Split Draw + £2.00
&amp;C&amp;"Arial,Bold"Blind Size Limitations:&amp;"Arial,Regular"
Width: 170 - 4800
Drop: 170 - 4000</evenHeader>
  </headerFooter>
  <rowBreaks count="1" manualBreakCount="1">
    <brk id="57" max="13" man="1"/>
  </rowBreaks>
  <drawing r:id="rId2"/>
  <legacyDrawing r:id="rId3"/>
  <oleObjects>
    <mc:AlternateContent xmlns:mc="http://schemas.openxmlformats.org/markup-compatibility/2006">
      <mc:Choice Requires="x14">
        <oleObject shapeId="35841" r:id="rId4">
          <objectPr defaultSize="0" autoPict="0" r:id="rId5">
            <anchor moveWithCells="1" sizeWithCells="1">
              <from>
                <xdr:col>11</xdr:col>
                <xdr:colOff>390525</xdr:colOff>
                <xdr:row>108</xdr:row>
                <xdr:rowOff>200025</xdr:rowOff>
              </from>
              <to>
                <xdr:col>13</xdr:col>
                <xdr:colOff>447675</xdr:colOff>
                <xdr:row>115</xdr:row>
                <xdr:rowOff>76200</xdr:rowOff>
              </to>
            </anchor>
          </objectPr>
        </oleObject>
      </mc:Choice>
      <mc:Fallback>
        <oleObject shapeId="35841" r:id="rId4"/>
      </mc:Fallback>
    </mc:AlternateContent>
    <mc:AlternateContent xmlns:mc="http://schemas.openxmlformats.org/markup-compatibility/2006">
      <mc:Choice Requires="x14">
        <oleObject shapeId="35842" r:id="rId6">
          <objectPr defaultSize="0" autoPict="0" r:id="rId7">
            <anchor moveWithCells="1">
              <from>
                <xdr:col>0</xdr:col>
                <xdr:colOff>180975</xdr:colOff>
                <xdr:row>110</xdr:row>
                <xdr:rowOff>114300</xdr:rowOff>
              </from>
              <to>
                <xdr:col>2</xdr:col>
                <xdr:colOff>47625</xdr:colOff>
                <xdr:row>113</xdr:row>
                <xdr:rowOff>66675</xdr:rowOff>
              </to>
            </anchor>
          </objectPr>
        </oleObject>
      </mc:Choice>
      <mc:Fallback>
        <oleObject shapeId="35842" r:id="rId6"/>
      </mc:Fallback>
    </mc:AlternateContent>
    <mc:AlternateContent xmlns:mc="http://schemas.openxmlformats.org/markup-compatibility/2006">
      <mc:Choice Requires="x14">
        <oleObject shapeId="35843" r:id="rId8">
          <objectPr defaultSize="0" autoPict="0" r:id="rId9">
            <anchor moveWithCells="1">
              <from>
                <xdr:col>0</xdr:col>
                <xdr:colOff>200025</xdr:colOff>
                <xdr:row>113</xdr:row>
                <xdr:rowOff>123825</xdr:rowOff>
              </from>
              <to>
                <xdr:col>2</xdr:col>
                <xdr:colOff>219075</xdr:colOff>
                <xdr:row>116</xdr:row>
                <xdr:rowOff>95250</xdr:rowOff>
              </to>
            </anchor>
          </objectPr>
        </oleObject>
      </mc:Choice>
      <mc:Fallback>
        <oleObject shapeId="35843" r:id="rId8"/>
      </mc:Fallback>
    </mc:AlternateContent>
    <mc:AlternateContent xmlns:mc="http://schemas.openxmlformats.org/markup-compatibility/2006">
      <mc:Choice Requires="x14">
        <oleObject shapeId="35844" r:id="rId10">
          <objectPr defaultSize="0" autoPict="0" r:id="rId11">
            <anchor moveWithCells="1">
              <from>
                <xdr:col>7</xdr:col>
                <xdr:colOff>19050</xdr:colOff>
                <xdr:row>111</xdr:row>
                <xdr:rowOff>219075</xdr:rowOff>
              </from>
              <to>
                <xdr:col>11</xdr:col>
                <xdr:colOff>285750</xdr:colOff>
                <xdr:row>116</xdr:row>
                <xdr:rowOff>180975</xdr:rowOff>
              </to>
            </anchor>
          </objectPr>
        </oleObject>
      </mc:Choice>
      <mc:Fallback>
        <oleObject shapeId="35844" r:id="rId1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A6BC9-D5CA-4E5B-9E22-DB57BE33DE4A}">
  <dimension ref="A1:M38"/>
  <sheetViews>
    <sheetView zoomScaleNormal="100" zoomScaleSheetLayoutView="100" workbookViewId="0">
      <selection activeCell="O19" sqref="O19"/>
    </sheetView>
  </sheetViews>
  <sheetFormatPr defaultColWidth="9.140625" defaultRowHeight="15.75" x14ac:dyDescent="0.25"/>
  <cols>
    <col min="1" max="1" width="9.140625" style="82"/>
    <col min="2" max="2" width="11.5703125" style="82" bestFit="1" customWidth="1"/>
    <col min="3" max="3" width="10.85546875" style="82" customWidth="1"/>
    <col min="4" max="16384" width="9.140625" style="82"/>
  </cols>
  <sheetData>
    <row r="1" spans="1:13" x14ac:dyDescent="0.25">
      <c r="A1" s="116" t="s">
        <v>492</v>
      </c>
      <c r="B1" s="184"/>
      <c r="C1" s="184"/>
      <c r="D1" s="191"/>
      <c r="E1" s="191"/>
      <c r="F1" s="191"/>
      <c r="G1" s="191"/>
      <c r="H1" s="191"/>
      <c r="I1" s="191"/>
    </row>
    <row r="2" spans="1:13" ht="15" customHeight="1" x14ac:dyDescent="0.25">
      <c r="A2" s="730" t="s">
        <v>269</v>
      </c>
      <c r="B2" s="731"/>
      <c r="C2" s="732" t="s">
        <v>270</v>
      </c>
      <c r="D2" s="726" t="s">
        <v>242</v>
      </c>
      <c r="E2" s="734" t="s">
        <v>254</v>
      </c>
      <c r="F2" s="726" t="s">
        <v>244</v>
      </c>
      <c r="G2" s="734" t="s">
        <v>271</v>
      </c>
      <c r="H2" s="726" t="s">
        <v>256</v>
      </c>
      <c r="I2" s="728" t="s">
        <v>247</v>
      </c>
    </row>
    <row r="3" spans="1:13" x14ac:dyDescent="0.25">
      <c r="A3" s="242"/>
      <c r="B3" s="243" t="s">
        <v>241</v>
      </c>
      <c r="C3" s="733"/>
      <c r="D3" s="727"/>
      <c r="E3" s="735"/>
      <c r="F3" s="727"/>
      <c r="G3" s="735"/>
      <c r="H3" s="727"/>
      <c r="I3" s="729"/>
    </row>
    <row r="4" spans="1:13" x14ac:dyDescent="0.25">
      <c r="A4" s="244">
        <v>0.6</v>
      </c>
      <c r="B4" s="86">
        <f>CONVERT(A4,"m","in")</f>
        <v>23.622047244094489</v>
      </c>
      <c r="C4" s="245">
        <f>'[19]Fabric Only Costs'!C4+'[19]Fabric Only Costs'!C4*(Fabric_Only_MarkUp)+FabricOnlyLabour</f>
        <v>0.59573333333333334</v>
      </c>
      <c r="D4" s="246">
        <f>'[19]Fabric Only Costs'!D4+'[19]Fabric Only Costs'!D4*(Fabric_Only_MarkUp)+FabricOnlyLabour</f>
        <v>0.72773333333333345</v>
      </c>
      <c r="E4" s="245">
        <f>'[19]Fabric Only Costs'!E4+'[19]Fabric Only Costs'!E4*(Fabric_Only_MarkUp)+FabricOnlyLabour</f>
        <v>0.83573333333333333</v>
      </c>
      <c r="F4" s="246">
        <f>'[19]Fabric Only Costs'!F4+'[19]Fabric Only Costs'!F4*(Fabric_Only_MarkUp)+FabricOnlyLabour</f>
        <v>0.99173333333333324</v>
      </c>
      <c r="G4" s="245">
        <f>'[19]Fabric Only Costs'!G4+'[19]Fabric Only Costs'!G4*(Fabric_Only_MarkUp)+FabricOnlyLabour</f>
        <v>1.2437333333333331</v>
      </c>
      <c r="H4" s="246">
        <f>'[19]Fabric Only Costs'!H4+'[19]Fabric Only Costs'!H4*(Fabric_Only_MarkUp)+FabricOnlyLabour</f>
        <v>1.4237333333333331</v>
      </c>
      <c r="I4" s="245">
        <f>'[19]Fabric Only Costs'!I4+'[19]Fabric Only Costs'!I4*(Fabric_Only_MarkUp)+FabricOnlyLabour</f>
        <v>2.2517333333333336</v>
      </c>
    </row>
    <row r="5" spans="1:13" x14ac:dyDescent="0.25">
      <c r="A5" s="244">
        <v>0.9</v>
      </c>
      <c r="B5" s="86">
        <f t="shared" ref="B5:B15" si="0">CONVERT(A5,"m","in")</f>
        <v>35.433070866141733</v>
      </c>
      <c r="C5" s="245">
        <f>'[19]Fabric Only Costs'!C5+'[19]Fabric Only Costs'!C5*(Fabric_Only_MarkUp)+FabricOnlyLabour</f>
        <v>0.69743333333333335</v>
      </c>
      <c r="D5" s="246">
        <f>'[19]Fabric Only Costs'!D5+'[19]Fabric Only Costs'!D5*(Fabric_Only_MarkUp)+FabricOnlyLabour</f>
        <v>0.89543333333333341</v>
      </c>
      <c r="E5" s="245">
        <f>'[19]Fabric Only Costs'!E5+'[19]Fabric Only Costs'!E5*(Fabric_Only_MarkUp)+FabricOnlyLabour</f>
        <v>1.0574333333333332</v>
      </c>
      <c r="F5" s="246">
        <f>'[19]Fabric Only Costs'!F5+'[19]Fabric Only Costs'!F5*(Fabric_Only_MarkUp)+FabricOnlyLabour</f>
        <v>1.2914333333333332</v>
      </c>
      <c r="G5" s="245">
        <f>'[19]Fabric Only Costs'!G5+'[19]Fabric Only Costs'!G5*(Fabric_Only_MarkUp)+FabricOnlyLabour</f>
        <v>1.6694333333333333</v>
      </c>
      <c r="H5" s="246">
        <f>'[19]Fabric Only Costs'!H5+'[19]Fabric Only Costs'!H5*(Fabric_Only_MarkUp)+FabricOnlyLabour</f>
        <v>1.9394333333333333</v>
      </c>
      <c r="I5" s="245">
        <f>'[19]Fabric Only Costs'!I5+'[19]Fabric Only Costs'!I5*(Fabric_Only_MarkUp)+FabricOnlyLabour</f>
        <v>3.181433333333334</v>
      </c>
      <c r="M5" s="82" t="s">
        <v>272</v>
      </c>
    </row>
    <row r="6" spans="1:13" x14ac:dyDescent="0.25">
      <c r="A6" s="244">
        <v>1.2</v>
      </c>
      <c r="B6" s="86">
        <f t="shared" si="0"/>
        <v>47.244094488188978</v>
      </c>
      <c r="C6" s="245">
        <f>'[19]Fabric Only Costs'!C6+'[19]Fabric Only Costs'!C6*(Fabric_Only_MarkUp)+FabricOnlyLabour</f>
        <v>0.79913333333333336</v>
      </c>
      <c r="D6" s="246">
        <f>'[19]Fabric Only Costs'!D6+'[19]Fabric Only Costs'!D6*(Fabric_Only_MarkUp)+FabricOnlyLabour</f>
        <v>1.0631333333333333</v>
      </c>
      <c r="E6" s="245">
        <f>'[19]Fabric Only Costs'!E6+'[19]Fabric Only Costs'!E6*(Fabric_Only_MarkUp)+FabricOnlyLabour</f>
        <v>1.2791333333333332</v>
      </c>
      <c r="F6" s="246">
        <f>'[19]Fabric Only Costs'!F6+'[19]Fabric Only Costs'!F6*(Fabric_Only_MarkUp)+FabricOnlyLabour</f>
        <v>1.5911333333333333</v>
      </c>
      <c r="G6" s="245">
        <f>'[19]Fabric Only Costs'!G6+'[19]Fabric Only Costs'!G6*(Fabric_Only_MarkUp)+FabricOnlyLabour</f>
        <v>2.0951333333333331</v>
      </c>
      <c r="H6" s="246">
        <f>'[19]Fabric Only Costs'!H6+'[19]Fabric Only Costs'!H6*(Fabric_Only_MarkUp)+FabricOnlyLabour</f>
        <v>2.4551333333333334</v>
      </c>
      <c r="I6" s="245">
        <f>'[19]Fabric Only Costs'!I6+'[19]Fabric Only Costs'!I6*(Fabric_Only_MarkUp)+FabricOnlyLabour</f>
        <v>4.1111333333333331</v>
      </c>
    </row>
    <row r="7" spans="1:13" x14ac:dyDescent="0.25">
      <c r="A7" s="244">
        <v>1.5</v>
      </c>
      <c r="B7" s="86">
        <f t="shared" si="0"/>
        <v>59.055118110236222</v>
      </c>
      <c r="C7" s="245">
        <f>'[19]Fabric Only Costs'!C7+'[19]Fabric Only Costs'!C7*(Fabric_Only_MarkUp)+FabricOnlyLabour</f>
        <v>0.90083333333333349</v>
      </c>
      <c r="D7" s="246">
        <f>'[19]Fabric Only Costs'!D7+'[19]Fabric Only Costs'!D7*(Fabric_Only_MarkUp)+FabricOnlyLabour</f>
        <v>1.2308333333333332</v>
      </c>
      <c r="E7" s="245">
        <f>'[19]Fabric Only Costs'!E7+'[19]Fabric Only Costs'!E7*(Fabric_Only_MarkUp)+FabricOnlyLabour</f>
        <v>1.5008333333333332</v>
      </c>
      <c r="F7" s="246">
        <f>'[19]Fabric Only Costs'!F7+'[19]Fabric Only Costs'!F7*(Fabric_Only_MarkUp)+FabricOnlyLabour</f>
        <v>1.8908333333333334</v>
      </c>
      <c r="G7" s="245">
        <f>'[19]Fabric Only Costs'!G7+'[19]Fabric Only Costs'!G7*(Fabric_Only_MarkUp)+FabricOnlyLabour</f>
        <v>2.5208333333333335</v>
      </c>
      <c r="H7" s="246">
        <f>'[19]Fabric Only Costs'!H7+'[19]Fabric Only Costs'!H7*(Fabric_Only_MarkUp)+FabricOnlyLabour</f>
        <v>2.9708333333333337</v>
      </c>
      <c r="I7" s="245">
        <f>'[19]Fabric Only Costs'!I7+'[19]Fabric Only Costs'!I7*(Fabric_Only_MarkUp)+FabricOnlyLabour</f>
        <v>5.0408333333333335</v>
      </c>
    </row>
    <row r="8" spans="1:13" x14ac:dyDescent="0.25">
      <c r="A8" s="244">
        <v>1.8</v>
      </c>
      <c r="B8" s="86">
        <f t="shared" si="0"/>
        <v>70.866141732283467</v>
      </c>
      <c r="C8" s="245">
        <f>'[19]Fabric Only Costs'!C8+'[19]Fabric Only Costs'!C8*(Fabric_Only_MarkUp)+FabricOnlyLabour</f>
        <v>1.0025333333333333</v>
      </c>
      <c r="D8" s="246">
        <f>'[19]Fabric Only Costs'!D8+'[19]Fabric Only Costs'!D8*(Fabric_Only_MarkUp)+FabricOnlyLabour</f>
        <v>1.3985333333333336</v>
      </c>
      <c r="E8" s="245">
        <f>'[19]Fabric Only Costs'!E8+'[19]Fabric Only Costs'!E8*(Fabric_Only_MarkUp)+FabricOnlyLabour</f>
        <v>1.7225333333333335</v>
      </c>
      <c r="F8" s="246">
        <f>'[19]Fabric Only Costs'!F8+'[19]Fabric Only Costs'!F8*(Fabric_Only_MarkUp)+FabricOnlyLabour</f>
        <v>2.1905333333333337</v>
      </c>
      <c r="G8" s="245">
        <f>'[19]Fabric Only Costs'!G8+'[19]Fabric Only Costs'!G8*(Fabric_Only_MarkUp)+FabricOnlyLabour</f>
        <v>2.9465333333333334</v>
      </c>
      <c r="H8" s="246">
        <f>'[19]Fabric Only Costs'!H8+'[19]Fabric Only Costs'!H8*(Fabric_Only_MarkUp)+FabricOnlyLabour</f>
        <v>3.4865333333333335</v>
      </c>
      <c r="I8" s="245">
        <f>'[19]Fabric Only Costs'!I8+'[19]Fabric Only Costs'!I8*(Fabric_Only_MarkUp)+FabricOnlyLabour</f>
        <v>5.9705333333333339</v>
      </c>
    </row>
    <row r="9" spans="1:13" x14ac:dyDescent="0.25">
      <c r="A9" s="244">
        <v>2.1</v>
      </c>
      <c r="B9" s="86">
        <f t="shared" si="0"/>
        <v>82.677165354330711</v>
      </c>
      <c r="C9" s="245">
        <f>'[19]Fabric Only Costs'!C9+'[19]Fabric Only Costs'!C9*(Fabric_Only_MarkUp)+FabricOnlyLabour</f>
        <v>1.1042333333333334</v>
      </c>
      <c r="D9" s="246">
        <f>'[19]Fabric Only Costs'!D9+'[19]Fabric Only Costs'!D9*(Fabric_Only_MarkUp)+FabricOnlyLabour</f>
        <v>1.5662333333333336</v>
      </c>
      <c r="E9" s="245">
        <f>'[19]Fabric Only Costs'!E9+'[19]Fabric Only Costs'!E9*(Fabric_Only_MarkUp)+FabricOnlyLabour</f>
        <v>1.9442333333333333</v>
      </c>
      <c r="F9" s="246">
        <f>'[19]Fabric Only Costs'!F9+'[19]Fabric Only Costs'!F9*(Fabric_Only_MarkUp)+FabricOnlyLabour</f>
        <v>2.4902333333333337</v>
      </c>
      <c r="G9" s="245">
        <f>'[19]Fabric Only Costs'!G9+'[19]Fabric Only Costs'!G9*(Fabric_Only_MarkUp)+FabricOnlyLabour</f>
        <v>3.3722333333333334</v>
      </c>
      <c r="H9" s="246">
        <f>'[19]Fabric Only Costs'!H9+'[19]Fabric Only Costs'!H9*(Fabric_Only_MarkUp)+FabricOnlyLabour</f>
        <v>4.0022333333333329</v>
      </c>
      <c r="I9" s="245">
        <f>'[19]Fabric Only Costs'!I9+'[19]Fabric Only Costs'!I9*(Fabric_Only_MarkUp)+FabricOnlyLabour</f>
        <v>6.9002333333333343</v>
      </c>
    </row>
    <row r="10" spans="1:13" x14ac:dyDescent="0.25">
      <c r="A10" s="244">
        <v>2.4</v>
      </c>
      <c r="B10" s="86">
        <f t="shared" si="0"/>
        <v>94.488188976377955</v>
      </c>
      <c r="C10" s="245">
        <f>'[19]Fabric Only Costs'!C10+'[19]Fabric Only Costs'!C10*(Fabric_Only_MarkUp)+FabricOnlyLabour</f>
        <v>1.2059333333333333</v>
      </c>
      <c r="D10" s="246">
        <f>'[19]Fabric Only Costs'!D10+'[19]Fabric Only Costs'!D10*(Fabric_Only_MarkUp)+FabricOnlyLabour</f>
        <v>1.7339333333333335</v>
      </c>
      <c r="E10" s="245">
        <f>'[19]Fabric Only Costs'!E10+'[19]Fabric Only Costs'!E10*(Fabric_Only_MarkUp)+FabricOnlyLabour</f>
        <v>2.1659333333333333</v>
      </c>
      <c r="F10" s="246">
        <f>'[19]Fabric Only Costs'!F10+'[19]Fabric Only Costs'!F10*(Fabric_Only_MarkUp)+FabricOnlyLabour</f>
        <v>2.7899333333333334</v>
      </c>
      <c r="G10" s="245">
        <f>'[19]Fabric Only Costs'!G10+'[19]Fabric Only Costs'!G10*(Fabric_Only_MarkUp)+FabricOnlyLabour</f>
        <v>3.7979333333333329</v>
      </c>
      <c r="H10" s="246">
        <f>'[19]Fabric Only Costs'!H10+'[19]Fabric Only Costs'!H10*(Fabric_Only_MarkUp)+FabricOnlyLabour</f>
        <v>4.5179333333333327</v>
      </c>
      <c r="I10" s="245">
        <f>'[19]Fabric Only Costs'!I10+'[19]Fabric Only Costs'!I10*(Fabric_Only_MarkUp)+FabricOnlyLabour</f>
        <v>7.829933333333333</v>
      </c>
    </row>
    <row r="11" spans="1:13" x14ac:dyDescent="0.25">
      <c r="A11" s="244">
        <v>2.7</v>
      </c>
      <c r="B11" s="86">
        <f t="shared" si="0"/>
        <v>106.2992125984252</v>
      </c>
      <c r="C11" s="245">
        <f>'[19]Fabric Only Costs'!C11+'[19]Fabric Only Costs'!C11*(Fabric_Only_MarkUp)+FabricOnlyLabour</f>
        <v>1.3076333333333334</v>
      </c>
      <c r="D11" s="246">
        <f>'[19]Fabric Only Costs'!D11+'[19]Fabric Only Costs'!D11*(Fabric_Only_MarkUp)+FabricOnlyLabour</f>
        <v>1.9016333333333335</v>
      </c>
      <c r="E11" s="245">
        <f>'[19]Fabric Only Costs'!E11+'[19]Fabric Only Costs'!E11*(Fabric_Only_MarkUp)+FabricOnlyLabour</f>
        <v>2.3876333333333335</v>
      </c>
      <c r="F11" s="246">
        <f>'[19]Fabric Only Costs'!F11+'[19]Fabric Only Costs'!F11*(Fabric_Only_MarkUp)+FabricOnlyLabour</f>
        <v>3.0896333333333339</v>
      </c>
      <c r="G11" s="245">
        <f>'[19]Fabric Only Costs'!G11+'[19]Fabric Only Costs'!G11*(Fabric_Only_MarkUp)+FabricOnlyLabour</f>
        <v>4.2236333333333329</v>
      </c>
      <c r="H11" s="246">
        <f>'[19]Fabric Only Costs'!H11+'[19]Fabric Only Costs'!H11*(Fabric_Only_MarkUp)+FabricOnlyLabour</f>
        <v>5.0336333333333334</v>
      </c>
      <c r="I11" s="245">
        <f>'[19]Fabric Only Costs'!I11+'[19]Fabric Only Costs'!I11*(Fabric_Only_MarkUp)+FabricOnlyLabour</f>
        <v>8.7596333333333352</v>
      </c>
    </row>
    <row r="12" spans="1:13" x14ac:dyDescent="0.25">
      <c r="A12" s="244">
        <v>3</v>
      </c>
      <c r="B12" s="86">
        <f t="shared" si="0"/>
        <v>118.11023622047244</v>
      </c>
      <c r="C12" s="245">
        <f>'[19]Fabric Only Costs'!C12+'[19]Fabric Only Costs'!C12*(Fabric_Only_MarkUp)+FabricOnlyLabour</f>
        <v>1.4093333333333333</v>
      </c>
      <c r="D12" s="246">
        <f>'[19]Fabric Only Costs'!D12+'[19]Fabric Only Costs'!D12*(Fabric_Only_MarkUp)+FabricOnlyLabour</f>
        <v>2.0693333333333337</v>
      </c>
      <c r="E12" s="245">
        <f>'[19]Fabric Only Costs'!E12+'[19]Fabric Only Costs'!E12*(Fabric_Only_MarkUp)+FabricOnlyLabour</f>
        <v>2.6093333333333337</v>
      </c>
      <c r="F12" s="246">
        <f>'[19]Fabric Only Costs'!F12+'[19]Fabric Only Costs'!F12*(Fabric_Only_MarkUp)+FabricOnlyLabour</f>
        <v>3.3893333333333335</v>
      </c>
      <c r="G12" s="245">
        <f>'[19]Fabric Only Costs'!G12+'[19]Fabric Only Costs'!G12*(Fabric_Only_MarkUp)+FabricOnlyLabour</f>
        <v>4.6493333333333329</v>
      </c>
      <c r="H12" s="246">
        <f>'[19]Fabric Only Costs'!H12+'[19]Fabric Only Costs'!H12*(Fabric_Only_MarkUp)+FabricOnlyLabour</f>
        <v>5.5493333333333332</v>
      </c>
      <c r="I12" s="245">
        <f>'[19]Fabric Only Costs'!I12+'[19]Fabric Only Costs'!I12*(Fabric_Only_MarkUp)+FabricOnlyLabour</f>
        <v>9.6893333333333338</v>
      </c>
    </row>
    <row r="13" spans="1:13" x14ac:dyDescent="0.25">
      <c r="A13" s="244">
        <v>3.3</v>
      </c>
      <c r="B13" s="86">
        <f t="shared" si="0"/>
        <v>129.92125984251967</v>
      </c>
      <c r="C13" s="245">
        <f>'[19]Fabric Only Costs'!C13+'[19]Fabric Only Costs'!C13*(Fabric_Only_MarkUp)+FabricOnlyLabour</f>
        <v>1.5110333333333335</v>
      </c>
      <c r="D13" s="246">
        <f>'[19]Fabric Only Costs'!D13+'[19]Fabric Only Costs'!D13*(Fabric_Only_MarkUp)+FabricOnlyLabour</f>
        <v>2.2370333333333337</v>
      </c>
      <c r="E13" s="245">
        <f>'[19]Fabric Only Costs'!E13+'[19]Fabric Only Costs'!E13*(Fabric_Only_MarkUp)+FabricOnlyLabour</f>
        <v>2.8310333333333335</v>
      </c>
      <c r="F13" s="246">
        <f>'[19]Fabric Only Costs'!F13+'[19]Fabric Only Costs'!F13*(Fabric_Only_MarkUp)+FabricOnlyLabour</f>
        <v>3.6890333333333336</v>
      </c>
      <c r="G13" s="245">
        <f>'[19]Fabric Only Costs'!G13+'[19]Fabric Only Costs'!G13*(Fabric_Only_MarkUp)+FabricOnlyLabour</f>
        <v>5.075033333333332</v>
      </c>
      <c r="H13" s="246">
        <f>'[19]Fabric Only Costs'!H13+'[19]Fabric Only Costs'!H13*(Fabric_Only_MarkUp)+FabricOnlyLabour</f>
        <v>6.0650333333333322</v>
      </c>
      <c r="I13" s="245">
        <f>'[19]Fabric Only Costs'!I13+'[19]Fabric Only Costs'!I13*(Fabric_Only_MarkUp)+FabricOnlyLabour</f>
        <v>10.619033333333332</v>
      </c>
    </row>
    <row r="14" spans="1:13" x14ac:dyDescent="0.25">
      <c r="A14" s="244">
        <v>3.6</v>
      </c>
      <c r="B14" s="86">
        <f t="shared" si="0"/>
        <v>141.73228346456693</v>
      </c>
      <c r="C14" s="245">
        <f>'[19]Fabric Only Costs'!C14+'[19]Fabric Only Costs'!C14*(Fabric_Only_MarkUp)+FabricOnlyLabour</f>
        <v>1.6127333333333336</v>
      </c>
      <c r="D14" s="246">
        <f>'[19]Fabric Only Costs'!D14+'[19]Fabric Only Costs'!D14*(Fabric_Only_MarkUp)+FabricOnlyLabour</f>
        <v>2.4047333333333341</v>
      </c>
      <c r="E14" s="245">
        <f>'[19]Fabric Only Costs'!E14+'[19]Fabric Only Costs'!E14*(Fabric_Only_MarkUp)+FabricOnlyLabour</f>
        <v>3.0527333333333337</v>
      </c>
      <c r="F14" s="246">
        <f>'[19]Fabric Only Costs'!F14+'[19]Fabric Only Costs'!F14*(Fabric_Only_MarkUp)+FabricOnlyLabour</f>
        <v>3.9887333333333337</v>
      </c>
      <c r="G14" s="245">
        <f>'[19]Fabric Only Costs'!G14+'[19]Fabric Only Costs'!G14*(Fabric_Only_MarkUp)+FabricOnlyLabour</f>
        <v>5.5007333333333328</v>
      </c>
      <c r="H14" s="246">
        <f>'[19]Fabric Only Costs'!H14+'[19]Fabric Only Costs'!H14*(Fabric_Only_MarkUp)+FabricOnlyLabour</f>
        <v>6.5807333333333329</v>
      </c>
      <c r="I14" s="245">
        <f>'[19]Fabric Only Costs'!I14+'[19]Fabric Only Costs'!I14*(Fabric_Only_MarkUp)+FabricOnlyLabour</f>
        <v>11.548733333333335</v>
      </c>
    </row>
    <row r="15" spans="1:13" x14ac:dyDescent="0.25">
      <c r="A15" s="244">
        <v>3.9</v>
      </c>
      <c r="B15" s="86">
        <f t="shared" si="0"/>
        <v>153.54330708661416</v>
      </c>
      <c r="C15" s="245">
        <f>'[19]Fabric Only Costs'!C15+'[19]Fabric Only Costs'!C15*(Fabric_Only_MarkUp)+FabricOnlyLabour</f>
        <v>1.7144333333333333</v>
      </c>
      <c r="D15" s="246">
        <f>'[19]Fabric Only Costs'!D15+'[19]Fabric Only Costs'!D15*(Fabric_Only_MarkUp)+FabricOnlyLabour</f>
        <v>2.572433333333334</v>
      </c>
      <c r="E15" s="245">
        <f>'[19]Fabric Only Costs'!E15+'[19]Fabric Only Costs'!E15*(Fabric_Only_MarkUp)+FabricOnlyLabour</f>
        <v>3.2744333333333335</v>
      </c>
      <c r="F15" s="246">
        <f>'[19]Fabric Only Costs'!F15+'[19]Fabric Only Costs'!F15*(Fabric_Only_MarkUp)+FabricOnlyLabour</f>
        <v>4.2884333333333329</v>
      </c>
      <c r="G15" s="245">
        <f>'[19]Fabric Only Costs'!G15+'[19]Fabric Only Costs'!G15*(Fabric_Only_MarkUp)+FabricOnlyLabour</f>
        <v>5.9264333333333328</v>
      </c>
      <c r="H15" s="246">
        <f>'[19]Fabric Only Costs'!H15+'[19]Fabric Only Costs'!H15*(Fabric_Only_MarkUp)+FabricOnlyLabour</f>
        <v>7.0964333333333327</v>
      </c>
      <c r="I15" s="245">
        <f>'[19]Fabric Only Costs'!I15+'[19]Fabric Only Costs'!I15*(Fabric_Only_MarkUp)+FabricOnlyLabour</f>
        <v>12.478433333333333</v>
      </c>
    </row>
    <row r="16" spans="1:13" x14ac:dyDescent="0.25">
      <c r="A16" s="191"/>
      <c r="B16" s="191"/>
      <c r="C16" s="191"/>
      <c r="D16" s="191"/>
      <c r="E16" s="191"/>
      <c r="F16" s="191"/>
      <c r="G16" s="191"/>
      <c r="H16" s="191"/>
      <c r="I16" s="191"/>
    </row>
    <row r="17" spans="1:9" x14ac:dyDescent="0.25">
      <c r="A17" s="191"/>
      <c r="B17" s="191"/>
      <c r="C17" s="191"/>
      <c r="D17" s="191"/>
      <c r="E17" s="191"/>
      <c r="F17" s="191"/>
      <c r="G17" s="191"/>
      <c r="H17" s="191"/>
      <c r="I17" s="191"/>
    </row>
    <row r="18" spans="1:9" x14ac:dyDescent="0.25">
      <c r="A18" s="116" t="s">
        <v>493</v>
      </c>
      <c r="B18" s="184"/>
      <c r="C18" s="184"/>
      <c r="D18" s="191"/>
      <c r="E18" s="191"/>
      <c r="F18" s="191"/>
      <c r="G18" s="191"/>
      <c r="H18" s="191"/>
      <c r="I18" s="191"/>
    </row>
    <row r="19" spans="1:9" x14ac:dyDescent="0.25">
      <c r="A19" s="730" t="s">
        <v>269</v>
      </c>
      <c r="B19" s="731"/>
      <c r="C19" s="732" t="s">
        <v>270</v>
      </c>
      <c r="D19" s="726" t="s">
        <v>242</v>
      </c>
      <c r="E19" s="734" t="s">
        <v>254</v>
      </c>
      <c r="F19" s="726" t="s">
        <v>244</v>
      </c>
      <c r="G19" s="734" t="s">
        <v>271</v>
      </c>
      <c r="H19" s="726" t="s">
        <v>256</v>
      </c>
      <c r="I19" s="728" t="s">
        <v>247</v>
      </c>
    </row>
    <row r="20" spans="1:9" x14ac:dyDescent="0.25">
      <c r="A20" s="242"/>
      <c r="B20" s="243" t="s">
        <v>241</v>
      </c>
      <c r="C20" s="733"/>
      <c r="D20" s="727"/>
      <c r="E20" s="735"/>
      <c r="F20" s="727"/>
      <c r="G20" s="735"/>
      <c r="H20" s="727"/>
      <c r="I20" s="729"/>
    </row>
    <row r="21" spans="1:9" x14ac:dyDescent="0.25">
      <c r="A21" s="244">
        <v>0.6</v>
      </c>
      <c r="B21" s="86">
        <f>CONVERT(A21,"m","in")</f>
        <v>23.622047244094489</v>
      </c>
      <c r="C21" s="245">
        <f>'[19]Fabric Only Costs'!C21+'[19]Fabric Only Costs'!C21*(Fabric_Only_MarkUp)+ChainlessLabour</f>
        <v>0.52006666666666668</v>
      </c>
      <c r="D21" s="246">
        <f>'[19]Fabric Only Costs'!D21+'[19]Fabric Only Costs'!D21*(Fabric_Only_MarkUp)+ChainlessLabour</f>
        <v>0.65206666666666679</v>
      </c>
      <c r="E21" s="245">
        <f>'[19]Fabric Only Costs'!E21+'[19]Fabric Only Costs'!E21*(Fabric_Only_MarkUp)+ChainlessLabour</f>
        <v>0.76006666666666667</v>
      </c>
      <c r="F21" s="246">
        <f>'[19]Fabric Only Costs'!F21+'[19]Fabric Only Costs'!F21*(Fabric_Only_MarkUp)+ChainlessLabour</f>
        <v>0.91606666666666658</v>
      </c>
      <c r="G21" s="245">
        <f>'[19]Fabric Only Costs'!G21+'[19]Fabric Only Costs'!G21*(Fabric_Only_MarkUp)+ChainlessLabour</f>
        <v>1.1680666666666666</v>
      </c>
      <c r="H21" s="246">
        <f>'[19]Fabric Only Costs'!H21+'[19]Fabric Only Costs'!H21*(Fabric_Only_MarkUp)+ChainlessLabour</f>
        <v>1.3480666666666665</v>
      </c>
      <c r="I21" s="245">
        <f>'[19]Fabric Only Costs'!I21+'[19]Fabric Only Costs'!I21*(Fabric_Only_MarkUp)+ChainlessLabour</f>
        <v>2.1760666666666664</v>
      </c>
    </row>
    <row r="22" spans="1:9" x14ac:dyDescent="0.25">
      <c r="A22" s="244">
        <v>0.9</v>
      </c>
      <c r="B22" s="86">
        <f t="shared" ref="B22:B32" si="1">CONVERT(A22,"m","in")</f>
        <v>35.433070866141733</v>
      </c>
      <c r="C22" s="245">
        <f>'[19]Fabric Only Costs'!C22+'[19]Fabric Only Costs'!C22*(Fabric_Only_MarkUp)+ChainlessLabour</f>
        <v>0.6217666666666668</v>
      </c>
      <c r="D22" s="246">
        <f>'[19]Fabric Only Costs'!D22+'[19]Fabric Only Costs'!D22*(Fabric_Only_MarkUp)+ChainlessLabour</f>
        <v>0.81976666666666675</v>
      </c>
      <c r="E22" s="245">
        <f>'[19]Fabric Only Costs'!E22+'[19]Fabric Only Costs'!E22*(Fabric_Only_MarkUp)+ChainlessLabour</f>
        <v>0.98176666666666668</v>
      </c>
      <c r="F22" s="246">
        <f>'[19]Fabric Only Costs'!F22+'[19]Fabric Only Costs'!F22*(Fabric_Only_MarkUp)+ChainlessLabour</f>
        <v>1.2157666666666667</v>
      </c>
      <c r="G22" s="245">
        <f>'[19]Fabric Only Costs'!G22+'[19]Fabric Only Costs'!G22*(Fabric_Only_MarkUp)+ChainlessLabour</f>
        <v>1.5937666666666668</v>
      </c>
      <c r="H22" s="246">
        <f>'[19]Fabric Only Costs'!H22+'[19]Fabric Only Costs'!H22*(Fabric_Only_MarkUp)+ChainlessLabour</f>
        <v>1.8637666666666668</v>
      </c>
      <c r="I22" s="245">
        <f>'[19]Fabric Only Costs'!I22+'[19]Fabric Only Costs'!I22*(Fabric_Only_MarkUp)+ChainlessLabour</f>
        <v>3.1057666666666668</v>
      </c>
    </row>
    <row r="23" spans="1:9" x14ac:dyDescent="0.25">
      <c r="A23" s="244">
        <v>1.2</v>
      </c>
      <c r="B23" s="86">
        <f t="shared" si="1"/>
        <v>47.244094488188978</v>
      </c>
      <c r="C23" s="245">
        <f>'[19]Fabric Only Costs'!C23+'[19]Fabric Only Costs'!C23*(Fabric_Only_MarkUp)+ChainlessLabour</f>
        <v>0.7234666666666667</v>
      </c>
      <c r="D23" s="246">
        <f>'[19]Fabric Only Costs'!D23+'[19]Fabric Only Costs'!D23*(Fabric_Only_MarkUp)+ChainlessLabour</f>
        <v>0.98746666666666671</v>
      </c>
      <c r="E23" s="245">
        <f>'[19]Fabric Only Costs'!E23+'[19]Fabric Only Costs'!E23*(Fabric_Only_MarkUp)+ChainlessLabour</f>
        <v>1.2034666666666667</v>
      </c>
      <c r="F23" s="246">
        <f>'[19]Fabric Only Costs'!F23+'[19]Fabric Only Costs'!F23*(Fabric_Only_MarkUp)+ChainlessLabour</f>
        <v>1.5154666666666667</v>
      </c>
      <c r="G23" s="245">
        <f>'[19]Fabric Only Costs'!G23+'[19]Fabric Only Costs'!G23*(Fabric_Only_MarkUp)+ChainlessLabour</f>
        <v>2.0194666666666663</v>
      </c>
      <c r="H23" s="246">
        <f>'[19]Fabric Only Costs'!H23+'[19]Fabric Only Costs'!H23*(Fabric_Only_MarkUp)+ChainlessLabour</f>
        <v>2.3794666666666662</v>
      </c>
      <c r="I23" s="245">
        <f>'[19]Fabric Only Costs'!I23+'[19]Fabric Only Costs'!I23*(Fabric_Only_MarkUp)+ChainlessLabour</f>
        <v>4.0354666666666663</v>
      </c>
    </row>
    <row r="24" spans="1:9" x14ac:dyDescent="0.25">
      <c r="A24" s="244">
        <v>1.5</v>
      </c>
      <c r="B24" s="86">
        <f t="shared" si="1"/>
        <v>59.055118110236222</v>
      </c>
      <c r="C24" s="245">
        <f>'[19]Fabric Only Costs'!C24+'[19]Fabric Only Costs'!C24*(Fabric_Only_MarkUp)+ChainlessLabour</f>
        <v>0.82516666666666683</v>
      </c>
      <c r="D24" s="246">
        <f>'[19]Fabric Only Costs'!D24+'[19]Fabric Only Costs'!D24*(Fabric_Only_MarkUp)+ChainlessLabour</f>
        <v>1.1551666666666667</v>
      </c>
      <c r="E24" s="245">
        <f>'[19]Fabric Only Costs'!E24+'[19]Fabric Only Costs'!E24*(Fabric_Only_MarkUp)+ChainlessLabour</f>
        <v>1.4251666666666667</v>
      </c>
      <c r="F24" s="246">
        <f>'[19]Fabric Only Costs'!F24+'[19]Fabric Only Costs'!F24*(Fabric_Only_MarkUp)+ChainlessLabour</f>
        <v>1.8151666666666668</v>
      </c>
      <c r="G24" s="245">
        <f>'[19]Fabric Only Costs'!G24+'[19]Fabric Only Costs'!G24*(Fabric_Only_MarkUp)+ChainlessLabour</f>
        <v>2.4451666666666663</v>
      </c>
      <c r="H24" s="246">
        <f>'[19]Fabric Only Costs'!H24+'[19]Fabric Only Costs'!H24*(Fabric_Only_MarkUp)+ChainlessLabour</f>
        <v>2.8951666666666664</v>
      </c>
      <c r="I24" s="245">
        <f>'[19]Fabric Only Costs'!I24+'[19]Fabric Only Costs'!I24*(Fabric_Only_MarkUp)+ChainlessLabour</f>
        <v>4.9651666666666676</v>
      </c>
    </row>
    <row r="25" spans="1:9" x14ac:dyDescent="0.25">
      <c r="A25" s="244">
        <v>1.8</v>
      </c>
      <c r="B25" s="86">
        <f t="shared" si="1"/>
        <v>70.866141732283467</v>
      </c>
      <c r="C25" s="245">
        <f>'[19]Fabric Only Costs'!C25+'[19]Fabric Only Costs'!C25*(Fabric_Only_MarkUp)+ChainlessLabour</f>
        <v>0.92686666666666673</v>
      </c>
      <c r="D25" s="246">
        <f>'[19]Fabric Only Costs'!D25+'[19]Fabric Only Costs'!D25*(Fabric_Only_MarkUp)+ChainlessLabour</f>
        <v>1.3228666666666671</v>
      </c>
      <c r="E25" s="245">
        <f>'[19]Fabric Only Costs'!E25+'[19]Fabric Only Costs'!E25*(Fabric_Only_MarkUp)+ChainlessLabour</f>
        <v>1.6468666666666669</v>
      </c>
      <c r="F25" s="246">
        <f>'[19]Fabric Only Costs'!F25+'[19]Fabric Only Costs'!F25*(Fabric_Only_MarkUp)+ChainlessLabour</f>
        <v>2.1148666666666669</v>
      </c>
      <c r="G25" s="245">
        <f>'[19]Fabric Only Costs'!G25+'[19]Fabric Only Costs'!G25*(Fabric_Only_MarkUp)+ChainlessLabour</f>
        <v>2.8708666666666662</v>
      </c>
      <c r="H25" s="246">
        <f>'[19]Fabric Only Costs'!H25+'[19]Fabric Only Costs'!H25*(Fabric_Only_MarkUp)+ChainlessLabour</f>
        <v>3.4108666666666663</v>
      </c>
      <c r="I25" s="245">
        <f>'[19]Fabric Only Costs'!I25+'[19]Fabric Only Costs'!I25*(Fabric_Only_MarkUp)+ChainlessLabour</f>
        <v>5.894866666666668</v>
      </c>
    </row>
    <row r="26" spans="1:9" x14ac:dyDescent="0.25">
      <c r="A26" s="244">
        <v>2.1</v>
      </c>
      <c r="B26" s="86">
        <f t="shared" si="1"/>
        <v>82.677165354330711</v>
      </c>
      <c r="C26" s="245">
        <f>'[19]Fabric Only Costs'!C26+'[19]Fabric Only Costs'!C26*(Fabric_Only_MarkUp)+ChainlessLabour</f>
        <v>1.0285666666666669</v>
      </c>
      <c r="D26" s="246">
        <f>'[19]Fabric Only Costs'!D26+'[19]Fabric Only Costs'!D26*(Fabric_Only_MarkUp)+ChainlessLabour</f>
        <v>1.490566666666667</v>
      </c>
      <c r="E26" s="245">
        <f>'[19]Fabric Only Costs'!E26+'[19]Fabric Only Costs'!E26*(Fabric_Only_MarkUp)+ChainlessLabour</f>
        <v>1.8685666666666667</v>
      </c>
      <c r="F26" s="246">
        <f>'[19]Fabric Only Costs'!F26+'[19]Fabric Only Costs'!F26*(Fabric_Only_MarkUp)+ChainlessLabour</f>
        <v>2.4145666666666665</v>
      </c>
      <c r="G26" s="245">
        <f>'[19]Fabric Only Costs'!G26+'[19]Fabric Only Costs'!G26*(Fabric_Only_MarkUp)+ChainlessLabour</f>
        <v>3.2965666666666662</v>
      </c>
      <c r="H26" s="246">
        <f>'[19]Fabric Only Costs'!H26+'[19]Fabric Only Costs'!H26*(Fabric_Only_MarkUp)+ChainlessLabour</f>
        <v>3.9265666666666661</v>
      </c>
      <c r="I26" s="245">
        <f>'[19]Fabric Only Costs'!I26+'[19]Fabric Only Costs'!I26*(Fabric_Only_MarkUp)+ChainlessLabour</f>
        <v>6.8245666666666684</v>
      </c>
    </row>
    <row r="27" spans="1:9" x14ac:dyDescent="0.25">
      <c r="A27" s="244">
        <v>2.4</v>
      </c>
      <c r="B27" s="86">
        <f t="shared" si="1"/>
        <v>94.488188976377955</v>
      </c>
      <c r="C27" s="245">
        <f>'[19]Fabric Only Costs'!C27+'[19]Fabric Only Costs'!C27*(Fabric_Only_MarkUp)+ChainlessLabour</f>
        <v>1.1302666666666668</v>
      </c>
      <c r="D27" s="246">
        <f>'[19]Fabric Only Costs'!D27+'[19]Fabric Only Costs'!D27*(Fabric_Only_MarkUp)+ChainlessLabour</f>
        <v>1.658266666666667</v>
      </c>
      <c r="E27" s="245">
        <f>'[19]Fabric Only Costs'!E27+'[19]Fabric Only Costs'!E27*(Fabric_Only_MarkUp)+ChainlessLabour</f>
        <v>2.0902666666666665</v>
      </c>
      <c r="F27" s="246">
        <f>'[19]Fabric Only Costs'!F27+'[19]Fabric Only Costs'!F27*(Fabric_Only_MarkUp)+ChainlessLabour</f>
        <v>2.7142666666666662</v>
      </c>
      <c r="G27" s="245">
        <f>'[19]Fabric Only Costs'!G27+'[19]Fabric Only Costs'!G27*(Fabric_Only_MarkUp)+ChainlessLabour</f>
        <v>3.7222666666666657</v>
      </c>
      <c r="H27" s="246">
        <f>'[19]Fabric Only Costs'!H27+'[19]Fabric Only Costs'!H27*(Fabric_Only_MarkUp)+ChainlessLabour</f>
        <v>4.4422666666666668</v>
      </c>
      <c r="I27" s="245">
        <f>'[19]Fabric Only Costs'!I27+'[19]Fabric Only Costs'!I27*(Fabric_Only_MarkUp)+ChainlessLabour</f>
        <v>7.7542666666666671</v>
      </c>
    </row>
    <row r="28" spans="1:9" x14ac:dyDescent="0.25">
      <c r="A28" s="244">
        <v>2.7</v>
      </c>
      <c r="B28" s="86">
        <f t="shared" si="1"/>
        <v>106.2992125984252</v>
      </c>
      <c r="C28" s="245">
        <f>'[19]Fabric Only Costs'!C28+'[19]Fabric Only Costs'!C28*(Fabric_Only_MarkUp)+ChainlessLabour</f>
        <v>1.2319666666666669</v>
      </c>
      <c r="D28" s="246">
        <f>'[19]Fabric Only Costs'!D28+'[19]Fabric Only Costs'!D28*(Fabric_Only_MarkUp)+ChainlessLabour</f>
        <v>1.825966666666667</v>
      </c>
      <c r="E28" s="245">
        <f>'[19]Fabric Only Costs'!E28+'[19]Fabric Only Costs'!E28*(Fabric_Only_MarkUp)+ChainlessLabour</f>
        <v>2.3119666666666663</v>
      </c>
      <c r="F28" s="246">
        <f>'[19]Fabric Only Costs'!F28+'[19]Fabric Only Costs'!F28*(Fabric_Only_MarkUp)+ChainlessLabour</f>
        <v>3.0139666666666667</v>
      </c>
      <c r="G28" s="245">
        <f>'[19]Fabric Only Costs'!G28+'[19]Fabric Only Costs'!G28*(Fabric_Only_MarkUp)+ChainlessLabour</f>
        <v>4.1479666666666661</v>
      </c>
      <c r="H28" s="246">
        <f>'[19]Fabric Only Costs'!H28+'[19]Fabric Only Costs'!H28*(Fabric_Only_MarkUp)+ChainlessLabour</f>
        <v>4.9579666666666675</v>
      </c>
      <c r="I28" s="245">
        <f>'[19]Fabric Only Costs'!I28+'[19]Fabric Only Costs'!I28*(Fabric_Only_MarkUp)+ChainlessLabour</f>
        <v>8.6839666666666684</v>
      </c>
    </row>
    <row r="29" spans="1:9" x14ac:dyDescent="0.25">
      <c r="A29" s="244">
        <v>3</v>
      </c>
      <c r="B29" s="86">
        <f t="shared" si="1"/>
        <v>118.11023622047244</v>
      </c>
      <c r="C29" s="245">
        <f>'[19]Fabric Only Costs'!C29+'[19]Fabric Only Costs'!C29*(Fabric_Only_MarkUp)+ChainlessLabour</f>
        <v>1.3336666666666668</v>
      </c>
      <c r="D29" s="246">
        <f>'[19]Fabric Only Costs'!D29+'[19]Fabric Only Costs'!D29*(Fabric_Only_MarkUp)+ChainlessLabour</f>
        <v>1.9936666666666669</v>
      </c>
      <c r="E29" s="245">
        <f>'[19]Fabric Only Costs'!E29+'[19]Fabric Only Costs'!E29*(Fabric_Only_MarkUp)+ChainlessLabour</f>
        <v>2.5336666666666665</v>
      </c>
      <c r="F29" s="246">
        <f>'[19]Fabric Only Costs'!F29+'[19]Fabric Only Costs'!F29*(Fabric_Only_MarkUp)+ChainlessLabour</f>
        <v>3.3136666666666663</v>
      </c>
      <c r="G29" s="245">
        <f>'[19]Fabric Only Costs'!G29+'[19]Fabric Only Costs'!G29*(Fabric_Only_MarkUp)+ChainlessLabour</f>
        <v>4.573666666666667</v>
      </c>
      <c r="H29" s="246">
        <f>'[19]Fabric Only Costs'!H29+'[19]Fabric Only Costs'!H29*(Fabric_Only_MarkUp)+ChainlessLabour</f>
        <v>5.4736666666666673</v>
      </c>
      <c r="I29" s="245">
        <f>'[19]Fabric Only Costs'!I29+'[19]Fabric Only Costs'!I29*(Fabric_Only_MarkUp)+ChainlessLabour</f>
        <v>9.613666666666667</v>
      </c>
    </row>
    <row r="30" spans="1:9" x14ac:dyDescent="0.25">
      <c r="A30" s="244">
        <v>3.3</v>
      </c>
      <c r="B30" s="86">
        <f t="shared" si="1"/>
        <v>129.92125984251967</v>
      </c>
      <c r="C30" s="245">
        <f>'[19]Fabric Only Costs'!C30+'[19]Fabric Only Costs'!C30*(Fabric_Only_MarkUp)+ChainlessLabour</f>
        <v>1.4353666666666669</v>
      </c>
      <c r="D30" s="246">
        <f>'[19]Fabric Only Costs'!D30+'[19]Fabric Only Costs'!D30*(Fabric_Only_MarkUp)+ChainlessLabour</f>
        <v>2.1613666666666669</v>
      </c>
      <c r="E30" s="245">
        <f>'[19]Fabric Only Costs'!E30+'[19]Fabric Only Costs'!E30*(Fabric_Only_MarkUp)+ChainlessLabour</f>
        <v>2.7553666666666663</v>
      </c>
      <c r="F30" s="246">
        <f>'[19]Fabric Only Costs'!F30+'[19]Fabric Only Costs'!F30*(Fabric_Only_MarkUp)+ChainlessLabour</f>
        <v>3.6133666666666664</v>
      </c>
      <c r="G30" s="245">
        <f>'[19]Fabric Only Costs'!G30+'[19]Fabric Only Costs'!G30*(Fabric_Only_MarkUp)+ChainlessLabour</f>
        <v>4.9993666666666661</v>
      </c>
      <c r="H30" s="246">
        <f>'[19]Fabric Only Costs'!H30+'[19]Fabric Only Costs'!H30*(Fabric_Only_MarkUp)+ChainlessLabour</f>
        <v>5.9893666666666663</v>
      </c>
      <c r="I30" s="245">
        <f>'[19]Fabric Only Costs'!I30+'[19]Fabric Only Costs'!I30*(Fabric_Only_MarkUp)+ChainlessLabour</f>
        <v>10.543366666666666</v>
      </c>
    </row>
    <row r="31" spans="1:9" x14ac:dyDescent="0.25">
      <c r="A31" s="244">
        <v>3.6</v>
      </c>
      <c r="B31" s="86">
        <f t="shared" si="1"/>
        <v>141.73228346456693</v>
      </c>
      <c r="C31" s="245">
        <f>'[19]Fabric Only Costs'!C31+'[19]Fabric Only Costs'!C31*(Fabric_Only_MarkUp)+ChainlessLabour</f>
        <v>1.537066666666667</v>
      </c>
      <c r="D31" s="246">
        <f>'[19]Fabric Only Costs'!D31+'[19]Fabric Only Costs'!D31*(Fabric_Only_MarkUp)+ChainlessLabour</f>
        <v>2.3290666666666668</v>
      </c>
      <c r="E31" s="245">
        <f>'[19]Fabric Only Costs'!E31+'[19]Fabric Only Costs'!E31*(Fabric_Only_MarkUp)+ChainlessLabour</f>
        <v>2.9770666666666665</v>
      </c>
      <c r="F31" s="246">
        <f>'[19]Fabric Only Costs'!F31+'[19]Fabric Only Costs'!F31*(Fabric_Only_MarkUp)+ChainlessLabour</f>
        <v>3.9130666666666665</v>
      </c>
      <c r="G31" s="245">
        <f>'[19]Fabric Only Costs'!G31+'[19]Fabric Only Costs'!G31*(Fabric_Only_MarkUp)+ChainlessLabour</f>
        <v>5.4250666666666669</v>
      </c>
      <c r="H31" s="246">
        <f>'[19]Fabric Only Costs'!H31+'[19]Fabric Only Costs'!H31*(Fabric_Only_MarkUp)+ChainlessLabour</f>
        <v>6.505066666666667</v>
      </c>
      <c r="I31" s="245">
        <f>'[19]Fabric Only Costs'!I31+'[19]Fabric Only Costs'!I31*(Fabric_Only_MarkUp)+ChainlessLabour</f>
        <v>11.473066666666668</v>
      </c>
    </row>
    <row r="32" spans="1:9" x14ac:dyDescent="0.25">
      <c r="A32" s="244">
        <v>3.9</v>
      </c>
      <c r="B32" s="86">
        <f t="shared" si="1"/>
        <v>153.54330708661416</v>
      </c>
      <c r="C32" s="245">
        <f>'[19]Fabric Only Costs'!C32+'[19]Fabric Only Costs'!C32*(Fabric_Only_MarkUp)+ChainlessLabour</f>
        <v>1.6387666666666667</v>
      </c>
      <c r="D32" s="246">
        <f>'[19]Fabric Only Costs'!D32+'[19]Fabric Only Costs'!D32*(Fabric_Only_MarkUp)+ChainlessLabour</f>
        <v>2.4967666666666668</v>
      </c>
      <c r="E32" s="245">
        <f>'[19]Fabric Only Costs'!E32+'[19]Fabric Only Costs'!E32*(Fabric_Only_MarkUp)+ChainlessLabour</f>
        <v>3.1987666666666663</v>
      </c>
      <c r="F32" s="246">
        <f>'[19]Fabric Only Costs'!F32+'[19]Fabric Only Costs'!F32*(Fabric_Only_MarkUp)+ChainlessLabour</f>
        <v>4.212766666666667</v>
      </c>
      <c r="G32" s="245">
        <f>'[19]Fabric Only Costs'!G32+'[19]Fabric Only Costs'!G32*(Fabric_Only_MarkUp)+ChainlessLabour</f>
        <v>5.8507666666666669</v>
      </c>
      <c r="H32" s="246">
        <f>'[19]Fabric Only Costs'!H32+'[19]Fabric Only Costs'!H32*(Fabric_Only_MarkUp)+ChainlessLabour</f>
        <v>7.0207666666666668</v>
      </c>
      <c r="I32" s="245">
        <f>'[19]Fabric Only Costs'!I32+'[19]Fabric Only Costs'!I32*(Fabric_Only_MarkUp)+ChainlessLabour</f>
        <v>12.402766666666666</v>
      </c>
    </row>
    <row r="33" spans="1:9" x14ac:dyDescent="0.25">
      <c r="A33" s="191" t="s">
        <v>494</v>
      </c>
      <c r="B33" s="191"/>
      <c r="C33" s="191"/>
      <c r="D33" s="191"/>
      <c r="E33" s="191"/>
      <c r="F33" s="191"/>
      <c r="G33" s="191"/>
      <c r="H33" s="191"/>
      <c r="I33" s="191"/>
    </row>
    <row r="34" spans="1:9" x14ac:dyDescent="0.25">
      <c r="A34" s="191"/>
    </row>
    <row r="35" spans="1:9" x14ac:dyDescent="0.25">
      <c r="A35" s="191" t="s">
        <v>495</v>
      </c>
    </row>
    <row r="36" spans="1:9" x14ac:dyDescent="0.25">
      <c r="A36" s="192" t="s">
        <v>273</v>
      </c>
    </row>
    <row r="37" spans="1:9" x14ac:dyDescent="0.25">
      <c r="A37" s="192" t="s">
        <v>274</v>
      </c>
    </row>
    <row r="38" spans="1:9" x14ac:dyDescent="0.25">
      <c r="A38" s="192" t="s">
        <v>275</v>
      </c>
    </row>
  </sheetData>
  <mergeCells count="16">
    <mergeCell ref="G19:G20"/>
    <mergeCell ref="H19:H20"/>
    <mergeCell ref="I19:I20"/>
    <mergeCell ref="A19:B19"/>
    <mergeCell ref="C19:C20"/>
    <mergeCell ref="D19:D20"/>
    <mergeCell ref="E19:E20"/>
    <mergeCell ref="F19:F20"/>
    <mergeCell ref="H2:H3"/>
    <mergeCell ref="I2:I3"/>
    <mergeCell ref="A2:B2"/>
    <mergeCell ref="C2:C3"/>
    <mergeCell ref="D2:D3"/>
    <mergeCell ref="E2:E3"/>
    <mergeCell ref="F2:F3"/>
    <mergeCell ref="G2:G3"/>
  </mergeCells>
  <pageMargins left="0.7" right="0.7" top="0.75" bottom="0.75" header="0.3" footer="0.3"/>
  <pageSetup paperSize="9" orientation="portrait" r:id="rId1"/>
  <headerFooter>
    <oddHeader xml:space="preserve">&amp;L&amp;"-,Bold"&amp;18Fabric Only 89mm&amp;RInc Hangers, Wheights &amp; Chains
</oddHeader>
    <oddFooter xml:space="preserve">&amp;LPrice includes: louvers, weights, hangers 
and link chain&amp;RChainless Weights avilable at not extra cost
</oddFooter>
  </headerFooter>
  <rowBreaks count="1" manualBreakCount="1">
    <brk id="29"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Sumary</vt:lpstr>
      <vt:lpstr>Compnay Info</vt:lpstr>
      <vt:lpstr>Index Page</vt:lpstr>
      <vt:lpstr>SlimLine Vertical</vt:lpstr>
      <vt:lpstr>Vogue Vertical</vt:lpstr>
      <vt:lpstr>Fabric Only</vt:lpstr>
      <vt:lpstr>Vertical Fabrics</vt:lpstr>
      <vt:lpstr>Roller</vt:lpstr>
      <vt:lpstr>Braids,Ploles,etc</vt:lpstr>
      <vt:lpstr>PF Roller Std Frame</vt:lpstr>
      <vt:lpstr>PF Roller Special Frame</vt:lpstr>
      <vt:lpstr>Roller Fabrics</vt:lpstr>
      <vt:lpstr>Dual Shade</vt:lpstr>
      <vt:lpstr>Dual Shade Spec</vt:lpstr>
      <vt:lpstr>HC Wood &amp; Fuax</vt:lpstr>
      <vt:lpstr>Infusions Faux Wood</vt:lpstr>
      <vt:lpstr>Infusions Spec</vt:lpstr>
      <vt:lpstr>PF Shutter</vt:lpstr>
      <vt:lpstr>PF Shutter Spec</vt:lpstr>
      <vt:lpstr>25mm Venetian Std</vt:lpstr>
      <vt:lpstr>25mm Venetian Special</vt:lpstr>
      <vt:lpstr>25mm PF Std Frame</vt:lpstr>
      <vt:lpstr>25mm PF Oak Frame</vt:lpstr>
      <vt:lpstr>Venentian Colours</vt:lpstr>
      <vt:lpstr>PF Pleated Standard Frame</vt:lpstr>
      <vt:lpstr>PF Pleated Special Frame</vt:lpstr>
      <vt:lpstr>Pleated Spec</vt:lpstr>
      <vt:lpstr>Pleated Free Hanging &amp; SkyLight</vt:lpstr>
      <vt:lpstr>Pleated Freehang Spec</vt:lpstr>
      <vt:lpstr>Pleated Skylight Spec</vt:lpstr>
      <vt:lpstr>Delivery &amp; Info</vt:lpstr>
      <vt:lpstr>DualSaheRollerProfit</vt:lpstr>
      <vt:lpstr>DualShadeMotorsProfit</vt:lpstr>
      <vt:lpstr>FasciaClothCoverProfit</vt:lpstr>
      <vt:lpstr>FasciaProfit</vt:lpstr>
      <vt:lpstr>HcExtarsProfit</vt:lpstr>
      <vt:lpstr>HcFauxDiscount</vt:lpstr>
      <vt:lpstr>HcFauxProfit</vt:lpstr>
      <vt:lpstr>HcInfudionDiscount</vt:lpstr>
      <vt:lpstr>HcInfusionsDiscount</vt:lpstr>
      <vt:lpstr>HcWoodDiscount</vt:lpstr>
      <vt:lpstr>HcWoodProfit</vt:lpstr>
      <vt:lpstr>InfusionsProfit</vt:lpstr>
      <vt:lpstr>LouvoliteGripFixProfit</vt:lpstr>
      <vt:lpstr>MtalBottomBarProfit</vt:lpstr>
      <vt:lpstr>PfPleatedDiscount</vt:lpstr>
      <vt:lpstr>PfPleatedProfit</vt:lpstr>
      <vt:lpstr>PfRollerDiscount</vt:lpstr>
      <vt:lpstr>PfRollerProfit</vt:lpstr>
      <vt:lpstr>PfShutterDiscount</vt:lpstr>
      <vt:lpstr>PfShutterProfit</vt:lpstr>
      <vt:lpstr>PfVeneatianDiscount</vt:lpstr>
      <vt:lpstr>PfVenetainProfit</vt:lpstr>
      <vt:lpstr>PleatedBracketsProfit</vt:lpstr>
      <vt:lpstr>PleatedDuallPullProfit</vt:lpstr>
      <vt:lpstr>PleatedFreeHangDiscount</vt:lpstr>
      <vt:lpstr>PleatedFreeHangProfit</vt:lpstr>
      <vt:lpstr>PleatedSkyLightProfit</vt:lpstr>
      <vt:lpstr>'25mm PF Oak Frame'!Print_Area</vt:lpstr>
      <vt:lpstr>'25mm PF Std Frame'!Print_Area</vt:lpstr>
      <vt:lpstr>'25mm Venetian Special'!Print_Area</vt:lpstr>
      <vt:lpstr>'25mm Venetian Std'!Print_Area</vt:lpstr>
      <vt:lpstr>'Braids,Ploles,etc'!Print_Area</vt:lpstr>
      <vt:lpstr>'C 25mm PF Std Frame'!Print_Area</vt:lpstr>
      <vt:lpstr>'C 25mm Venetian  Std'!Print_Area</vt:lpstr>
      <vt:lpstr>'C 25mm Venetian Special '!Print_Area</vt:lpstr>
      <vt:lpstr>'C Cell Free Hanging &amp; SkyLight'!Print_Area</vt:lpstr>
      <vt:lpstr>'C Cell PF Special Frame'!Print_Area</vt:lpstr>
      <vt:lpstr>'C Freehang Spec'!Print_Area</vt:lpstr>
      <vt:lpstr>'C HC Wood &amp; Fuax'!Print_Area</vt:lpstr>
      <vt:lpstr>'C PF Roller Special'!Print_Area</vt:lpstr>
      <vt:lpstr>'C PF Shutter'!Print_Area</vt:lpstr>
      <vt:lpstr>'C Roller'!Print_Area</vt:lpstr>
      <vt:lpstr>'C Skylight Spec'!Print_Area</vt:lpstr>
      <vt:lpstr>'C SlimLine Vertical'!Print_Area</vt:lpstr>
      <vt:lpstr>'C Vogue Vertical'!Print_Area</vt:lpstr>
      <vt:lpstr>'Compnay Info'!Print_Area</vt:lpstr>
      <vt:lpstr>'D 25mm PF Std Frame'!Print_Area</vt:lpstr>
      <vt:lpstr>'D 25mm Venetian Special'!Print_Area</vt:lpstr>
      <vt:lpstr>'D C HC Wood &amp; Fuax'!Print_Area</vt:lpstr>
      <vt:lpstr>'D C PF Shutter'!Print_Area</vt:lpstr>
      <vt:lpstr>'D Cell Free Hanging &amp; SkyLight'!Print_Area</vt:lpstr>
      <vt:lpstr>'D PF Roller Special'!Print_Area</vt:lpstr>
      <vt:lpstr>'D Roller'!Print_Area</vt:lpstr>
      <vt:lpstr>'Delivery &amp; Info'!Print_Area</vt:lpstr>
      <vt:lpstr>'Dual Shade Spec'!Print_Area</vt:lpstr>
      <vt:lpstr>'Fabric Only'!Print_Area</vt:lpstr>
      <vt:lpstr>'HC Wood &amp; Fuax'!Print_Area</vt:lpstr>
      <vt:lpstr>'Index Page'!Print_Area</vt:lpstr>
      <vt:lpstr>'Infusions Faux Wood'!Print_Area</vt:lpstr>
      <vt:lpstr>'Infusions Spec'!Print_Area</vt:lpstr>
      <vt:lpstr>'PF Pleated Standard Frame'!Print_Area</vt:lpstr>
      <vt:lpstr>'PF Roller Special Frame'!Print_Area</vt:lpstr>
      <vt:lpstr>'PF Roller Std Frame'!Print_Area</vt:lpstr>
      <vt:lpstr>'PF Shutter'!Print_Area</vt:lpstr>
      <vt:lpstr>'Pleated Free Hanging &amp; SkyLight'!Print_Area</vt:lpstr>
      <vt:lpstr>'Pleated Skylight Spec'!Print_Area</vt:lpstr>
      <vt:lpstr>Roller!Print_Area</vt:lpstr>
      <vt:lpstr>'Roller Fabrics'!Print_Area</vt:lpstr>
      <vt:lpstr>'SlimLine Vertical'!Print_Area</vt:lpstr>
      <vt:lpstr>Sumary!Print_Area</vt:lpstr>
      <vt:lpstr>'Vogue Vertical'!Print_Area</vt:lpstr>
      <vt:lpstr>RollerDiscounts</vt:lpstr>
      <vt:lpstr>RollerEctrasProfit</vt:lpstr>
      <vt:lpstr>RollerMotorprofit</vt:lpstr>
      <vt:lpstr>RollerProfit</vt:lpstr>
      <vt:lpstr>RollerScallopsDiscount</vt:lpstr>
      <vt:lpstr>RollerScallopsProfit</vt:lpstr>
      <vt:lpstr>SkyLifghtExtrasProfit</vt:lpstr>
      <vt:lpstr>SkylightDiscount</vt:lpstr>
      <vt:lpstr>SlimLIneDiscount</vt:lpstr>
      <vt:lpstr>SlimLineHeadRaailDiscount</vt:lpstr>
      <vt:lpstr>SlimlineVertiaclHeadRailProfit</vt:lpstr>
      <vt:lpstr>SlimLineVerticalProfit</vt:lpstr>
      <vt:lpstr>TensionProffit</vt:lpstr>
      <vt:lpstr>Venaitan25mmProfit</vt:lpstr>
      <vt:lpstr>Venitain25mmDiscount</vt:lpstr>
      <vt:lpstr>VerticalBracketsDiscount</vt:lpstr>
      <vt:lpstr>VerticalBracketsProfit</vt:lpstr>
      <vt:lpstr>VerticalFabricDiscounts</vt:lpstr>
      <vt:lpstr>VerticalFabridProfit</vt:lpstr>
      <vt:lpstr>VougeMotersDiscounts</vt:lpstr>
      <vt:lpstr>VougerMotorsProfit</vt:lpstr>
      <vt:lpstr>VougerVerticalHeadRialProfit</vt:lpstr>
      <vt:lpstr>VougeVerticalDiscount</vt:lpstr>
      <vt:lpstr>VougeVerticalHeadRailDiscount</vt:lpstr>
      <vt:lpstr>VougeVerticalprofit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Beverley</dc:creator>
  <cp:lastModifiedBy>John Beverley</cp:lastModifiedBy>
  <cp:lastPrinted>2025-02-24T08:57:48Z</cp:lastPrinted>
  <dcterms:created xsi:type="dcterms:W3CDTF">2023-02-28T12:32:48Z</dcterms:created>
  <dcterms:modified xsi:type="dcterms:W3CDTF">2025-02-24T09:18:10Z</dcterms:modified>
</cp:coreProperties>
</file>